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ppserviceslimited.sharepoint.com/teams/AllActEdStaff/Shared Documents/CP2/2025 materials (in progress)/Mini ASET (September 2024)/In progress/"/>
    </mc:Choice>
  </mc:AlternateContent>
  <xr:revisionPtr revIDLastSave="258" documentId="8_{6111D696-116B-47BD-9329-36AC53C2A009}" xr6:coauthVersionLast="47" xr6:coauthVersionMax="47" xr10:uidLastSave="{BEF41B72-D923-488C-8031-E4E5E7103870}"/>
  <bookViews>
    <workbookView xWindow="2570" yWindow="1480" windowWidth="16090" windowHeight="9910" xr2:uid="{4C60E745-9D15-4D77-BDF7-765E501E6F1F}"/>
  </bookViews>
  <sheets>
    <sheet name="Parameters" sheetId="4" r:id="rId1"/>
    <sheet name="DataDictionary" sheetId="1" r:id="rId2"/>
    <sheet name="Taxi_journeydata" sheetId="2" r:id="rId3"/>
    <sheet name="Taxi_location&amp;demand" sheetId="3" r:id="rId4"/>
    <sheet name="Taxi_journeydata_clean" sheetId="5" r:id="rId5"/>
    <sheet name="Goodness_of_fit_test" sheetId="8" r:id="rId6"/>
    <sheet name="Charts" sheetId="6" r:id="rId7"/>
    <sheet name="Fare_analysis" sheetId="7" r:id="rId8"/>
  </sheets>
  <definedNames>
    <definedName name="_xlnm._FilterDatabase" localSheetId="7" hidden="1">Fare_analysis!$B$12:$U$982</definedName>
    <definedName name="_xlnm._FilterDatabase" localSheetId="2" hidden="1">Taxi_journeydata!$B$11:$M$981</definedName>
    <definedName name="_xlnm._FilterDatabase" localSheetId="4" hidden="1">Taxi_journeydata_clean!$B$11:$P$981</definedName>
    <definedName name="Constant">Parameters!$E$29</definedName>
    <definedName name="Dist_Mult">Parameters!$E$30</definedName>
    <definedName name="Dur_Mult">Parameters!$E$31</definedName>
    <definedName name="Max_Distance">Parameters!$E$19</definedName>
    <definedName name="Max_Duration">Parameters!$E$23</definedName>
    <definedName name="Max_Fare">Parameters!$E$21</definedName>
    <definedName name="Max_J_Date">Parameters!$E$15</definedName>
    <definedName name="Max_Passengers">Parameters!$E$17</definedName>
    <definedName name="Min_Distance">Parameters!$E$18</definedName>
    <definedName name="Min_Duration">Parameters!$E$22</definedName>
    <definedName name="Min_Fare">Parameters!$E$20</definedName>
    <definedName name="Min_J_Date">Parameters!$E$14</definedName>
    <definedName name="Min_Passengers">Parameters!$E$16</definedName>
    <definedName name="R_">Parameters!$E$32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6" l="1"/>
  <c r="N6" i="5"/>
  <c r="D14" i="8"/>
  <c r="D13" i="8"/>
  <c r="C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310" i="7"/>
  <c r="D311" i="7"/>
  <c r="D312" i="7"/>
  <c r="D313" i="7"/>
  <c r="D314" i="7"/>
  <c r="D315" i="7"/>
  <c r="D316" i="7"/>
  <c r="D317" i="7"/>
  <c r="D318" i="7"/>
  <c r="D319" i="7"/>
  <c r="D320" i="7"/>
  <c r="D321" i="7"/>
  <c r="D322" i="7"/>
  <c r="D323" i="7"/>
  <c r="D324" i="7"/>
  <c r="D325" i="7"/>
  <c r="D326" i="7"/>
  <c r="D327" i="7"/>
  <c r="D328" i="7"/>
  <c r="D329" i="7"/>
  <c r="D330" i="7"/>
  <c r="D331" i="7"/>
  <c r="D332" i="7"/>
  <c r="D333" i="7"/>
  <c r="D334" i="7"/>
  <c r="D335" i="7"/>
  <c r="D336" i="7"/>
  <c r="D337" i="7"/>
  <c r="D338" i="7"/>
  <c r="D339" i="7"/>
  <c r="D340" i="7"/>
  <c r="D341" i="7"/>
  <c r="D342" i="7"/>
  <c r="D343" i="7"/>
  <c r="D344" i="7"/>
  <c r="D345" i="7"/>
  <c r="D346" i="7"/>
  <c r="D347" i="7"/>
  <c r="D348" i="7"/>
  <c r="D349" i="7"/>
  <c r="D350" i="7"/>
  <c r="D351" i="7"/>
  <c r="D352" i="7"/>
  <c r="D353" i="7"/>
  <c r="D354" i="7"/>
  <c r="D355" i="7"/>
  <c r="D356" i="7"/>
  <c r="D357" i="7"/>
  <c r="D358" i="7"/>
  <c r="D359" i="7"/>
  <c r="D360" i="7"/>
  <c r="D361" i="7"/>
  <c r="D362" i="7"/>
  <c r="D363" i="7"/>
  <c r="D364" i="7"/>
  <c r="D365" i="7"/>
  <c r="D366" i="7"/>
  <c r="D367" i="7"/>
  <c r="D368" i="7"/>
  <c r="D369" i="7"/>
  <c r="D370" i="7"/>
  <c r="D371" i="7"/>
  <c r="D372" i="7"/>
  <c r="D373" i="7"/>
  <c r="D374" i="7"/>
  <c r="D375" i="7"/>
  <c r="D376" i="7"/>
  <c r="D377" i="7"/>
  <c r="D378" i="7"/>
  <c r="D379" i="7"/>
  <c r="D380" i="7"/>
  <c r="D381" i="7"/>
  <c r="D382" i="7"/>
  <c r="D383" i="7"/>
  <c r="D384" i="7"/>
  <c r="D385" i="7"/>
  <c r="D386" i="7"/>
  <c r="D387" i="7"/>
  <c r="D388" i="7"/>
  <c r="D389" i="7"/>
  <c r="D390" i="7"/>
  <c r="D391" i="7"/>
  <c r="D392" i="7"/>
  <c r="D393" i="7"/>
  <c r="D394" i="7"/>
  <c r="D395" i="7"/>
  <c r="D396" i="7"/>
  <c r="D397" i="7"/>
  <c r="D398" i="7"/>
  <c r="D399" i="7"/>
  <c r="D400" i="7"/>
  <c r="D401" i="7"/>
  <c r="D402" i="7"/>
  <c r="D403" i="7"/>
  <c r="D404" i="7"/>
  <c r="D405" i="7"/>
  <c r="D406" i="7"/>
  <c r="D407" i="7"/>
  <c r="D408" i="7"/>
  <c r="D409" i="7"/>
  <c r="D410" i="7"/>
  <c r="D411" i="7"/>
  <c r="D412" i="7"/>
  <c r="D413" i="7"/>
  <c r="D414" i="7"/>
  <c r="D415" i="7"/>
  <c r="D416" i="7"/>
  <c r="D417" i="7"/>
  <c r="D418" i="7"/>
  <c r="D419" i="7"/>
  <c r="D420" i="7"/>
  <c r="D421" i="7"/>
  <c r="D422" i="7"/>
  <c r="D423" i="7"/>
  <c r="D424" i="7"/>
  <c r="D425" i="7"/>
  <c r="D426" i="7"/>
  <c r="D427" i="7"/>
  <c r="D428" i="7"/>
  <c r="D429" i="7"/>
  <c r="D430" i="7"/>
  <c r="D431" i="7"/>
  <c r="D432" i="7"/>
  <c r="D433" i="7"/>
  <c r="D434" i="7"/>
  <c r="D435" i="7"/>
  <c r="D436" i="7"/>
  <c r="D437" i="7"/>
  <c r="D438" i="7"/>
  <c r="D439" i="7"/>
  <c r="D440" i="7"/>
  <c r="D441" i="7"/>
  <c r="D442" i="7"/>
  <c r="D443" i="7"/>
  <c r="D444" i="7"/>
  <c r="D445" i="7"/>
  <c r="D446" i="7"/>
  <c r="D447" i="7"/>
  <c r="D448" i="7"/>
  <c r="D449" i="7"/>
  <c r="D450" i="7"/>
  <c r="D451" i="7"/>
  <c r="D452" i="7"/>
  <c r="D453" i="7"/>
  <c r="D454" i="7"/>
  <c r="D455" i="7"/>
  <c r="D456" i="7"/>
  <c r="D457" i="7"/>
  <c r="D458" i="7"/>
  <c r="D459" i="7"/>
  <c r="D460" i="7"/>
  <c r="D461" i="7"/>
  <c r="D462" i="7"/>
  <c r="D463" i="7"/>
  <c r="D464" i="7"/>
  <c r="D465" i="7"/>
  <c r="D466" i="7"/>
  <c r="D467" i="7"/>
  <c r="D468" i="7"/>
  <c r="D469" i="7"/>
  <c r="D470" i="7"/>
  <c r="D471" i="7"/>
  <c r="D472" i="7"/>
  <c r="D473" i="7"/>
  <c r="D474" i="7"/>
  <c r="D475" i="7"/>
  <c r="D476" i="7"/>
  <c r="D477" i="7"/>
  <c r="D478" i="7"/>
  <c r="D479" i="7"/>
  <c r="D480" i="7"/>
  <c r="D481" i="7"/>
  <c r="D482" i="7"/>
  <c r="D483" i="7"/>
  <c r="D484" i="7"/>
  <c r="D485" i="7"/>
  <c r="D486" i="7"/>
  <c r="D487" i="7"/>
  <c r="D488" i="7"/>
  <c r="D489" i="7"/>
  <c r="D490" i="7"/>
  <c r="D491" i="7"/>
  <c r="D492" i="7"/>
  <c r="D493" i="7"/>
  <c r="D494" i="7"/>
  <c r="D495" i="7"/>
  <c r="D496" i="7"/>
  <c r="D497" i="7"/>
  <c r="D498" i="7"/>
  <c r="D499" i="7"/>
  <c r="D500" i="7"/>
  <c r="D501" i="7"/>
  <c r="D502" i="7"/>
  <c r="D503" i="7"/>
  <c r="D504" i="7"/>
  <c r="D505" i="7"/>
  <c r="D506" i="7"/>
  <c r="D507" i="7"/>
  <c r="D508" i="7"/>
  <c r="D509" i="7"/>
  <c r="D510" i="7"/>
  <c r="D511" i="7"/>
  <c r="D512" i="7"/>
  <c r="D513" i="7"/>
  <c r="D514" i="7"/>
  <c r="D515" i="7"/>
  <c r="D516" i="7"/>
  <c r="D517" i="7"/>
  <c r="D518" i="7"/>
  <c r="D519" i="7"/>
  <c r="D520" i="7"/>
  <c r="D521" i="7"/>
  <c r="D522" i="7"/>
  <c r="D523" i="7"/>
  <c r="D524" i="7"/>
  <c r="D525" i="7"/>
  <c r="D526" i="7"/>
  <c r="D527" i="7"/>
  <c r="D528" i="7"/>
  <c r="D529" i="7"/>
  <c r="D530" i="7"/>
  <c r="D531" i="7"/>
  <c r="D532" i="7"/>
  <c r="D533" i="7"/>
  <c r="D534" i="7"/>
  <c r="D535" i="7"/>
  <c r="D536" i="7"/>
  <c r="D537" i="7"/>
  <c r="D538" i="7"/>
  <c r="D539" i="7"/>
  <c r="D540" i="7"/>
  <c r="D541" i="7"/>
  <c r="D542" i="7"/>
  <c r="D543" i="7"/>
  <c r="D544" i="7"/>
  <c r="D545" i="7"/>
  <c r="D546" i="7"/>
  <c r="D547" i="7"/>
  <c r="D548" i="7"/>
  <c r="D549" i="7"/>
  <c r="D550" i="7"/>
  <c r="D551" i="7"/>
  <c r="D552" i="7"/>
  <c r="D553" i="7"/>
  <c r="D554" i="7"/>
  <c r="D555" i="7"/>
  <c r="D556" i="7"/>
  <c r="D557" i="7"/>
  <c r="D558" i="7"/>
  <c r="D559" i="7"/>
  <c r="D560" i="7"/>
  <c r="D561" i="7"/>
  <c r="D562" i="7"/>
  <c r="D563" i="7"/>
  <c r="D564" i="7"/>
  <c r="D565" i="7"/>
  <c r="D566" i="7"/>
  <c r="D567" i="7"/>
  <c r="D568" i="7"/>
  <c r="D569" i="7"/>
  <c r="D570" i="7"/>
  <c r="D571" i="7"/>
  <c r="D572" i="7"/>
  <c r="D573" i="7"/>
  <c r="D574" i="7"/>
  <c r="D575" i="7"/>
  <c r="D576" i="7"/>
  <c r="D577" i="7"/>
  <c r="D578" i="7"/>
  <c r="D579" i="7"/>
  <c r="D580" i="7"/>
  <c r="D581" i="7"/>
  <c r="D582" i="7"/>
  <c r="D583" i="7"/>
  <c r="D584" i="7"/>
  <c r="D585" i="7"/>
  <c r="D586" i="7"/>
  <c r="D587" i="7"/>
  <c r="D588" i="7"/>
  <c r="D589" i="7"/>
  <c r="D590" i="7"/>
  <c r="D591" i="7"/>
  <c r="D592" i="7"/>
  <c r="D593" i="7"/>
  <c r="D594" i="7"/>
  <c r="D595" i="7"/>
  <c r="D596" i="7"/>
  <c r="D597" i="7"/>
  <c r="D598" i="7"/>
  <c r="D599" i="7"/>
  <c r="D600" i="7"/>
  <c r="D601" i="7"/>
  <c r="D602" i="7"/>
  <c r="D603" i="7"/>
  <c r="D604" i="7"/>
  <c r="D605" i="7"/>
  <c r="D606" i="7"/>
  <c r="D607" i="7"/>
  <c r="D608" i="7"/>
  <c r="D609" i="7"/>
  <c r="D610" i="7"/>
  <c r="D611" i="7"/>
  <c r="D612" i="7"/>
  <c r="D613" i="7"/>
  <c r="D614" i="7"/>
  <c r="D615" i="7"/>
  <c r="D616" i="7"/>
  <c r="D617" i="7"/>
  <c r="D618" i="7"/>
  <c r="D619" i="7"/>
  <c r="D620" i="7"/>
  <c r="D621" i="7"/>
  <c r="D622" i="7"/>
  <c r="D623" i="7"/>
  <c r="D624" i="7"/>
  <c r="D625" i="7"/>
  <c r="D626" i="7"/>
  <c r="D627" i="7"/>
  <c r="D628" i="7"/>
  <c r="D629" i="7"/>
  <c r="D630" i="7"/>
  <c r="D631" i="7"/>
  <c r="D632" i="7"/>
  <c r="D633" i="7"/>
  <c r="D634" i="7"/>
  <c r="D635" i="7"/>
  <c r="D636" i="7"/>
  <c r="D637" i="7"/>
  <c r="D638" i="7"/>
  <c r="D639" i="7"/>
  <c r="D640" i="7"/>
  <c r="D641" i="7"/>
  <c r="D642" i="7"/>
  <c r="D643" i="7"/>
  <c r="D644" i="7"/>
  <c r="D645" i="7"/>
  <c r="D646" i="7"/>
  <c r="D647" i="7"/>
  <c r="D648" i="7"/>
  <c r="D649" i="7"/>
  <c r="D650" i="7"/>
  <c r="D651" i="7"/>
  <c r="D652" i="7"/>
  <c r="D653" i="7"/>
  <c r="D654" i="7"/>
  <c r="D655" i="7"/>
  <c r="D656" i="7"/>
  <c r="D657" i="7"/>
  <c r="D658" i="7"/>
  <c r="D659" i="7"/>
  <c r="D660" i="7"/>
  <c r="D661" i="7"/>
  <c r="D662" i="7"/>
  <c r="D663" i="7"/>
  <c r="D664" i="7"/>
  <c r="D665" i="7"/>
  <c r="D666" i="7"/>
  <c r="D667" i="7"/>
  <c r="D668" i="7"/>
  <c r="D669" i="7"/>
  <c r="D670" i="7"/>
  <c r="D671" i="7"/>
  <c r="D672" i="7"/>
  <c r="D673" i="7"/>
  <c r="D674" i="7"/>
  <c r="D675" i="7"/>
  <c r="D676" i="7"/>
  <c r="D677" i="7"/>
  <c r="D678" i="7"/>
  <c r="D679" i="7"/>
  <c r="D680" i="7"/>
  <c r="D681" i="7"/>
  <c r="D682" i="7"/>
  <c r="D683" i="7"/>
  <c r="D684" i="7"/>
  <c r="D685" i="7"/>
  <c r="D686" i="7"/>
  <c r="D687" i="7"/>
  <c r="D688" i="7"/>
  <c r="D689" i="7"/>
  <c r="D690" i="7"/>
  <c r="D691" i="7"/>
  <c r="D692" i="7"/>
  <c r="D693" i="7"/>
  <c r="D694" i="7"/>
  <c r="D695" i="7"/>
  <c r="D696" i="7"/>
  <c r="D697" i="7"/>
  <c r="D698" i="7"/>
  <c r="D699" i="7"/>
  <c r="D700" i="7"/>
  <c r="D701" i="7"/>
  <c r="D702" i="7"/>
  <c r="D703" i="7"/>
  <c r="D704" i="7"/>
  <c r="D705" i="7"/>
  <c r="D706" i="7"/>
  <c r="D707" i="7"/>
  <c r="D708" i="7"/>
  <c r="D709" i="7"/>
  <c r="D710" i="7"/>
  <c r="D711" i="7"/>
  <c r="D712" i="7"/>
  <c r="D713" i="7"/>
  <c r="D714" i="7"/>
  <c r="D715" i="7"/>
  <c r="D716" i="7"/>
  <c r="D717" i="7"/>
  <c r="D718" i="7"/>
  <c r="D719" i="7"/>
  <c r="D720" i="7"/>
  <c r="D721" i="7"/>
  <c r="D722" i="7"/>
  <c r="D723" i="7"/>
  <c r="D724" i="7"/>
  <c r="D725" i="7"/>
  <c r="D726" i="7"/>
  <c r="D727" i="7"/>
  <c r="D728" i="7"/>
  <c r="D729" i="7"/>
  <c r="D730" i="7"/>
  <c r="D731" i="7"/>
  <c r="D732" i="7"/>
  <c r="D733" i="7"/>
  <c r="D734" i="7"/>
  <c r="D735" i="7"/>
  <c r="D736" i="7"/>
  <c r="D737" i="7"/>
  <c r="D738" i="7"/>
  <c r="D739" i="7"/>
  <c r="D740" i="7"/>
  <c r="D741" i="7"/>
  <c r="D742" i="7"/>
  <c r="D743" i="7"/>
  <c r="D744" i="7"/>
  <c r="D745" i="7"/>
  <c r="D746" i="7"/>
  <c r="D747" i="7"/>
  <c r="D748" i="7"/>
  <c r="D749" i="7"/>
  <c r="D750" i="7"/>
  <c r="D751" i="7"/>
  <c r="D752" i="7"/>
  <c r="D753" i="7"/>
  <c r="D754" i="7"/>
  <c r="D755" i="7"/>
  <c r="D756" i="7"/>
  <c r="D757" i="7"/>
  <c r="D758" i="7"/>
  <c r="D759" i="7"/>
  <c r="D760" i="7"/>
  <c r="D761" i="7"/>
  <c r="D762" i="7"/>
  <c r="D763" i="7"/>
  <c r="D764" i="7"/>
  <c r="D765" i="7"/>
  <c r="D766" i="7"/>
  <c r="D767" i="7"/>
  <c r="D768" i="7"/>
  <c r="D769" i="7"/>
  <c r="D770" i="7"/>
  <c r="D771" i="7"/>
  <c r="D772" i="7"/>
  <c r="D773" i="7"/>
  <c r="D774" i="7"/>
  <c r="D775" i="7"/>
  <c r="D776" i="7"/>
  <c r="D777" i="7"/>
  <c r="D778" i="7"/>
  <c r="D779" i="7"/>
  <c r="D780" i="7"/>
  <c r="D781" i="7"/>
  <c r="D782" i="7"/>
  <c r="D783" i="7"/>
  <c r="D784" i="7"/>
  <c r="D785" i="7"/>
  <c r="D786" i="7"/>
  <c r="D787" i="7"/>
  <c r="D788" i="7"/>
  <c r="D789" i="7"/>
  <c r="D790" i="7"/>
  <c r="D791" i="7"/>
  <c r="D792" i="7"/>
  <c r="D793" i="7"/>
  <c r="D794" i="7"/>
  <c r="D795" i="7"/>
  <c r="D796" i="7"/>
  <c r="D797" i="7"/>
  <c r="D798" i="7"/>
  <c r="D799" i="7"/>
  <c r="D800" i="7"/>
  <c r="D801" i="7"/>
  <c r="D802" i="7"/>
  <c r="D803" i="7"/>
  <c r="D804" i="7"/>
  <c r="D805" i="7"/>
  <c r="D806" i="7"/>
  <c r="D807" i="7"/>
  <c r="D808" i="7"/>
  <c r="D809" i="7"/>
  <c r="D810" i="7"/>
  <c r="D811" i="7"/>
  <c r="D812" i="7"/>
  <c r="D813" i="7"/>
  <c r="D814" i="7"/>
  <c r="D815" i="7"/>
  <c r="D816" i="7"/>
  <c r="D817" i="7"/>
  <c r="D818" i="7"/>
  <c r="D819" i="7"/>
  <c r="D820" i="7"/>
  <c r="D821" i="7"/>
  <c r="D822" i="7"/>
  <c r="D823" i="7"/>
  <c r="D824" i="7"/>
  <c r="D825" i="7"/>
  <c r="D826" i="7"/>
  <c r="D827" i="7"/>
  <c r="D828" i="7"/>
  <c r="D829" i="7"/>
  <c r="D830" i="7"/>
  <c r="D831" i="7"/>
  <c r="D832" i="7"/>
  <c r="D833" i="7"/>
  <c r="D834" i="7"/>
  <c r="D835" i="7"/>
  <c r="D836" i="7"/>
  <c r="D837" i="7"/>
  <c r="D838" i="7"/>
  <c r="D839" i="7"/>
  <c r="D840" i="7"/>
  <c r="D841" i="7"/>
  <c r="D842" i="7"/>
  <c r="D843" i="7"/>
  <c r="D844" i="7"/>
  <c r="D845" i="7"/>
  <c r="D846" i="7"/>
  <c r="D847" i="7"/>
  <c r="D848" i="7"/>
  <c r="D849" i="7"/>
  <c r="D850" i="7"/>
  <c r="D851" i="7"/>
  <c r="D852" i="7"/>
  <c r="D853" i="7"/>
  <c r="D854" i="7"/>
  <c r="D855" i="7"/>
  <c r="D856" i="7"/>
  <c r="D857" i="7"/>
  <c r="D858" i="7"/>
  <c r="D859" i="7"/>
  <c r="D860" i="7"/>
  <c r="D861" i="7"/>
  <c r="D862" i="7"/>
  <c r="D863" i="7"/>
  <c r="D864" i="7"/>
  <c r="D865" i="7"/>
  <c r="D866" i="7"/>
  <c r="D867" i="7"/>
  <c r="D868" i="7"/>
  <c r="D869" i="7"/>
  <c r="D870" i="7"/>
  <c r="D871" i="7"/>
  <c r="D872" i="7"/>
  <c r="D873" i="7"/>
  <c r="D874" i="7"/>
  <c r="D875" i="7"/>
  <c r="D876" i="7"/>
  <c r="D877" i="7"/>
  <c r="D878" i="7"/>
  <c r="D879" i="7"/>
  <c r="D880" i="7"/>
  <c r="D881" i="7"/>
  <c r="D882" i="7"/>
  <c r="D883" i="7"/>
  <c r="D884" i="7"/>
  <c r="D885" i="7"/>
  <c r="D886" i="7"/>
  <c r="D887" i="7"/>
  <c r="D888" i="7"/>
  <c r="D889" i="7"/>
  <c r="D890" i="7"/>
  <c r="D891" i="7"/>
  <c r="D892" i="7"/>
  <c r="D893" i="7"/>
  <c r="D894" i="7"/>
  <c r="D895" i="7"/>
  <c r="D896" i="7"/>
  <c r="D897" i="7"/>
  <c r="D898" i="7"/>
  <c r="D899" i="7"/>
  <c r="D900" i="7"/>
  <c r="D901" i="7"/>
  <c r="D902" i="7"/>
  <c r="D903" i="7"/>
  <c r="D904" i="7"/>
  <c r="D905" i="7"/>
  <c r="D906" i="7"/>
  <c r="D907" i="7"/>
  <c r="D908" i="7"/>
  <c r="D909" i="7"/>
  <c r="D910" i="7"/>
  <c r="D911" i="7"/>
  <c r="D912" i="7"/>
  <c r="D913" i="7"/>
  <c r="D914" i="7"/>
  <c r="D915" i="7"/>
  <c r="D916" i="7"/>
  <c r="D917" i="7"/>
  <c r="D918" i="7"/>
  <c r="D919" i="7"/>
  <c r="D920" i="7"/>
  <c r="D921" i="7"/>
  <c r="D922" i="7"/>
  <c r="D923" i="7"/>
  <c r="D924" i="7"/>
  <c r="D925" i="7"/>
  <c r="D926" i="7"/>
  <c r="D927" i="7"/>
  <c r="D928" i="7"/>
  <c r="D929" i="7"/>
  <c r="D930" i="7"/>
  <c r="D931" i="7"/>
  <c r="D932" i="7"/>
  <c r="D933" i="7"/>
  <c r="D934" i="7"/>
  <c r="D935" i="7"/>
  <c r="D936" i="7"/>
  <c r="D937" i="7"/>
  <c r="D938" i="7"/>
  <c r="D939" i="7"/>
  <c r="D940" i="7"/>
  <c r="D941" i="7"/>
  <c r="D942" i="7"/>
  <c r="D943" i="7"/>
  <c r="D944" i="7"/>
  <c r="D945" i="7"/>
  <c r="D946" i="7"/>
  <c r="D947" i="7"/>
  <c r="D948" i="7"/>
  <c r="D949" i="7"/>
  <c r="D950" i="7"/>
  <c r="D951" i="7"/>
  <c r="D952" i="7"/>
  <c r="D953" i="7"/>
  <c r="D954" i="7"/>
  <c r="D955" i="7"/>
  <c r="D956" i="7"/>
  <c r="D957" i="7"/>
  <c r="D958" i="7"/>
  <c r="D959" i="7"/>
  <c r="D960" i="7"/>
  <c r="D961" i="7"/>
  <c r="D962" i="7"/>
  <c r="D963" i="7"/>
  <c r="D964" i="7"/>
  <c r="D965" i="7"/>
  <c r="D966" i="7"/>
  <c r="D967" i="7"/>
  <c r="D968" i="7"/>
  <c r="D969" i="7"/>
  <c r="D970" i="7"/>
  <c r="D971" i="7"/>
  <c r="D972" i="7"/>
  <c r="D973" i="7"/>
  <c r="D974" i="7"/>
  <c r="D975" i="7"/>
  <c r="D976" i="7"/>
  <c r="D977" i="7"/>
  <c r="D978" i="7"/>
  <c r="D979" i="7"/>
  <c r="D980" i="7"/>
  <c r="D981" i="7"/>
  <c r="D982" i="7"/>
  <c r="D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F139" i="7" s="1"/>
  <c r="G139" i="7" s="1"/>
  <c r="H139" i="7" s="1"/>
  <c r="C140" i="7"/>
  <c r="C141" i="7"/>
  <c r="C142" i="7"/>
  <c r="C143" i="7"/>
  <c r="C144" i="7"/>
  <c r="C145" i="7"/>
  <c r="C146" i="7"/>
  <c r="C147" i="7"/>
  <c r="C148" i="7"/>
  <c r="C149" i="7"/>
  <c r="C150" i="7"/>
  <c r="C151" i="7"/>
  <c r="C152" i="7"/>
  <c r="C153" i="7"/>
  <c r="C154" i="7"/>
  <c r="C155" i="7"/>
  <c r="C156" i="7"/>
  <c r="C157" i="7"/>
  <c r="C158" i="7"/>
  <c r="C159" i="7"/>
  <c r="C160" i="7"/>
  <c r="C161" i="7"/>
  <c r="C162" i="7"/>
  <c r="C163" i="7"/>
  <c r="F163" i="7" s="1"/>
  <c r="G163" i="7" s="1"/>
  <c r="H163" i="7" s="1"/>
  <c r="C164" i="7"/>
  <c r="C165" i="7"/>
  <c r="C166" i="7"/>
  <c r="C167" i="7"/>
  <c r="C168" i="7"/>
  <c r="C169" i="7"/>
  <c r="C170" i="7"/>
  <c r="C171" i="7"/>
  <c r="C172" i="7"/>
  <c r="C173" i="7"/>
  <c r="C174" i="7"/>
  <c r="C175" i="7"/>
  <c r="F175" i="7" s="1"/>
  <c r="G175" i="7" s="1"/>
  <c r="H175" i="7" s="1"/>
  <c r="C176" i="7"/>
  <c r="C177" i="7"/>
  <c r="C178" i="7"/>
  <c r="C179" i="7"/>
  <c r="C180" i="7"/>
  <c r="C181" i="7"/>
  <c r="C182" i="7"/>
  <c r="C183" i="7"/>
  <c r="C184" i="7"/>
  <c r="C185" i="7"/>
  <c r="C186" i="7"/>
  <c r="C187" i="7"/>
  <c r="C188" i="7"/>
  <c r="C189" i="7"/>
  <c r="C190" i="7"/>
  <c r="C191" i="7"/>
  <c r="C192" i="7"/>
  <c r="C193" i="7"/>
  <c r="C194" i="7"/>
  <c r="C195" i="7"/>
  <c r="C196" i="7"/>
  <c r="C197" i="7"/>
  <c r="C198" i="7"/>
  <c r="C199" i="7"/>
  <c r="F199" i="7" s="1"/>
  <c r="G199" i="7" s="1"/>
  <c r="H199" i="7" s="1"/>
  <c r="C200" i="7"/>
  <c r="C201" i="7"/>
  <c r="C202" i="7"/>
  <c r="C203" i="7"/>
  <c r="C204" i="7"/>
  <c r="C205" i="7"/>
  <c r="C206" i="7"/>
  <c r="C207" i="7"/>
  <c r="C208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F247" i="7" s="1"/>
  <c r="G247" i="7" s="1"/>
  <c r="H247" i="7" s="1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C286" i="7"/>
  <c r="C287" i="7"/>
  <c r="C288" i="7"/>
  <c r="C289" i="7"/>
  <c r="C290" i="7"/>
  <c r="C291" i="7"/>
  <c r="C292" i="7"/>
  <c r="C293" i="7"/>
  <c r="C294" i="7"/>
  <c r="C295" i="7"/>
  <c r="C296" i="7"/>
  <c r="C297" i="7"/>
  <c r="C298" i="7"/>
  <c r="C299" i="7"/>
  <c r="C300" i="7"/>
  <c r="C301" i="7"/>
  <c r="C302" i="7"/>
  <c r="C303" i="7"/>
  <c r="C304" i="7"/>
  <c r="C305" i="7"/>
  <c r="C306" i="7"/>
  <c r="C307" i="7"/>
  <c r="C308" i="7"/>
  <c r="C309" i="7"/>
  <c r="C310" i="7"/>
  <c r="C311" i="7"/>
  <c r="C312" i="7"/>
  <c r="C313" i="7"/>
  <c r="C314" i="7"/>
  <c r="C315" i="7"/>
  <c r="C316" i="7"/>
  <c r="C317" i="7"/>
  <c r="C318" i="7"/>
  <c r="C319" i="7"/>
  <c r="C320" i="7"/>
  <c r="C321" i="7"/>
  <c r="C322" i="7"/>
  <c r="C323" i="7"/>
  <c r="C324" i="7"/>
  <c r="C325" i="7"/>
  <c r="C326" i="7"/>
  <c r="C327" i="7"/>
  <c r="C328" i="7"/>
  <c r="C329" i="7"/>
  <c r="C330" i="7"/>
  <c r="C331" i="7"/>
  <c r="C332" i="7"/>
  <c r="C333" i="7"/>
  <c r="C334" i="7"/>
  <c r="C335" i="7"/>
  <c r="C336" i="7"/>
  <c r="C337" i="7"/>
  <c r="C338" i="7"/>
  <c r="C339" i="7"/>
  <c r="C340" i="7"/>
  <c r="C341" i="7"/>
  <c r="C342" i="7"/>
  <c r="C343" i="7"/>
  <c r="C344" i="7"/>
  <c r="C345" i="7"/>
  <c r="C346" i="7"/>
  <c r="C347" i="7"/>
  <c r="C348" i="7"/>
  <c r="C349" i="7"/>
  <c r="C350" i="7"/>
  <c r="C351" i="7"/>
  <c r="C352" i="7"/>
  <c r="C353" i="7"/>
  <c r="C354" i="7"/>
  <c r="C355" i="7"/>
  <c r="C356" i="7"/>
  <c r="C357" i="7"/>
  <c r="C358" i="7"/>
  <c r="C359" i="7"/>
  <c r="C360" i="7"/>
  <c r="C361" i="7"/>
  <c r="C362" i="7"/>
  <c r="C363" i="7"/>
  <c r="C364" i="7"/>
  <c r="C365" i="7"/>
  <c r="C366" i="7"/>
  <c r="C367" i="7"/>
  <c r="C368" i="7"/>
  <c r="C369" i="7"/>
  <c r="C370" i="7"/>
  <c r="C371" i="7"/>
  <c r="C372" i="7"/>
  <c r="C373" i="7"/>
  <c r="C374" i="7"/>
  <c r="C375" i="7"/>
  <c r="C376" i="7"/>
  <c r="C377" i="7"/>
  <c r="C378" i="7"/>
  <c r="C379" i="7"/>
  <c r="C380" i="7"/>
  <c r="C381" i="7"/>
  <c r="C382" i="7"/>
  <c r="C383" i="7"/>
  <c r="C384" i="7"/>
  <c r="C385" i="7"/>
  <c r="C386" i="7"/>
  <c r="C387" i="7"/>
  <c r="C388" i="7"/>
  <c r="C389" i="7"/>
  <c r="C390" i="7"/>
  <c r="C391" i="7"/>
  <c r="C392" i="7"/>
  <c r="C393" i="7"/>
  <c r="C394" i="7"/>
  <c r="C395" i="7"/>
  <c r="C396" i="7"/>
  <c r="C397" i="7"/>
  <c r="C398" i="7"/>
  <c r="C399" i="7"/>
  <c r="C400" i="7"/>
  <c r="C401" i="7"/>
  <c r="C402" i="7"/>
  <c r="C403" i="7"/>
  <c r="C404" i="7"/>
  <c r="C405" i="7"/>
  <c r="C406" i="7"/>
  <c r="C407" i="7"/>
  <c r="C408" i="7"/>
  <c r="C409" i="7"/>
  <c r="C410" i="7"/>
  <c r="C411" i="7"/>
  <c r="C412" i="7"/>
  <c r="C413" i="7"/>
  <c r="C414" i="7"/>
  <c r="C415" i="7"/>
  <c r="C416" i="7"/>
  <c r="C417" i="7"/>
  <c r="C418" i="7"/>
  <c r="C419" i="7"/>
  <c r="C420" i="7"/>
  <c r="C421" i="7"/>
  <c r="C422" i="7"/>
  <c r="C423" i="7"/>
  <c r="C424" i="7"/>
  <c r="C425" i="7"/>
  <c r="C426" i="7"/>
  <c r="C427" i="7"/>
  <c r="C428" i="7"/>
  <c r="C429" i="7"/>
  <c r="C430" i="7"/>
  <c r="C431" i="7"/>
  <c r="C432" i="7"/>
  <c r="C433" i="7"/>
  <c r="C434" i="7"/>
  <c r="C435" i="7"/>
  <c r="C436" i="7"/>
  <c r="C437" i="7"/>
  <c r="C438" i="7"/>
  <c r="C439" i="7"/>
  <c r="C440" i="7"/>
  <c r="C441" i="7"/>
  <c r="C442" i="7"/>
  <c r="C443" i="7"/>
  <c r="C444" i="7"/>
  <c r="C445" i="7"/>
  <c r="C446" i="7"/>
  <c r="C447" i="7"/>
  <c r="C448" i="7"/>
  <c r="C449" i="7"/>
  <c r="C450" i="7"/>
  <c r="C451" i="7"/>
  <c r="C452" i="7"/>
  <c r="C453" i="7"/>
  <c r="C454" i="7"/>
  <c r="C455" i="7"/>
  <c r="C456" i="7"/>
  <c r="C457" i="7"/>
  <c r="C458" i="7"/>
  <c r="C459" i="7"/>
  <c r="C460" i="7"/>
  <c r="C461" i="7"/>
  <c r="C462" i="7"/>
  <c r="C463" i="7"/>
  <c r="C464" i="7"/>
  <c r="C465" i="7"/>
  <c r="C466" i="7"/>
  <c r="C467" i="7"/>
  <c r="C468" i="7"/>
  <c r="C469" i="7"/>
  <c r="C470" i="7"/>
  <c r="C471" i="7"/>
  <c r="C472" i="7"/>
  <c r="C473" i="7"/>
  <c r="C474" i="7"/>
  <c r="C475" i="7"/>
  <c r="C476" i="7"/>
  <c r="C477" i="7"/>
  <c r="C478" i="7"/>
  <c r="C479" i="7"/>
  <c r="C480" i="7"/>
  <c r="C481" i="7"/>
  <c r="C482" i="7"/>
  <c r="C483" i="7"/>
  <c r="C484" i="7"/>
  <c r="C485" i="7"/>
  <c r="C486" i="7"/>
  <c r="C487" i="7"/>
  <c r="C488" i="7"/>
  <c r="C489" i="7"/>
  <c r="C490" i="7"/>
  <c r="C491" i="7"/>
  <c r="C492" i="7"/>
  <c r="C493" i="7"/>
  <c r="C494" i="7"/>
  <c r="C495" i="7"/>
  <c r="C496" i="7"/>
  <c r="C497" i="7"/>
  <c r="C498" i="7"/>
  <c r="C499" i="7"/>
  <c r="C500" i="7"/>
  <c r="C501" i="7"/>
  <c r="C502" i="7"/>
  <c r="C503" i="7"/>
  <c r="C504" i="7"/>
  <c r="C505" i="7"/>
  <c r="C506" i="7"/>
  <c r="C507" i="7"/>
  <c r="C508" i="7"/>
  <c r="C509" i="7"/>
  <c r="C510" i="7"/>
  <c r="C511" i="7"/>
  <c r="C512" i="7"/>
  <c r="C513" i="7"/>
  <c r="C514" i="7"/>
  <c r="C515" i="7"/>
  <c r="C516" i="7"/>
  <c r="C517" i="7"/>
  <c r="C518" i="7"/>
  <c r="C519" i="7"/>
  <c r="C520" i="7"/>
  <c r="C521" i="7"/>
  <c r="C522" i="7"/>
  <c r="C523" i="7"/>
  <c r="C524" i="7"/>
  <c r="C525" i="7"/>
  <c r="C526" i="7"/>
  <c r="C527" i="7"/>
  <c r="C528" i="7"/>
  <c r="C529" i="7"/>
  <c r="C530" i="7"/>
  <c r="C531" i="7"/>
  <c r="C532" i="7"/>
  <c r="C533" i="7"/>
  <c r="C534" i="7"/>
  <c r="C535" i="7"/>
  <c r="C536" i="7"/>
  <c r="C537" i="7"/>
  <c r="C538" i="7"/>
  <c r="C539" i="7"/>
  <c r="C540" i="7"/>
  <c r="C541" i="7"/>
  <c r="C542" i="7"/>
  <c r="C543" i="7"/>
  <c r="C544" i="7"/>
  <c r="C545" i="7"/>
  <c r="C546" i="7"/>
  <c r="C547" i="7"/>
  <c r="C548" i="7"/>
  <c r="C549" i="7"/>
  <c r="C550" i="7"/>
  <c r="C551" i="7"/>
  <c r="C552" i="7"/>
  <c r="C553" i="7"/>
  <c r="C554" i="7"/>
  <c r="C555" i="7"/>
  <c r="C556" i="7"/>
  <c r="C557" i="7"/>
  <c r="C558" i="7"/>
  <c r="C559" i="7"/>
  <c r="C560" i="7"/>
  <c r="C561" i="7"/>
  <c r="C562" i="7"/>
  <c r="C563" i="7"/>
  <c r="C564" i="7"/>
  <c r="C565" i="7"/>
  <c r="C566" i="7"/>
  <c r="C567" i="7"/>
  <c r="C568" i="7"/>
  <c r="C569" i="7"/>
  <c r="C570" i="7"/>
  <c r="C571" i="7"/>
  <c r="C572" i="7"/>
  <c r="C573" i="7"/>
  <c r="C574" i="7"/>
  <c r="C575" i="7"/>
  <c r="C576" i="7"/>
  <c r="C577" i="7"/>
  <c r="C578" i="7"/>
  <c r="C579" i="7"/>
  <c r="C580" i="7"/>
  <c r="C581" i="7"/>
  <c r="C582" i="7"/>
  <c r="C583" i="7"/>
  <c r="C584" i="7"/>
  <c r="C585" i="7"/>
  <c r="C586" i="7"/>
  <c r="C587" i="7"/>
  <c r="C588" i="7"/>
  <c r="C589" i="7"/>
  <c r="C590" i="7"/>
  <c r="C591" i="7"/>
  <c r="C592" i="7"/>
  <c r="C593" i="7"/>
  <c r="C594" i="7"/>
  <c r="C595" i="7"/>
  <c r="C596" i="7"/>
  <c r="C597" i="7"/>
  <c r="C598" i="7"/>
  <c r="C599" i="7"/>
  <c r="C600" i="7"/>
  <c r="C601" i="7"/>
  <c r="C602" i="7"/>
  <c r="C603" i="7"/>
  <c r="C604" i="7"/>
  <c r="C605" i="7"/>
  <c r="C606" i="7"/>
  <c r="C607" i="7"/>
  <c r="C608" i="7"/>
  <c r="C609" i="7"/>
  <c r="C610" i="7"/>
  <c r="C611" i="7"/>
  <c r="C612" i="7"/>
  <c r="C613" i="7"/>
  <c r="C614" i="7"/>
  <c r="C615" i="7"/>
  <c r="C616" i="7"/>
  <c r="C617" i="7"/>
  <c r="C618" i="7"/>
  <c r="C619" i="7"/>
  <c r="C620" i="7"/>
  <c r="C621" i="7"/>
  <c r="C622" i="7"/>
  <c r="C623" i="7"/>
  <c r="C624" i="7"/>
  <c r="C625" i="7"/>
  <c r="C626" i="7"/>
  <c r="C627" i="7"/>
  <c r="C628" i="7"/>
  <c r="C629" i="7"/>
  <c r="C630" i="7"/>
  <c r="C631" i="7"/>
  <c r="C632" i="7"/>
  <c r="C633" i="7"/>
  <c r="C634" i="7"/>
  <c r="C635" i="7"/>
  <c r="C636" i="7"/>
  <c r="C637" i="7"/>
  <c r="C638" i="7"/>
  <c r="C639" i="7"/>
  <c r="C640" i="7"/>
  <c r="C641" i="7"/>
  <c r="C642" i="7"/>
  <c r="C643" i="7"/>
  <c r="C644" i="7"/>
  <c r="C645" i="7"/>
  <c r="C646" i="7"/>
  <c r="C647" i="7"/>
  <c r="C648" i="7"/>
  <c r="C649" i="7"/>
  <c r="C650" i="7"/>
  <c r="C651" i="7"/>
  <c r="C652" i="7"/>
  <c r="C653" i="7"/>
  <c r="C654" i="7"/>
  <c r="C655" i="7"/>
  <c r="C656" i="7"/>
  <c r="C657" i="7"/>
  <c r="C658" i="7"/>
  <c r="C659" i="7"/>
  <c r="C660" i="7"/>
  <c r="C661" i="7"/>
  <c r="C662" i="7"/>
  <c r="C663" i="7"/>
  <c r="C664" i="7"/>
  <c r="C665" i="7"/>
  <c r="C666" i="7"/>
  <c r="C667" i="7"/>
  <c r="C668" i="7"/>
  <c r="C669" i="7"/>
  <c r="C670" i="7"/>
  <c r="C671" i="7"/>
  <c r="C672" i="7"/>
  <c r="C673" i="7"/>
  <c r="C674" i="7"/>
  <c r="C675" i="7"/>
  <c r="C676" i="7"/>
  <c r="C677" i="7"/>
  <c r="C678" i="7"/>
  <c r="C679" i="7"/>
  <c r="C680" i="7"/>
  <c r="C681" i="7"/>
  <c r="C682" i="7"/>
  <c r="C683" i="7"/>
  <c r="C684" i="7"/>
  <c r="C685" i="7"/>
  <c r="C686" i="7"/>
  <c r="C687" i="7"/>
  <c r="C688" i="7"/>
  <c r="C689" i="7"/>
  <c r="C690" i="7"/>
  <c r="C691" i="7"/>
  <c r="C692" i="7"/>
  <c r="C693" i="7"/>
  <c r="C694" i="7"/>
  <c r="C695" i="7"/>
  <c r="C696" i="7"/>
  <c r="C697" i="7"/>
  <c r="C698" i="7"/>
  <c r="C699" i="7"/>
  <c r="C700" i="7"/>
  <c r="C701" i="7"/>
  <c r="C702" i="7"/>
  <c r="C703" i="7"/>
  <c r="C704" i="7"/>
  <c r="C705" i="7"/>
  <c r="C706" i="7"/>
  <c r="C707" i="7"/>
  <c r="C708" i="7"/>
  <c r="C709" i="7"/>
  <c r="C710" i="7"/>
  <c r="C711" i="7"/>
  <c r="C712" i="7"/>
  <c r="C713" i="7"/>
  <c r="C714" i="7"/>
  <c r="C715" i="7"/>
  <c r="C716" i="7"/>
  <c r="C717" i="7"/>
  <c r="C718" i="7"/>
  <c r="C719" i="7"/>
  <c r="C720" i="7"/>
  <c r="C721" i="7"/>
  <c r="C722" i="7"/>
  <c r="C723" i="7"/>
  <c r="C724" i="7"/>
  <c r="C725" i="7"/>
  <c r="C726" i="7"/>
  <c r="C727" i="7"/>
  <c r="C728" i="7"/>
  <c r="C729" i="7"/>
  <c r="C730" i="7"/>
  <c r="C731" i="7"/>
  <c r="C732" i="7"/>
  <c r="C733" i="7"/>
  <c r="C734" i="7"/>
  <c r="C735" i="7"/>
  <c r="C736" i="7"/>
  <c r="C737" i="7"/>
  <c r="C738" i="7"/>
  <c r="C739" i="7"/>
  <c r="C740" i="7"/>
  <c r="C741" i="7"/>
  <c r="C742" i="7"/>
  <c r="C743" i="7"/>
  <c r="C744" i="7"/>
  <c r="C745" i="7"/>
  <c r="C746" i="7"/>
  <c r="C747" i="7"/>
  <c r="C748" i="7"/>
  <c r="C749" i="7"/>
  <c r="C750" i="7"/>
  <c r="C751" i="7"/>
  <c r="C752" i="7"/>
  <c r="C753" i="7"/>
  <c r="C754" i="7"/>
  <c r="C755" i="7"/>
  <c r="C756" i="7"/>
  <c r="C757" i="7"/>
  <c r="C758" i="7"/>
  <c r="C759" i="7"/>
  <c r="C760" i="7"/>
  <c r="C761" i="7"/>
  <c r="C762" i="7"/>
  <c r="C763" i="7"/>
  <c r="C764" i="7"/>
  <c r="C765" i="7"/>
  <c r="C766" i="7"/>
  <c r="C767" i="7"/>
  <c r="C768" i="7"/>
  <c r="C769" i="7"/>
  <c r="C770" i="7"/>
  <c r="C771" i="7"/>
  <c r="C772" i="7"/>
  <c r="C773" i="7"/>
  <c r="C774" i="7"/>
  <c r="C775" i="7"/>
  <c r="C776" i="7"/>
  <c r="C777" i="7"/>
  <c r="C778" i="7"/>
  <c r="C779" i="7"/>
  <c r="C780" i="7"/>
  <c r="C781" i="7"/>
  <c r="C782" i="7"/>
  <c r="C783" i="7"/>
  <c r="C784" i="7"/>
  <c r="C785" i="7"/>
  <c r="C786" i="7"/>
  <c r="C787" i="7"/>
  <c r="C788" i="7"/>
  <c r="C789" i="7"/>
  <c r="C790" i="7"/>
  <c r="C791" i="7"/>
  <c r="C792" i="7"/>
  <c r="C793" i="7"/>
  <c r="C794" i="7"/>
  <c r="C795" i="7"/>
  <c r="C796" i="7"/>
  <c r="C797" i="7"/>
  <c r="C798" i="7"/>
  <c r="C799" i="7"/>
  <c r="C800" i="7"/>
  <c r="C801" i="7"/>
  <c r="C802" i="7"/>
  <c r="C803" i="7"/>
  <c r="C804" i="7"/>
  <c r="C805" i="7"/>
  <c r="C806" i="7"/>
  <c r="C807" i="7"/>
  <c r="C808" i="7"/>
  <c r="C809" i="7"/>
  <c r="C810" i="7"/>
  <c r="C811" i="7"/>
  <c r="C812" i="7"/>
  <c r="C813" i="7"/>
  <c r="C814" i="7"/>
  <c r="C815" i="7"/>
  <c r="C816" i="7"/>
  <c r="C817" i="7"/>
  <c r="C818" i="7"/>
  <c r="C819" i="7"/>
  <c r="C820" i="7"/>
  <c r="C821" i="7"/>
  <c r="C822" i="7"/>
  <c r="C823" i="7"/>
  <c r="C824" i="7"/>
  <c r="C825" i="7"/>
  <c r="C826" i="7"/>
  <c r="C827" i="7"/>
  <c r="C828" i="7"/>
  <c r="C829" i="7"/>
  <c r="C830" i="7"/>
  <c r="C831" i="7"/>
  <c r="C832" i="7"/>
  <c r="C833" i="7"/>
  <c r="C834" i="7"/>
  <c r="C835" i="7"/>
  <c r="C836" i="7"/>
  <c r="C837" i="7"/>
  <c r="C838" i="7"/>
  <c r="C839" i="7"/>
  <c r="C840" i="7"/>
  <c r="C841" i="7"/>
  <c r="C842" i="7"/>
  <c r="C843" i="7"/>
  <c r="C844" i="7"/>
  <c r="C845" i="7"/>
  <c r="C846" i="7"/>
  <c r="C847" i="7"/>
  <c r="C848" i="7"/>
  <c r="C849" i="7"/>
  <c r="C850" i="7"/>
  <c r="C851" i="7"/>
  <c r="C852" i="7"/>
  <c r="C853" i="7"/>
  <c r="C854" i="7"/>
  <c r="C855" i="7"/>
  <c r="C856" i="7"/>
  <c r="C857" i="7"/>
  <c r="C858" i="7"/>
  <c r="C859" i="7"/>
  <c r="C860" i="7"/>
  <c r="C861" i="7"/>
  <c r="C862" i="7"/>
  <c r="C863" i="7"/>
  <c r="C864" i="7"/>
  <c r="C865" i="7"/>
  <c r="C866" i="7"/>
  <c r="C867" i="7"/>
  <c r="C868" i="7"/>
  <c r="C869" i="7"/>
  <c r="C870" i="7"/>
  <c r="C871" i="7"/>
  <c r="C872" i="7"/>
  <c r="C873" i="7"/>
  <c r="C874" i="7"/>
  <c r="C875" i="7"/>
  <c r="C876" i="7"/>
  <c r="C877" i="7"/>
  <c r="C878" i="7"/>
  <c r="C879" i="7"/>
  <c r="C880" i="7"/>
  <c r="C881" i="7"/>
  <c r="C882" i="7"/>
  <c r="C883" i="7"/>
  <c r="C884" i="7"/>
  <c r="C885" i="7"/>
  <c r="C886" i="7"/>
  <c r="C887" i="7"/>
  <c r="C888" i="7"/>
  <c r="C889" i="7"/>
  <c r="C890" i="7"/>
  <c r="C891" i="7"/>
  <c r="C892" i="7"/>
  <c r="C893" i="7"/>
  <c r="C894" i="7"/>
  <c r="C895" i="7"/>
  <c r="C896" i="7"/>
  <c r="C897" i="7"/>
  <c r="C898" i="7"/>
  <c r="C899" i="7"/>
  <c r="C900" i="7"/>
  <c r="C901" i="7"/>
  <c r="C902" i="7"/>
  <c r="C903" i="7"/>
  <c r="C904" i="7"/>
  <c r="C905" i="7"/>
  <c r="C906" i="7"/>
  <c r="C907" i="7"/>
  <c r="C908" i="7"/>
  <c r="C909" i="7"/>
  <c r="C910" i="7"/>
  <c r="C911" i="7"/>
  <c r="C912" i="7"/>
  <c r="C913" i="7"/>
  <c r="C914" i="7"/>
  <c r="C915" i="7"/>
  <c r="C916" i="7"/>
  <c r="C917" i="7"/>
  <c r="C918" i="7"/>
  <c r="C919" i="7"/>
  <c r="C920" i="7"/>
  <c r="C921" i="7"/>
  <c r="C922" i="7"/>
  <c r="C923" i="7"/>
  <c r="C924" i="7"/>
  <c r="C925" i="7"/>
  <c r="C926" i="7"/>
  <c r="C927" i="7"/>
  <c r="C928" i="7"/>
  <c r="C929" i="7"/>
  <c r="C930" i="7"/>
  <c r="C931" i="7"/>
  <c r="C932" i="7"/>
  <c r="C933" i="7"/>
  <c r="C934" i="7"/>
  <c r="C935" i="7"/>
  <c r="C936" i="7"/>
  <c r="C937" i="7"/>
  <c r="C938" i="7"/>
  <c r="C939" i="7"/>
  <c r="C940" i="7"/>
  <c r="C941" i="7"/>
  <c r="C942" i="7"/>
  <c r="C943" i="7"/>
  <c r="C944" i="7"/>
  <c r="C945" i="7"/>
  <c r="C946" i="7"/>
  <c r="C947" i="7"/>
  <c r="C948" i="7"/>
  <c r="C949" i="7"/>
  <c r="C950" i="7"/>
  <c r="C951" i="7"/>
  <c r="C952" i="7"/>
  <c r="C953" i="7"/>
  <c r="C954" i="7"/>
  <c r="C955" i="7"/>
  <c r="C956" i="7"/>
  <c r="C957" i="7"/>
  <c r="C958" i="7"/>
  <c r="C959" i="7"/>
  <c r="C960" i="7"/>
  <c r="C961" i="7"/>
  <c r="C962" i="7"/>
  <c r="C963" i="7"/>
  <c r="C964" i="7"/>
  <c r="C965" i="7"/>
  <c r="C966" i="7"/>
  <c r="C967" i="7"/>
  <c r="C968" i="7"/>
  <c r="C969" i="7"/>
  <c r="C970" i="7"/>
  <c r="C971" i="7"/>
  <c r="C972" i="7"/>
  <c r="C973" i="7"/>
  <c r="C974" i="7"/>
  <c r="C975" i="7"/>
  <c r="C976" i="7"/>
  <c r="C977" i="7"/>
  <c r="C978" i="7"/>
  <c r="C979" i="7"/>
  <c r="C980" i="7"/>
  <c r="C981" i="7"/>
  <c r="C982" i="7"/>
  <c r="B13" i="7"/>
  <c r="F13" i="7" s="1"/>
  <c r="G13" i="7" s="1"/>
  <c r="H13" i="7" s="1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43" i="7"/>
  <c r="B144" i="7"/>
  <c r="B145" i="7"/>
  <c r="B146" i="7"/>
  <c r="B147" i="7"/>
  <c r="B148" i="7"/>
  <c r="B149" i="7"/>
  <c r="B150" i="7"/>
  <c r="B151" i="7"/>
  <c r="B152" i="7"/>
  <c r="B153" i="7"/>
  <c r="B154" i="7"/>
  <c r="B155" i="7"/>
  <c r="B156" i="7"/>
  <c r="B157" i="7"/>
  <c r="B158" i="7"/>
  <c r="B159" i="7"/>
  <c r="B160" i="7"/>
  <c r="B161" i="7"/>
  <c r="B162" i="7"/>
  <c r="B163" i="7"/>
  <c r="B164" i="7"/>
  <c r="B165" i="7"/>
  <c r="B166" i="7"/>
  <c r="B167" i="7"/>
  <c r="B168" i="7"/>
  <c r="B169" i="7"/>
  <c r="B170" i="7"/>
  <c r="B171" i="7"/>
  <c r="B172" i="7"/>
  <c r="B173" i="7"/>
  <c r="B174" i="7"/>
  <c r="B175" i="7"/>
  <c r="B176" i="7"/>
  <c r="B177" i="7"/>
  <c r="B178" i="7"/>
  <c r="B179" i="7"/>
  <c r="B180" i="7"/>
  <c r="B181" i="7"/>
  <c r="B182" i="7"/>
  <c r="B183" i="7"/>
  <c r="B184" i="7"/>
  <c r="B185" i="7"/>
  <c r="B186" i="7"/>
  <c r="B187" i="7"/>
  <c r="B188" i="7"/>
  <c r="B189" i="7"/>
  <c r="B190" i="7"/>
  <c r="B191" i="7"/>
  <c r="B192" i="7"/>
  <c r="B193" i="7"/>
  <c r="B194" i="7"/>
  <c r="B195" i="7"/>
  <c r="B196" i="7"/>
  <c r="B197" i="7"/>
  <c r="B198" i="7"/>
  <c r="B199" i="7"/>
  <c r="B200" i="7"/>
  <c r="B201" i="7"/>
  <c r="B202" i="7"/>
  <c r="B203" i="7"/>
  <c r="B204" i="7"/>
  <c r="B205" i="7"/>
  <c r="B206" i="7"/>
  <c r="B207" i="7"/>
  <c r="B208" i="7"/>
  <c r="B209" i="7"/>
  <c r="B210" i="7"/>
  <c r="B211" i="7"/>
  <c r="B212" i="7"/>
  <c r="B213" i="7"/>
  <c r="B214" i="7"/>
  <c r="B215" i="7"/>
  <c r="B216" i="7"/>
  <c r="B217" i="7"/>
  <c r="B218" i="7"/>
  <c r="B219" i="7"/>
  <c r="B220" i="7"/>
  <c r="B221" i="7"/>
  <c r="B222" i="7"/>
  <c r="B223" i="7"/>
  <c r="B224" i="7"/>
  <c r="B225" i="7"/>
  <c r="B226" i="7"/>
  <c r="B227" i="7"/>
  <c r="B228" i="7"/>
  <c r="B229" i="7"/>
  <c r="B230" i="7"/>
  <c r="B231" i="7"/>
  <c r="B232" i="7"/>
  <c r="B233" i="7"/>
  <c r="B234" i="7"/>
  <c r="B235" i="7"/>
  <c r="B236" i="7"/>
  <c r="B237" i="7"/>
  <c r="B238" i="7"/>
  <c r="B239" i="7"/>
  <c r="B240" i="7"/>
  <c r="B241" i="7"/>
  <c r="B242" i="7"/>
  <c r="B243" i="7"/>
  <c r="B244" i="7"/>
  <c r="B245" i="7"/>
  <c r="B246" i="7"/>
  <c r="B247" i="7"/>
  <c r="B248" i="7"/>
  <c r="B249" i="7"/>
  <c r="B250" i="7"/>
  <c r="B251" i="7"/>
  <c r="B252" i="7"/>
  <c r="B253" i="7"/>
  <c r="B254" i="7"/>
  <c r="B255" i="7"/>
  <c r="B256" i="7"/>
  <c r="B257" i="7"/>
  <c r="B258" i="7"/>
  <c r="B259" i="7"/>
  <c r="B260" i="7"/>
  <c r="B261" i="7"/>
  <c r="B262" i="7"/>
  <c r="B263" i="7"/>
  <c r="B264" i="7"/>
  <c r="B265" i="7"/>
  <c r="B266" i="7"/>
  <c r="B267" i="7"/>
  <c r="B268" i="7"/>
  <c r="B269" i="7"/>
  <c r="B270" i="7"/>
  <c r="B271" i="7"/>
  <c r="B272" i="7"/>
  <c r="B273" i="7"/>
  <c r="B274" i="7"/>
  <c r="B275" i="7"/>
  <c r="B276" i="7"/>
  <c r="B277" i="7"/>
  <c r="B278" i="7"/>
  <c r="B279" i="7"/>
  <c r="B280" i="7"/>
  <c r="B281" i="7"/>
  <c r="B282" i="7"/>
  <c r="B283" i="7"/>
  <c r="B284" i="7"/>
  <c r="B285" i="7"/>
  <c r="B286" i="7"/>
  <c r="B287" i="7"/>
  <c r="B288" i="7"/>
  <c r="B289" i="7"/>
  <c r="B290" i="7"/>
  <c r="B291" i="7"/>
  <c r="B292" i="7"/>
  <c r="B293" i="7"/>
  <c r="B294" i="7"/>
  <c r="B295" i="7"/>
  <c r="B296" i="7"/>
  <c r="B297" i="7"/>
  <c r="B298" i="7"/>
  <c r="B299" i="7"/>
  <c r="B300" i="7"/>
  <c r="B301" i="7"/>
  <c r="B302" i="7"/>
  <c r="B303" i="7"/>
  <c r="B304" i="7"/>
  <c r="B305" i="7"/>
  <c r="B306" i="7"/>
  <c r="B307" i="7"/>
  <c r="B308" i="7"/>
  <c r="B309" i="7"/>
  <c r="B310" i="7"/>
  <c r="B311" i="7"/>
  <c r="B312" i="7"/>
  <c r="B313" i="7"/>
  <c r="B314" i="7"/>
  <c r="B315" i="7"/>
  <c r="B316" i="7"/>
  <c r="B317" i="7"/>
  <c r="B318" i="7"/>
  <c r="B319" i="7"/>
  <c r="B320" i="7"/>
  <c r="B321" i="7"/>
  <c r="B322" i="7"/>
  <c r="B323" i="7"/>
  <c r="B324" i="7"/>
  <c r="B325" i="7"/>
  <c r="B326" i="7"/>
  <c r="B327" i="7"/>
  <c r="B328" i="7"/>
  <c r="B329" i="7"/>
  <c r="B330" i="7"/>
  <c r="B331" i="7"/>
  <c r="B332" i="7"/>
  <c r="B333" i="7"/>
  <c r="B334" i="7"/>
  <c r="B335" i="7"/>
  <c r="B336" i="7"/>
  <c r="B337" i="7"/>
  <c r="B338" i="7"/>
  <c r="B339" i="7"/>
  <c r="B340" i="7"/>
  <c r="B341" i="7"/>
  <c r="B342" i="7"/>
  <c r="B343" i="7"/>
  <c r="B344" i="7"/>
  <c r="B345" i="7"/>
  <c r="B346" i="7"/>
  <c r="B347" i="7"/>
  <c r="B348" i="7"/>
  <c r="B349" i="7"/>
  <c r="B350" i="7"/>
  <c r="B351" i="7"/>
  <c r="B352" i="7"/>
  <c r="B353" i="7"/>
  <c r="B354" i="7"/>
  <c r="B355" i="7"/>
  <c r="B356" i="7"/>
  <c r="B357" i="7"/>
  <c r="B358" i="7"/>
  <c r="B359" i="7"/>
  <c r="B360" i="7"/>
  <c r="B361" i="7"/>
  <c r="B362" i="7"/>
  <c r="B363" i="7"/>
  <c r="B364" i="7"/>
  <c r="B365" i="7"/>
  <c r="B366" i="7"/>
  <c r="B367" i="7"/>
  <c r="B368" i="7"/>
  <c r="B369" i="7"/>
  <c r="B370" i="7"/>
  <c r="B371" i="7"/>
  <c r="B372" i="7"/>
  <c r="B373" i="7"/>
  <c r="B374" i="7"/>
  <c r="B375" i="7"/>
  <c r="B376" i="7"/>
  <c r="B377" i="7"/>
  <c r="B378" i="7"/>
  <c r="B379" i="7"/>
  <c r="B380" i="7"/>
  <c r="B381" i="7"/>
  <c r="B382" i="7"/>
  <c r="B383" i="7"/>
  <c r="B384" i="7"/>
  <c r="B385" i="7"/>
  <c r="B386" i="7"/>
  <c r="B387" i="7"/>
  <c r="B388" i="7"/>
  <c r="B389" i="7"/>
  <c r="B390" i="7"/>
  <c r="B391" i="7"/>
  <c r="B392" i="7"/>
  <c r="B393" i="7"/>
  <c r="B394" i="7"/>
  <c r="B395" i="7"/>
  <c r="B396" i="7"/>
  <c r="B397" i="7"/>
  <c r="B398" i="7"/>
  <c r="B399" i="7"/>
  <c r="B400" i="7"/>
  <c r="B401" i="7"/>
  <c r="B402" i="7"/>
  <c r="B403" i="7"/>
  <c r="B404" i="7"/>
  <c r="B405" i="7"/>
  <c r="B406" i="7"/>
  <c r="B407" i="7"/>
  <c r="B408" i="7"/>
  <c r="B409" i="7"/>
  <c r="B410" i="7"/>
  <c r="B411" i="7"/>
  <c r="B412" i="7"/>
  <c r="B413" i="7"/>
  <c r="B414" i="7"/>
  <c r="B415" i="7"/>
  <c r="B416" i="7"/>
  <c r="B417" i="7"/>
  <c r="B418" i="7"/>
  <c r="B419" i="7"/>
  <c r="B420" i="7"/>
  <c r="B421" i="7"/>
  <c r="B422" i="7"/>
  <c r="B423" i="7"/>
  <c r="B424" i="7"/>
  <c r="B425" i="7"/>
  <c r="B426" i="7"/>
  <c r="B427" i="7"/>
  <c r="B428" i="7"/>
  <c r="B429" i="7"/>
  <c r="B430" i="7"/>
  <c r="B431" i="7"/>
  <c r="B432" i="7"/>
  <c r="B433" i="7"/>
  <c r="B434" i="7"/>
  <c r="B435" i="7"/>
  <c r="B436" i="7"/>
  <c r="B437" i="7"/>
  <c r="B438" i="7"/>
  <c r="B439" i="7"/>
  <c r="B440" i="7"/>
  <c r="B441" i="7"/>
  <c r="B442" i="7"/>
  <c r="B443" i="7"/>
  <c r="B444" i="7"/>
  <c r="B445" i="7"/>
  <c r="B446" i="7"/>
  <c r="B447" i="7"/>
  <c r="B448" i="7"/>
  <c r="B449" i="7"/>
  <c r="B450" i="7"/>
  <c r="B451" i="7"/>
  <c r="B452" i="7"/>
  <c r="B453" i="7"/>
  <c r="B454" i="7"/>
  <c r="B455" i="7"/>
  <c r="B456" i="7"/>
  <c r="B457" i="7"/>
  <c r="B458" i="7"/>
  <c r="B459" i="7"/>
  <c r="B460" i="7"/>
  <c r="B461" i="7"/>
  <c r="B462" i="7"/>
  <c r="B463" i="7"/>
  <c r="B464" i="7"/>
  <c r="B465" i="7"/>
  <c r="B466" i="7"/>
  <c r="B467" i="7"/>
  <c r="B468" i="7"/>
  <c r="B469" i="7"/>
  <c r="B470" i="7"/>
  <c r="B471" i="7"/>
  <c r="B472" i="7"/>
  <c r="B473" i="7"/>
  <c r="B474" i="7"/>
  <c r="B475" i="7"/>
  <c r="B476" i="7"/>
  <c r="B477" i="7"/>
  <c r="B478" i="7"/>
  <c r="B479" i="7"/>
  <c r="B480" i="7"/>
  <c r="B481" i="7"/>
  <c r="B482" i="7"/>
  <c r="B483" i="7"/>
  <c r="B484" i="7"/>
  <c r="B485" i="7"/>
  <c r="B486" i="7"/>
  <c r="B487" i="7"/>
  <c r="B488" i="7"/>
  <c r="B489" i="7"/>
  <c r="B490" i="7"/>
  <c r="B491" i="7"/>
  <c r="B492" i="7"/>
  <c r="B493" i="7"/>
  <c r="B494" i="7"/>
  <c r="B495" i="7"/>
  <c r="B496" i="7"/>
  <c r="B497" i="7"/>
  <c r="B498" i="7"/>
  <c r="B499" i="7"/>
  <c r="B500" i="7"/>
  <c r="B501" i="7"/>
  <c r="B502" i="7"/>
  <c r="B503" i="7"/>
  <c r="B504" i="7"/>
  <c r="B505" i="7"/>
  <c r="B506" i="7"/>
  <c r="B507" i="7"/>
  <c r="B508" i="7"/>
  <c r="B509" i="7"/>
  <c r="B510" i="7"/>
  <c r="B511" i="7"/>
  <c r="B512" i="7"/>
  <c r="B513" i="7"/>
  <c r="B514" i="7"/>
  <c r="B515" i="7"/>
  <c r="B516" i="7"/>
  <c r="B517" i="7"/>
  <c r="B518" i="7"/>
  <c r="B519" i="7"/>
  <c r="B520" i="7"/>
  <c r="B521" i="7"/>
  <c r="B522" i="7"/>
  <c r="B523" i="7"/>
  <c r="B524" i="7"/>
  <c r="B525" i="7"/>
  <c r="B526" i="7"/>
  <c r="B527" i="7"/>
  <c r="B528" i="7"/>
  <c r="B529" i="7"/>
  <c r="B530" i="7"/>
  <c r="B531" i="7"/>
  <c r="B532" i="7"/>
  <c r="B533" i="7"/>
  <c r="B534" i="7"/>
  <c r="B535" i="7"/>
  <c r="B536" i="7"/>
  <c r="B537" i="7"/>
  <c r="B538" i="7"/>
  <c r="B539" i="7"/>
  <c r="B540" i="7"/>
  <c r="B541" i="7"/>
  <c r="B542" i="7"/>
  <c r="B543" i="7"/>
  <c r="B544" i="7"/>
  <c r="B545" i="7"/>
  <c r="B546" i="7"/>
  <c r="B547" i="7"/>
  <c r="B548" i="7"/>
  <c r="B549" i="7"/>
  <c r="B550" i="7"/>
  <c r="B551" i="7"/>
  <c r="B552" i="7"/>
  <c r="B553" i="7"/>
  <c r="B554" i="7"/>
  <c r="B555" i="7"/>
  <c r="B556" i="7"/>
  <c r="B557" i="7"/>
  <c r="B558" i="7"/>
  <c r="B559" i="7"/>
  <c r="B560" i="7"/>
  <c r="B561" i="7"/>
  <c r="B562" i="7"/>
  <c r="B563" i="7"/>
  <c r="B564" i="7"/>
  <c r="B565" i="7"/>
  <c r="B566" i="7"/>
  <c r="B567" i="7"/>
  <c r="B568" i="7"/>
  <c r="B569" i="7"/>
  <c r="B570" i="7"/>
  <c r="B571" i="7"/>
  <c r="B572" i="7"/>
  <c r="B573" i="7"/>
  <c r="B574" i="7"/>
  <c r="B575" i="7"/>
  <c r="B576" i="7"/>
  <c r="B577" i="7"/>
  <c r="B578" i="7"/>
  <c r="B579" i="7"/>
  <c r="B580" i="7"/>
  <c r="B581" i="7"/>
  <c r="B582" i="7"/>
  <c r="B583" i="7"/>
  <c r="B584" i="7"/>
  <c r="B585" i="7"/>
  <c r="B586" i="7"/>
  <c r="B587" i="7"/>
  <c r="B588" i="7"/>
  <c r="B589" i="7"/>
  <c r="B590" i="7"/>
  <c r="B591" i="7"/>
  <c r="B592" i="7"/>
  <c r="B593" i="7"/>
  <c r="B594" i="7"/>
  <c r="B595" i="7"/>
  <c r="B596" i="7"/>
  <c r="B597" i="7"/>
  <c r="B598" i="7"/>
  <c r="B599" i="7"/>
  <c r="B600" i="7"/>
  <c r="B601" i="7"/>
  <c r="B602" i="7"/>
  <c r="B603" i="7"/>
  <c r="B604" i="7"/>
  <c r="B605" i="7"/>
  <c r="B606" i="7"/>
  <c r="B607" i="7"/>
  <c r="B608" i="7"/>
  <c r="B609" i="7"/>
  <c r="B610" i="7"/>
  <c r="B611" i="7"/>
  <c r="B612" i="7"/>
  <c r="B613" i="7"/>
  <c r="B614" i="7"/>
  <c r="B615" i="7"/>
  <c r="B616" i="7"/>
  <c r="B617" i="7"/>
  <c r="B618" i="7"/>
  <c r="B619" i="7"/>
  <c r="B620" i="7"/>
  <c r="B621" i="7"/>
  <c r="B622" i="7"/>
  <c r="B623" i="7"/>
  <c r="B624" i="7"/>
  <c r="B625" i="7"/>
  <c r="B626" i="7"/>
  <c r="B627" i="7"/>
  <c r="B628" i="7"/>
  <c r="B629" i="7"/>
  <c r="B630" i="7"/>
  <c r="B631" i="7"/>
  <c r="B632" i="7"/>
  <c r="B633" i="7"/>
  <c r="B634" i="7"/>
  <c r="B635" i="7"/>
  <c r="B636" i="7"/>
  <c r="B637" i="7"/>
  <c r="B638" i="7"/>
  <c r="B639" i="7"/>
  <c r="B640" i="7"/>
  <c r="B641" i="7"/>
  <c r="B642" i="7"/>
  <c r="B643" i="7"/>
  <c r="B644" i="7"/>
  <c r="B645" i="7"/>
  <c r="B646" i="7"/>
  <c r="B647" i="7"/>
  <c r="B648" i="7"/>
  <c r="B649" i="7"/>
  <c r="B650" i="7"/>
  <c r="B651" i="7"/>
  <c r="B652" i="7"/>
  <c r="B653" i="7"/>
  <c r="B654" i="7"/>
  <c r="B655" i="7"/>
  <c r="B656" i="7"/>
  <c r="B657" i="7"/>
  <c r="B658" i="7"/>
  <c r="B659" i="7"/>
  <c r="B660" i="7"/>
  <c r="B661" i="7"/>
  <c r="B662" i="7"/>
  <c r="B663" i="7"/>
  <c r="B664" i="7"/>
  <c r="B665" i="7"/>
  <c r="B666" i="7"/>
  <c r="B667" i="7"/>
  <c r="B668" i="7"/>
  <c r="B669" i="7"/>
  <c r="B670" i="7"/>
  <c r="B671" i="7"/>
  <c r="B672" i="7"/>
  <c r="B673" i="7"/>
  <c r="B674" i="7"/>
  <c r="B675" i="7"/>
  <c r="B676" i="7"/>
  <c r="B677" i="7"/>
  <c r="B678" i="7"/>
  <c r="B679" i="7"/>
  <c r="B680" i="7"/>
  <c r="B681" i="7"/>
  <c r="B682" i="7"/>
  <c r="B683" i="7"/>
  <c r="B684" i="7"/>
  <c r="B685" i="7"/>
  <c r="B686" i="7"/>
  <c r="B687" i="7"/>
  <c r="B688" i="7"/>
  <c r="B689" i="7"/>
  <c r="B690" i="7"/>
  <c r="B691" i="7"/>
  <c r="B692" i="7"/>
  <c r="B693" i="7"/>
  <c r="B694" i="7"/>
  <c r="B695" i="7"/>
  <c r="B696" i="7"/>
  <c r="B697" i="7"/>
  <c r="B698" i="7"/>
  <c r="B699" i="7"/>
  <c r="B700" i="7"/>
  <c r="B701" i="7"/>
  <c r="B702" i="7"/>
  <c r="B703" i="7"/>
  <c r="B704" i="7"/>
  <c r="B705" i="7"/>
  <c r="B706" i="7"/>
  <c r="B707" i="7"/>
  <c r="B708" i="7"/>
  <c r="B709" i="7"/>
  <c r="B710" i="7"/>
  <c r="B711" i="7"/>
  <c r="B712" i="7"/>
  <c r="B713" i="7"/>
  <c r="B714" i="7"/>
  <c r="B715" i="7"/>
  <c r="B716" i="7"/>
  <c r="B717" i="7"/>
  <c r="B718" i="7"/>
  <c r="B719" i="7"/>
  <c r="B720" i="7"/>
  <c r="B721" i="7"/>
  <c r="B722" i="7"/>
  <c r="B723" i="7"/>
  <c r="B724" i="7"/>
  <c r="B725" i="7"/>
  <c r="B726" i="7"/>
  <c r="B727" i="7"/>
  <c r="B728" i="7"/>
  <c r="B729" i="7"/>
  <c r="B730" i="7"/>
  <c r="B731" i="7"/>
  <c r="B732" i="7"/>
  <c r="B733" i="7"/>
  <c r="B734" i="7"/>
  <c r="B735" i="7"/>
  <c r="B736" i="7"/>
  <c r="B737" i="7"/>
  <c r="B738" i="7"/>
  <c r="B739" i="7"/>
  <c r="B740" i="7"/>
  <c r="B741" i="7"/>
  <c r="B742" i="7"/>
  <c r="B743" i="7"/>
  <c r="B744" i="7"/>
  <c r="B745" i="7"/>
  <c r="B746" i="7"/>
  <c r="B747" i="7"/>
  <c r="B748" i="7"/>
  <c r="B749" i="7"/>
  <c r="B750" i="7"/>
  <c r="B751" i="7"/>
  <c r="B752" i="7"/>
  <c r="B753" i="7"/>
  <c r="B754" i="7"/>
  <c r="B755" i="7"/>
  <c r="B756" i="7"/>
  <c r="B757" i="7"/>
  <c r="B758" i="7"/>
  <c r="B759" i="7"/>
  <c r="B760" i="7"/>
  <c r="B761" i="7"/>
  <c r="B762" i="7"/>
  <c r="B763" i="7"/>
  <c r="B764" i="7"/>
  <c r="B765" i="7"/>
  <c r="B766" i="7"/>
  <c r="B767" i="7"/>
  <c r="B768" i="7"/>
  <c r="B769" i="7"/>
  <c r="B770" i="7"/>
  <c r="B771" i="7"/>
  <c r="B772" i="7"/>
  <c r="B773" i="7"/>
  <c r="B774" i="7"/>
  <c r="B775" i="7"/>
  <c r="B776" i="7"/>
  <c r="B777" i="7"/>
  <c r="B778" i="7"/>
  <c r="B779" i="7"/>
  <c r="B780" i="7"/>
  <c r="B781" i="7"/>
  <c r="B782" i="7"/>
  <c r="B783" i="7"/>
  <c r="B784" i="7"/>
  <c r="B785" i="7"/>
  <c r="B786" i="7"/>
  <c r="B787" i="7"/>
  <c r="B788" i="7"/>
  <c r="B789" i="7"/>
  <c r="B790" i="7"/>
  <c r="B791" i="7"/>
  <c r="B792" i="7"/>
  <c r="B793" i="7"/>
  <c r="B794" i="7"/>
  <c r="B795" i="7"/>
  <c r="B796" i="7"/>
  <c r="B797" i="7"/>
  <c r="B798" i="7"/>
  <c r="B799" i="7"/>
  <c r="B800" i="7"/>
  <c r="B801" i="7"/>
  <c r="B802" i="7"/>
  <c r="B803" i="7"/>
  <c r="B804" i="7"/>
  <c r="B805" i="7"/>
  <c r="B806" i="7"/>
  <c r="B807" i="7"/>
  <c r="B808" i="7"/>
  <c r="B809" i="7"/>
  <c r="B810" i="7"/>
  <c r="B811" i="7"/>
  <c r="B812" i="7"/>
  <c r="B813" i="7"/>
  <c r="B814" i="7"/>
  <c r="B815" i="7"/>
  <c r="B816" i="7"/>
  <c r="B817" i="7"/>
  <c r="B818" i="7"/>
  <c r="B819" i="7"/>
  <c r="B820" i="7"/>
  <c r="B821" i="7"/>
  <c r="B822" i="7"/>
  <c r="B823" i="7"/>
  <c r="B824" i="7"/>
  <c r="B825" i="7"/>
  <c r="B826" i="7"/>
  <c r="B827" i="7"/>
  <c r="B828" i="7"/>
  <c r="B829" i="7"/>
  <c r="B830" i="7"/>
  <c r="B831" i="7"/>
  <c r="B832" i="7"/>
  <c r="B833" i="7"/>
  <c r="B834" i="7"/>
  <c r="B835" i="7"/>
  <c r="B836" i="7"/>
  <c r="B837" i="7"/>
  <c r="B838" i="7"/>
  <c r="B839" i="7"/>
  <c r="B840" i="7"/>
  <c r="B841" i="7"/>
  <c r="B842" i="7"/>
  <c r="B843" i="7"/>
  <c r="B844" i="7"/>
  <c r="B845" i="7"/>
  <c r="B846" i="7"/>
  <c r="B847" i="7"/>
  <c r="B848" i="7"/>
  <c r="B849" i="7"/>
  <c r="B850" i="7"/>
  <c r="B851" i="7"/>
  <c r="B852" i="7"/>
  <c r="B853" i="7"/>
  <c r="B854" i="7"/>
  <c r="B855" i="7"/>
  <c r="B856" i="7"/>
  <c r="B857" i="7"/>
  <c r="B858" i="7"/>
  <c r="B859" i="7"/>
  <c r="B860" i="7"/>
  <c r="B861" i="7"/>
  <c r="B862" i="7"/>
  <c r="B863" i="7"/>
  <c r="B864" i="7"/>
  <c r="B865" i="7"/>
  <c r="B866" i="7"/>
  <c r="B867" i="7"/>
  <c r="B868" i="7"/>
  <c r="B869" i="7"/>
  <c r="B870" i="7"/>
  <c r="B871" i="7"/>
  <c r="B872" i="7"/>
  <c r="B873" i="7"/>
  <c r="B874" i="7"/>
  <c r="B875" i="7"/>
  <c r="B876" i="7"/>
  <c r="B877" i="7"/>
  <c r="B878" i="7"/>
  <c r="B879" i="7"/>
  <c r="B880" i="7"/>
  <c r="B881" i="7"/>
  <c r="B882" i="7"/>
  <c r="B883" i="7"/>
  <c r="B884" i="7"/>
  <c r="B885" i="7"/>
  <c r="B886" i="7"/>
  <c r="B887" i="7"/>
  <c r="B888" i="7"/>
  <c r="B889" i="7"/>
  <c r="B890" i="7"/>
  <c r="B891" i="7"/>
  <c r="B892" i="7"/>
  <c r="B893" i="7"/>
  <c r="B894" i="7"/>
  <c r="B895" i="7"/>
  <c r="B896" i="7"/>
  <c r="B897" i="7"/>
  <c r="B898" i="7"/>
  <c r="B899" i="7"/>
  <c r="B900" i="7"/>
  <c r="B901" i="7"/>
  <c r="B902" i="7"/>
  <c r="B903" i="7"/>
  <c r="B904" i="7"/>
  <c r="B905" i="7"/>
  <c r="B906" i="7"/>
  <c r="B907" i="7"/>
  <c r="B908" i="7"/>
  <c r="B909" i="7"/>
  <c r="B910" i="7"/>
  <c r="B911" i="7"/>
  <c r="B912" i="7"/>
  <c r="B913" i="7"/>
  <c r="B914" i="7"/>
  <c r="B915" i="7"/>
  <c r="B916" i="7"/>
  <c r="B917" i="7"/>
  <c r="B918" i="7"/>
  <c r="B919" i="7"/>
  <c r="B920" i="7"/>
  <c r="B921" i="7"/>
  <c r="B922" i="7"/>
  <c r="B923" i="7"/>
  <c r="B924" i="7"/>
  <c r="B925" i="7"/>
  <c r="B926" i="7"/>
  <c r="B927" i="7"/>
  <c r="B928" i="7"/>
  <c r="B929" i="7"/>
  <c r="B930" i="7"/>
  <c r="B931" i="7"/>
  <c r="B932" i="7"/>
  <c r="B933" i="7"/>
  <c r="B934" i="7"/>
  <c r="B935" i="7"/>
  <c r="B936" i="7"/>
  <c r="B937" i="7"/>
  <c r="B938" i="7"/>
  <c r="B939" i="7"/>
  <c r="B940" i="7"/>
  <c r="B941" i="7"/>
  <c r="B942" i="7"/>
  <c r="B943" i="7"/>
  <c r="B944" i="7"/>
  <c r="B945" i="7"/>
  <c r="B946" i="7"/>
  <c r="B947" i="7"/>
  <c r="B948" i="7"/>
  <c r="B949" i="7"/>
  <c r="B950" i="7"/>
  <c r="B951" i="7"/>
  <c r="B952" i="7"/>
  <c r="B953" i="7"/>
  <c r="B954" i="7"/>
  <c r="B955" i="7"/>
  <c r="B956" i="7"/>
  <c r="B957" i="7"/>
  <c r="B958" i="7"/>
  <c r="B959" i="7"/>
  <c r="B960" i="7"/>
  <c r="B961" i="7"/>
  <c r="B962" i="7"/>
  <c r="B963" i="7"/>
  <c r="B964" i="7"/>
  <c r="B965" i="7"/>
  <c r="B966" i="7"/>
  <c r="B967" i="7"/>
  <c r="B968" i="7"/>
  <c r="B969" i="7"/>
  <c r="B970" i="7"/>
  <c r="B971" i="7"/>
  <c r="B972" i="7"/>
  <c r="B973" i="7"/>
  <c r="B974" i="7"/>
  <c r="B975" i="7"/>
  <c r="B976" i="7"/>
  <c r="B977" i="7"/>
  <c r="B978" i="7"/>
  <c r="B979" i="7"/>
  <c r="B980" i="7"/>
  <c r="B981" i="7"/>
  <c r="B982" i="7"/>
  <c r="H221" i="7"/>
  <c r="C1013" i="6"/>
  <c r="C1012" i="6"/>
  <c r="C1011" i="6"/>
  <c r="C1010" i="6"/>
  <c r="C1009" i="6"/>
  <c r="C1008" i="6"/>
  <c r="C1007" i="6"/>
  <c r="C1006" i="6"/>
  <c r="C1005" i="6"/>
  <c r="C1004" i="6"/>
  <c r="C1003" i="6"/>
  <c r="C1002" i="6"/>
  <c r="C1001" i="6"/>
  <c r="C1000" i="6"/>
  <c r="C999" i="6"/>
  <c r="C998" i="6"/>
  <c r="C997" i="6"/>
  <c r="C996" i="6"/>
  <c r="C995" i="6"/>
  <c r="C994" i="6"/>
  <c r="C993" i="6"/>
  <c r="C992" i="6"/>
  <c r="C991" i="6"/>
  <c r="C990" i="6"/>
  <c r="C989" i="6"/>
  <c r="C988" i="6"/>
  <c r="C987" i="6"/>
  <c r="C986" i="6"/>
  <c r="C985" i="6"/>
  <c r="C984" i="6"/>
  <c r="C983" i="6"/>
  <c r="C982" i="6"/>
  <c r="C981" i="6"/>
  <c r="C980" i="6"/>
  <c r="C979" i="6"/>
  <c r="C978" i="6"/>
  <c r="C977" i="6"/>
  <c r="C976" i="6"/>
  <c r="C975" i="6"/>
  <c r="C974" i="6"/>
  <c r="C973" i="6"/>
  <c r="C972" i="6"/>
  <c r="C971" i="6"/>
  <c r="C970" i="6"/>
  <c r="C969" i="6"/>
  <c r="C968" i="6"/>
  <c r="C967" i="6"/>
  <c r="C966" i="6"/>
  <c r="C965" i="6"/>
  <c r="C964" i="6"/>
  <c r="C963" i="6"/>
  <c r="C962" i="6"/>
  <c r="C961" i="6"/>
  <c r="C960" i="6"/>
  <c r="C959" i="6"/>
  <c r="C958" i="6"/>
  <c r="C957" i="6"/>
  <c r="C956" i="6"/>
  <c r="C955" i="6"/>
  <c r="C954" i="6"/>
  <c r="C953" i="6"/>
  <c r="C952" i="6"/>
  <c r="C951" i="6"/>
  <c r="C950" i="6"/>
  <c r="C949" i="6"/>
  <c r="C948" i="6"/>
  <c r="C947" i="6"/>
  <c r="C946" i="6"/>
  <c r="C945" i="6"/>
  <c r="C944" i="6"/>
  <c r="C943" i="6"/>
  <c r="C942" i="6"/>
  <c r="C941" i="6"/>
  <c r="C940" i="6"/>
  <c r="C939" i="6"/>
  <c r="C938" i="6"/>
  <c r="C937" i="6"/>
  <c r="C936" i="6"/>
  <c r="C935" i="6"/>
  <c r="C934" i="6"/>
  <c r="C933" i="6"/>
  <c r="C932" i="6"/>
  <c r="C931" i="6"/>
  <c r="C930" i="6"/>
  <c r="C929" i="6"/>
  <c r="C928" i="6"/>
  <c r="C927" i="6"/>
  <c r="C926" i="6"/>
  <c r="C925" i="6"/>
  <c r="C924" i="6"/>
  <c r="C923" i="6"/>
  <c r="C922" i="6"/>
  <c r="C921" i="6"/>
  <c r="C920" i="6"/>
  <c r="C919" i="6"/>
  <c r="C918" i="6"/>
  <c r="C917" i="6"/>
  <c r="C916" i="6"/>
  <c r="C915" i="6"/>
  <c r="C914" i="6"/>
  <c r="C913" i="6"/>
  <c r="C912" i="6"/>
  <c r="C911" i="6"/>
  <c r="C910" i="6"/>
  <c r="C909" i="6"/>
  <c r="C908" i="6"/>
  <c r="C907" i="6"/>
  <c r="C906" i="6"/>
  <c r="C905" i="6"/>
  <c r="C904" i="6"/>
  <c r="C903" i="6"/>
  <c r="C902" i="6"/>
  <c r="C901" i="6"/>
  <c r="C900" i="6"/>
  <c r="C899" i="6"/>
  <c r="C898" i="6"/>
  <c r="C897" i="6"/>
  <c r="C896" i="6"/>
  <c r="C895" i="6"/>
  <c r="C894" i="6"/>
  <c r="C893" i="6"/>
  <c r="C892" i="6"/>
  <c r="C891" i="6"/>
  <c r="C890" i="6"/>
  <c r="C889" i="6"/>
  <c r="C888" i="6"/>
  <c r="C887" i="6"/>
  <c r="C886" i="6"/>
  <c r="C885" i="6"/>
  <c r="C884" i="6"/>
  <c r="C883" i="6"/>
  <c r="C882" i="6"/>
  <c r="C881" i="6"/>
  <c r="C880" i="6"/>
  <c r="C879" i="6"/>
  <c r="C878" i="6"/>
  <c r="C877" i="6"/>
  <c r="C876" i="6"/>
  <c r="C875" i="6"/>
  <c r="C874" i="6"/>
  <c r="C873" i="6"/>
  <c r="C872" i="6"/>
  <c r="C871" i="6"/>
  <c r="C870" i="6"/>
  <c r="C869" i="6"/>
  <c r="C868" i="6"/>
  <c r="C867" i="6"/>
  <c r="C866" i="6"/>
  <c r="C865" i="6"/>
  <c r="C864" i="6"/>
  <c r="C863" i="6"/>
  <c r="C862" i="6"/>
  <c r="C861" i="6"/>
  <c r="C860" i="6"/>
  <c r="C859" i="6"/>
  <c r="C858" i="6"/>
  <c r="C857" i="6"/>
  <c r="C856" i="6"/>
  <c r="C855" i="6"/>
  <c r="C854" i="6"/>
  <c r="C853" i="6"/>
  <c r="C852" i="6"/>
  <c r="C851" i="6"/>
  <c r="C850" i="6"/>
  <c r="C849" i="6"/>
  <c r="C848" i="6"/>
  <c r="C847" i="6"/>
  <c r="C846" i="6"/>
  <c r="C845" i="6"/>
  <c r="C844" i="6"/>
  <c r="C843" i="6"/>
  <c r="C842" i="6"/>
  <c r="C841" i="6"/>
  <c r="C840" i="6"/>
  <c r="C839" i="6"/>
  <c r="C838" i="6"/>
  <c r="C837" i="6"/>
  <c r="C836" i="6"/>
  <c r="C835" i="6"/>
  <c r="C834" i="6"/>
  <c r="C833" i="6"/>
  <c r="C832" i="6"/>
  <c r="C831" i="6"/>
  <c r="C830" i="6"/>
  <c r="C829" i="6"/>
  <c r="C828" i="6"/>
  <c r="C827" i="6"/>
  <c r="C826" i="6"/>
  <c r="C825" i="6"/>
  <c r="C824" i="6"/>
  <c r="C823" i="6"/>
  <c r="C822" i="6"/>
  <c r="C821" i="6"/>
  <c r="C820" i="6"/>
  <c r="C819" i="6"/>
  <c r="C818" i="6"/>
  <c r="C817" i="6"/>
  <c r="C816" i="6"/>
  <c r="C815" i="6"/>
  <c r="C814" i="6"/>
  <c r="C813" i="6"/>
  <c r="C812" i="6"/>
  <c r="C811" i="6"/>
  <c r="C810" i="6"/>
  <c r="C809" i="6"/>
  <c r="C808" i="6"/>
  <c r="C807" i="6"/>
  <c r="C806" i="6"/>
  <c r="C805" i="6"/>
  <c r="C804" i="6"/>
  <c r="C803" i="6"/>
  <c r="C802" i="6"/>
  <c r="C801" i="6"/>
  <c r="C800" i="6"/>
  <c r="C799" i="6"/>
  <c r="C798" i="6"/>
  <c r="C797" i="6"/>
  <c r="C796" i="6"/>
  <c r="C795" i="6"/>
  <c r="C794" i="6"/>
  <c r="C793" i="6"/>
  <c r="C792" i="6"/>
  <c r="C791" i="6"/>
  <c r="C790" i="6"/>
  <c r="C789" i="6"/>
  <c r="C788" i="6"/>
  <c r="C787" i="6"/>
  <c r="C786" i="6"/>
  <c r="C785" i="6"/>
  <c r="C784" i="6"/>
  <c r="C783" i="6"/>
  <c r="C782" i="6"/>
  <c r="C781" i="6"/>
  <c r="C780" i="6"/>
  <c r="C779" i="6"/>
  <c r="C778" i="6"/>
  <c r="C777" i="6"/>
  <c r="C776" i="6"/>
  <c r="C775" i="6"/>
  <c r="C774" i="6"/>
  <c r="C773" i="6"/>
  <c r="C772" i="6"/>
  <c r="C771" i="6"/>
  <c r="C770" i="6"/>
  <c r="C769" i="6"/>
  <c r="C768" i="6"/>
  <c r="C767" i="6"/>
  <c r="C766" i="6"/>
  <c r="C765" i="6"/>
  <c r="C764" i="6"/>
  <c r="C763" i="6"/>
  <c r="C762" i="6"/>
  <c r="C761" i="6"/>
  <c r="C760" i="6"/>
  <c r="C759" i="6"/>
  <c r="C758" i="6"/>
  <c r="C757" i="6"/>
  <c r="C756" i="6"/>
  <c r="C755" i="6"/>
  <c r="C754" i="6"/>
  <c r="C753" i="6"/>
  <c r="C752" i="6"/>
  <c r="C751" i="6"/>
  <c r="C750" i="6"/>
  <c r="C749" i="6"/>
  <c r="C748" i="6"/>
  <c r="C747" i="6"/>
  <c r="C746" i="6"/>
  <c r="C745" i="6"/>
  <c r="C744" i="6"/>
  <c r="C743" i="6"/>
  <c r="C742" i="6"/>
  <c r="C741" i="6"/>
  <c r="C740" i="6"/>
  <c r="C739" i="6"/>
  <c r="C738" i="6"/>
  <c r="C737" i="6"/>
  <c r="C736" i="6"/>
  <c r="C735" i="6"/>
  <c r="C734" i="6"/>
  <c r="C733" i="6"/>
  <c r="C732" i="6"/>
  <c r="C731" i="6"/>
  <c r="C730" i="6"/>
  <c r="C729" i="6"/>
  <c r="C728" i="6"/>
  <c r="C727" i="6"/>
  <c r="C726" i="6"/>
  <c r="C725" i="6"/>
  <c r="C724" i="6"/>
  <c r="C723" i="6"/>
  <c r="C722" i="6"/>
  <c r="C721" i="6"/>
  <c r="C720" i="6"/>
  <c r="C719" i="6"/>
  <c r="C718" i="6"/>
  <c r="C717" i="6"/>
  <c r="C716" i="6"/>
  <c r="C715" i="6"/>
  <c r="C714" i="6"/>
  <c r="C713" i="6"/>
  <c r="C712" i="6"/>
  <c r="C711" i="6"/>
  <c r="C710" i="6"/>
  <c r="C709" i="6"/>
  <c r="C708" i="6"/>
  <c r="C707" i="6"/>
  <c r="C706" i="6"/>
  <c r="C705" i="6"/>
  <c r="C704" i="6"/>
  <c r="C703" i="6"/>
  <c r="C702" i="6"/>
  <c r="C701" i="6"/>
  <c r="C700" i="6"/>
  <c r="C699" i="6"/>
  <c r="C698" i="6"/>
  <c r="C697" i="6"/>
  <c r="C696" i="6"/>
  <c r="C695" i="6"/>
  <c r="C694" i="6"/>
  <c r="C693" i="6"/>
  <c r="C692" i="6"/>
  <c r="C691" i="6"/>
  <c r="C690" i="6"/>
  <c r="C689" i="6"/>
  <c r="C688" i="6"/>
  <c r="C687" i="6"/>
  <c r="C686" i="6"/>
  <c r="C685" i="6"/>
  <c r="C684" i="6"/>
  <c r="C683" i="6"/>
  <c r="C682" i="6"/>
  <c r="C681" i="6"/>
  <c r="C680" i="6"/>
  <c r="C679" i="6"/>
  <c r="C678" i="6"/>
  <c r="C677" i="6"/>
  <c r="C676" i="6"/>
  <c r="C675" i="6"/>
  <c r="C674" i="6"/>
  <c r="C673" i="6"/>
  <c r="C672" i="6"/>
  <c r="C671" i="6"/>
  <c r="C670" i="6"/>
  <c r="C669" i="6"/>
  <c r="C668" i="6"/>
  <c r="C667" i="6"/>
  <c r="C666" i="6"/>
  <c r="C665" i="6"/>
  <c r="C664" i="6"/>
  <c r="C663" i="6"/>
  <c r="C662" i="6"/>
  <c r="C661" i="6"/>
  <c r="C660" i="6"/>
  <c r="C659" i="6"/>
  <c r="C658" i="6"/>
  <c r="C657" i="6"/>
  <c r="C656" i="6"/>
  <c r="C655" i="6"/>
  <c r="C654" i="6"/>
  <c r="C653" i="6"/>
  <c r="C652" i="6"/>
  <c r="C651" i="6"/>
  <c r="C650" i="6"/>
  <c r="C649" i="6"/>
  <c r="C648" i="6"/>
  <c r="C647" i="6"/>
  <c r="C646" i="6"/>
  <c r="C645" i="6"/>
  <c r="C644" i="6"/>
  <c r="C643" i="6"/>
  <c r="C642" i="6"/>
  <c r="C641" i="6"/>
  <c r="C640" i="6"/>
  <c r="C639" i="6"/>
  <c r="C638" i="6"/>
  <c r="C637" i="6"/>
  <c r="C636" i="6"/>
  <c r="C635" i="6"/>
  <c r="C634" i="6"/>
  <c r="C633" i="6"/>
  <c r="C632" i="6"/>
  <c r="C631" i="6"/>
  <c r="C630" i="6"/>
  <c r="C629" i="6"/>
  <c r="C628" i="6"/>
  <c r="C627" i="6"/>
  <c r="C626" i="6"/>
  <c r="C625" i="6"/>
  <c r="C624" i="6"/>
  <c r="C623" i="6"/>
  <c r="C622" i="6"/>
  <c r="C621" i="6"/>
  <c r="C620" i="6"/>
  <c r="C619" i="6"/>
  <c r="C618" i="6"/>
  <c r="C617" i="6"/>
  <c r="C616" i="6"/>
  <c r="C615" i="6"/>
  <c r="C614" i="6"/>
  <c r="C613" i="6"/>
  <c r="C612" i="6"/>
  <c r="C611" i="6"/>
  <c r="C610" i="6"/>
  <c r="C609" i="6"/>
  <c r="C608" i="6"/>
  <c r="C607" i="6"/>
  <c r="C606" i="6"/>
  <c r="C605" i="6"/>
  <c r="C604" i="6"/>
  <c r="C603" i="6"/>
  <c r="C602" i="6"/>
  <c r="C601" i="6"/>
  <c r="C600" i="6"/>
  <c r="C599" i="6"/>
  <c r="C598" i="6"/>
  <c r="C597" i="6"/>
  <c r="C596" i="6"/>
  <c r="C595" i="6"/>
  <c r="C594" i="6"/>
  <c r="C593" i="6"/>
  <c r="C592" i="6"/>
  <c r="C591" i="6"/>
  <c r="C590" i="6"/>
  <c r="C589" i="6"/>
  <c r="C588" i="6"/>
  <c r="C587" i="6"/>
  <c r="C586" i="6"/>
  <c r="C585" i="6"/>
  <c r="C584" i="6"/>
  <c r="C583" i="6"/>
  <c r="C582" i="6"/>
  <c r="C581" i="6"/>
  <c r="C580" i="6"/>
  <c r="C579" i="6"/>
  <c r="C578" i="6"/>
  <c r="C577" i="6"/>
  <c r="C576" i="6"/>
  <c r="C575" i="6"/>
  <c r="C574" i="6"/>
  <c r="C573" i="6"/>
  <c r="C572" i="6"/>
  <c r="C571" i="6"/>
  <c r="C570" i="6"/>
  <c r="C569" i="6"/>
  <c r="C568" i="6"/>
  <c r="C567" i="6"/>
  <c r="C566" i="6"/>
  <c r="C565" i="6"/>
  <c r="C564" i="6"/>
  <c r="C563" i="6"/>
  <c r="C562" i="6"/>
  <c r="C561" i="6"/>
  <c r="C560" i="6"/>
  <c r="C559" i="6"/>
  <c r="C558" i="6"/>
  <c r="C557" i="6"/>
  <c r="C556" i="6"/>
  <c r="C555" i="6"/>
  <c r="C554" i="6"/>
  <c r="C553" i="6"/>
  <c r="C552" i="6"/>
  <c r="C551" i="6"/>
  <c r="C550" i="6"/>
  <c r="C549" i="6"/>
  <c r="C548" i="6"/>
  <c r="C547" i="6"/>
  <c r="C546" i="6"/>
  <c r="C545" i="6"/>
  <c r="C544" i="6"/>
  <c r="C543" i="6"/>
  <c r="C542" i="6"/>
  <c r="C541" i="6"/>
  <c r="C540" i="6"/>
  <c r="C539" i="6"/>
  <c r="C538" i="6"/>
  <c r="C537" i="6"/>
  <c r="C536" i="6"/>
  <c r="C535" i="6"/>
  <c r="C534" i="6"/>
  <c r="C533" i="6"/>
  <c r="C532" i="6"/>
  <c r="C531" i="6"/>
  <c r="C530" i="6"/>
  <c r="C529" i="6"/>
  <c r="C528" i="6"/>
  <c r="C527" i="6"/>
  <c r="C526" i="6"/>
  <c r="C525" i="6"/>
  <c r="C524" i="6"/>
  <c r="C523" i="6"/>
  <c r="C522" i="6"/>
  <c r="C521" i="6"/>
  <c r="C520" i="6"/>
  <c r="C519" i="6"/>
  <c r="C518" i="6"/>
  <c r="C517" i="6"/>
  <c r="C516" i="6"/>
  <c r="C515" i="6"/>
  <c r="C514" i="6"/>
  <c r="C513" i="6"/>
  <c r="C512" i="6"/>
  <c r="C511" i="6"/>
  <c r="C510" i="6"/>
  <c r="C509" i="6"/>
  <c r="C508" i="6"/>
  <c r="C507" i="6"/>
  <c r="C506" i="6"/>
  <c r="C505" i="6"/>
  <c r="C504" i="6"/>
  <c r="C503" i="6"/>
  <c r="C502" i="6"/>
  <c r="C501" i="6"/>
  <c r="C500" i="6"/>
  <c r="C499" i="6"/>
  <c r="C498" i="6"/>
  <c r="C497" i="6"/>
  <c r="C496" i="6"/>
  <c r="C495" i="6"/>
  <c r="C494" i="6"/>
  <c r="C493" i="6"/>
  <c r="C492" i="6"/>
  <c r="C491" i="6"/>
  <c r="C490" i="6"/>
  <c r="C489" i="6"/>
  <c r="C488" i="6"/>
  <c r="C487" i="6"/>
  <c r="C486" i="6"/>
  <c r="C485" i="6"/>
  <c r="C484" i="6"/>
  <c r="C483" i="6"/>
  <c r="C482" i="6"/>
  <c r="C481" i="6"/>
  <c r="C480" i="6"/>
  <c r="C479" i="6"/>
  <c r="C478" i="6"/>
  <c r="C477" i="6"/>
  <c r="C476" i="6"/>
  <c r="C475" i="6"/>
  <c r="C474" i="6"/>
  <c r="C473" i="6"/>
  <c r="C472" i="6"/>
  <c r="C471" i="6"/>
  <c r="C470" i="6"/>
  <c r="C469" i="6"/>
  <c r="C468" i="6"/>
  <c r="C467" i="6"/>
  <c r="C466" i="6"/>
  <c r="C465" i="6"/>
  <c r="C464" i="6"/>
  <c r="C463" i="6"/>
  <c r="C462" i="6"/>
  <c r="C461" i="6"/>
  <c r="C460" i="6"/>
  <c r="C459" i="6"/>
  <c r="C458" i="6"/>
  <c r="C457" i="6"/>
  <c r="C456" i="6"/>
  <c r="C455" i="6"/>
  <c r="C454" i="6"/>
  <c r="C453" i="6"/>
  <c r="C452" i="6"/>
  <c r="C451" i="6"/>
  <c r="C450" i="6"/>
  <c r="C449" i="6"/>
  <c r="C448" i="6"/>
  <c r="C447" i="6"/>
  <c r="C446" i="6"/>
  <c r="C445" i="6"/>
  <c r="C444" i="6"/>
  <c r="C443" i="6"/>
  <c r="C442" i="6"/>
  <c r="C441" i="6"/>
  <c r="C440" i="6"/>
  <c r="C439" i="6"/>
  <c r="C438" i="6"/>
  <c r="C437" i="6"/>
  <c r="C436" i="6"/>
  <c r="C435" i="6"/>
  <c r="C434" i="6"/>
  <c r="C433" i="6"/>
  <c r="C432" i="6"/>
  <c r="C431" i="6"/>
  <c r="C430" i="6"/>
  <c r="C429" i="6"/>
  <c r="C428" i="6"/>
  <c r="C427" i="6"/>
  <c r="C426" i="6"/>
  <c r="C425" i="6"/>
  <c r="C424" i="6"/>
  <c r="C423" i="6"/>
  <c r="C422" i="6"/>
  <c r="C421" i="6"/>
  <c r="C420" i="6"/>
  <c r="C419" i="6"/>
  <c r="C418" i="6"/>
  <c r="C417" i="6"/>
  <c r="C416" i="6"/>
  <c r="C415" i="6"/>
  <c r="C414" i="6"/>
  <c r="C413" i="6"/>
  <c r="C412" i="6"/>
  <c r="C411" i="6"/>
  <c r="C410" i="6"/>
  <c r="C409" i="6"/>
  <c r="C408" i="6"/>
  <c r="C407" i="6"/>
  <c r="C406" i="6"/>
  <c r="C405" i="6"/>
  <c r="C404" i="6"/>
  <c r="C403" i="6"/>
  <c r="C402" i="6"/>
  <c r="C401" i="6"/>
  <c r="C400" i="6"/>
  <c r="C399" i="6"/>
  <c r="C398" i="6"/>
  <c r="C397" i="6"/>
  <c r="C396" i="6"/>
  <c r="C395" i="6"/>
  <c r="C394" i="6"/>
  <c r="C393" i="6"/>
  <c r="C392" i="6"/>
  <c r="C391" i="6"/>
  <c r="C390" i="6"/>
  <c r="C389" i="6"/>
  <c r="C388" i="6"/>
  <c r="C387" i="6"/>
  <c r="C386" i="6"/>
  <c r="C385" i="6"/>
  <c r="C384" i="6"/>
  <c r="C383" i="6"/>
  <c r="C382" i="6"/>
  <c r="C381" i="6"/>
  <c r="C380" i="6"/>
  <c r="C379" i="6"/>
  <c r="C378" i="6"/>
  <c r="C377" i="6"/>
  <c r="C376" i="6"/>
  <c r="C375" i="6"/>
  <c r="C374" i="6"/>
  <c r="C373" i="6"/>
  <c r="C372" i="6"/>
  <c r="C371" i="6"/>
  <c r="C370" i="6"/>
  <c r="C369" i="6"/>
  <c r="C368" i="6"/>
  <c r="C367" i="6"/>
  <c r="C366" i="6"/>
  <c r="C365" i="6"/>
  <c r="C364" i="6"/>
  <c r="C363" i="6"/>
  <c r="C362" i="6"/>
  <c r="C361" i="6"/>
  <c r="C360" i="6"/>
  <c r="C359" i="6"/>
  <c r="C358" i="6"/>
  <c r="C357" i="6"/>
  <c r="C356" i="6"/>
  <c r="C355" i="6"/>
  <c r="C354" i="6"/>
  <c r="C353" i="6"/>
  <c r="C352" i="6"/>
  <c r="C351" i="6"/>
  <c r="C350" i="6"/>
  <c r="C349" i="6"/>
  <c r="C348" i="6"/>
  <c r="C347" i="6"/>
  <c r="C346" i="6"/>
  <c r="C345" i="6"/>
  <c r="C344" i="6"/>
  <c r="C343" i="6"/>
  <c r="C342" i="6"/>
  <c r="C341" i="6"/>
  <c r="C340" i="6"/>
  <c r="C339" i="6"/>
  <c r="C338" i="6"/>
  <c r="C337" i="6"/>
  <c r="C336" i="6"/>
  <c r="C335" i="6"/>
  <c r="C334" i="6"/>
  <c r="C333" i="6"/>
  <c r="C332" i="6"/>
  <c r="C331" i="6"/>
  <c r="C330" i="6"/>
  <c r="C329" i="6"/>
  <c r="C328" i="6"/>
  <c r="C327" i="6"/>
  <c r="C326" i="6"/>
  <c r="C325" i="6"/>
  <c r="C324" i="6"/>
  <c r="C323" i="6"/>
  <c r="C322" i="6"/>
  <c r="C321" i="6"/>
  <c r="C320" i="6"/>
  <c r="C319" i="6"/>
  <c r="C318" i="6"/>
  <c r="C317" i="6"/>
  <c r="C316" i="6"/>
  <c r="C315" i="6"/>
  <c r="C314" i="6"/>
  <c r="C313" i="6"/>
  <c r="C312" i="6"/>
  <c r="C311" i="6"/>
  <c r="C310" i="6"/>
  <c r="C309" i="6"/>
  <c r="C308" i="6"/>
  <c r="C307" i="6"/>
  <c r="C306" i="6"/>
  <c r="C305" i="6"/>
  <c r="C304" i="6"/>
  <c r="C303" i="6"/>
  <c r="C302" i="6"/>
  <c r="C301" i="6"/>
  <c r="C300" i="6"/>
  <c r="C299" i="6"/>
  <c r="C298" i="6"/>
  <c r="C297" i="6"/>
  <c r="C296" i="6"/>
  <c r="C295" i="6"/>
  <c r="C294" i="6"/>
  <c r="C293" i="6"/>
  <c r="C292" i="6"/>
  <c r="C291" i="6"/>
  <c r="C290" i="6"/>
  <c r="C289" i="6"/>
  <c r="C288" i="6"/>
  <c r="C287" i="6"/>
  <c r="C286" i="6"/>
  <c r="C285" i="6"/>
  <c r="C284" i="6"/>
  <c r="C283" i="6"/>
  <c r="C282" i="6"/>
  <c r="C281" i="6"/>
  <c r="C280" i="6"/>
  <c r="C279" i="6"/>
  <c r="C278" i="6"/>
  <c r="C277" i="6"/>
  <c r="C276" i="6"/>
  <c r="C275" i="6"/>
  <c r="C274" i="6"/>
  <c r="C273" i="6"/>
  <c r="C272" i="6"/>
  <c r="C271" i="6"/>
  <c r="C270" i="6"/>
  <c r="C269" i="6"/>
  <c r="C268" i="6"/>
  <c r="C267" i="6"/>
  <c r="C266" i="6"/>
  <c r="C265" i="6"/>
  <c r="C264" i="6"/>
  <c r="C263" i="6"/>
  <c r="C262" i="6"/>
  <c r="C261" i="6"/>
  <c r="C260" i="6"/>
  <c r="C259" i="6"/>
  <c r="C258" i="6"/>
  <c r="C257" i="6"/>
  <c r="C256" i="6"/>
  <c r="C255" i="6"/>
  <c r="C254" i="6"/>
  <c r="C253" i="6"/>
  <c r="C252" i="6"/>
  <c r="C251" i="6"/>
  <c r="C250" i="6"/>
  <c r="C249" i="6"/>
  <c r="C248" i="6"/>
  <c r="C247" i="6"/>
  <c r="C246" i="6"/>
  <c r="C245" i="6"/>
  <c r="C244" i="6"/>
  <c r="C243" i="6"/>
  <c r="C242" i="6"/>
  <c r="C241" i="6"/>
  <c r="C240" i="6"/>
  <c r="C239" i="6"/>
  <c r="C238" i="6"/>
  <c r="C237" i="6"/>
  <c r="C236" i="6"/>
  <c r="C235" i="6"/>
  <c r="C234" i="6"/>
  <c r="C233" i="6"/>
  <c r="C232" i="6"/>
  <c r="C231" i="6"/>
  <c r="C230" i="6"/>
  <c r="C229" i="6"/>
  <c r="C228" i="6"/>
  <c r="C227" i="6"/>
  <c r="C226" i="6"/>
  <c r="C225" i="6"/>
  <c r="C224" i="6"/>
  <c r="C223" i="6"/>
  <c r="C222" i="6"/>
  <c r="C221" i="6"/>
  <c r="C220" i="6"/>
  <c r="C219" i="6"/>
  <c r="C218" i="6"/>
  <c r="C217" i="6"/>
  <c r="C216" i="6"/>
  <c r="C215" i="6"/>
  <c r="C214" i="6"/>
  <c r="C213" i="6"/>
  <c r="C212" i="6"/>
  <c r="C211" i="6"/>
  <c r="C210" i="6"/>
  <c r="C209" i="6"/>
  <c r="C208" i="6"/>
  <c r="C207" i="6"/>
  <c r="C206" i="6"/>
  <c r="C205" i="6"/>
  <c r="C204" i="6"/>
  <c r="C203" i="6"/>
  <c r="C202" i="6"/>
  <c r="C201" i="6"/>
  <c r="C200" i="6"/>
  <c r="C199" i="6"/>
  <c r="C198" i="6"/>
  <c r="C197" i="6"/>
  <c r="C196" i="6"/>
  <c r="C195" i="6"/>
  <c r="C194" i="6"/>
  <c r="C193" i="6"/>
  <c r="C192" i="6"/>
  <c r="C191" i="6"/>
  <c r="C190" i="6"/>
  <c r="C189" i="6"/>
  <c r="C188" i="6"/>
  <c r="C187" i="6"/>
  <c r="C186" i="6"/>
  <c r="C185" i="6"/>
  <c r="C184" i="6"/>
  <c r="C183" i="6"/>
  <c r="C182" i="6"/>
  <c r="C181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G221" i="7"/>
  <c r="F221" i="7"/>
  <c r="F67" i="7"/>
  <c r="G67" i="7" s="1"/>
  <c r="H67" i="7" s="1"/>
  <c r="F127" i="7"/>
  <c r="G127" i="7" s="1"/>
  <c r="H127" i="7" s="1"/>
  <c r="F343" i="7"/>
  <c r="G343" i="7" s="1"/>
  <c r="H343" i="7" s="1"/>
  <c r="F367" i="7"/>
  <c r="G367" i="7" s="1"/>
  <c r="H367" i="7" s="1"/>
  <c r="F391" i="7"/>
  <c r="G391" i="7" s="1"/>
  <c r="H391" i="7" s="1"/>
  <c r="F595" i="7"/>
  <c r="G595" i="7" s="1"/>
  <c r="H595" i="7" s="1"/>
  <c r="F964" i="7"/>
  <c r="G964" i="7" s="1"/>
  <c r="H964" i="7" s="1"/>
  <c r="F976" i="7"/>
  <c r="G976" i="7" s="1"/>
  <c r="H976" i="7" s="1"/>
  <c r="C44" i="6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324" i="5"/>
  <c r="N325" i="5"/>
  <c r="N326" i="5"/>
  <c r="N327" i="5"/>
  <c r="N328" i="5"/>
  <c r="N329" i="5"/>
  <c r="N330" i="5"/>
  <c r="N331" i="5"/>
  <c r="N332" i="5"/>
  <c r="N333" i="5"/>
  <c r="N334" i="5"/>
  <c r="N335" i="5"/>
  <c r="N336" i="5"/>
  <c r="N337" i="5"/>
  <c r="N338" i="5"/>
  <c r="N339" i="5"/>
  <c r="N340" i="5"/>
  <c r="N341" i="5"/>
  <c r="N342" i="5"/>
  <c r="N343" i="5"/>
  <c r="N344" i="5"/>
  <c r="N345" i="5"/>
  <c r="N346" i="5"/>
  <c r="N347" i="5"/>
  <c r="N348" i="5"/>
  <c r="N349" i="5"/>
  <c r="N350" i="5"/>
  <c r="N351" i="5"/>
  <c r="N352" i="5"/>
  <c r="N353" i="5"/>
  <c r="N354" i="5"/>
  <c r="N355" i="5"/>
  <c r="N356" i="5"/>
  <c r="N357" i="5"/>
  <c r="N358" i="5"/>
  <c r="N359" i="5"/>
  <c r="N360" i="5"/>
  <c r="N361" i="5"/>
  <c r="N362" i="5"/>
  <c r="N363" i="5"/>
  <c r="N364" i="5"/>
  <c r="N365" i="5"/>
  <c r="N366" i="5"/>
  <c r="N367" i="5"/>
  <c r="N368" i="5"/>
  <c r="N369" i="5"/>
  <c r="N370" i="5"/>
  <c r="N371" i="5"/>
  <c r="N372" i="5"/>
  <c r="N373" i="5"/>
  <c r="N374" i="5"/>
  <c r="N375" i="5"/>
  <c r="N376" i="5"/>
  <c r="N377" i="5"/>
  <c r="N378" i="5"/>
  <c r="N379" i="5"/>
  <c r="N380" i="5"/>
  <c r="N381" i="5"/>
  <c r="N382" i="5"/>
  <c r="N383" i="5"/>
  <c r="N384" i="5"/>
  <c r="N385" i="5"/>
  <c r="N386" i="5"/>
  <c r="N387" i="5"/>
  <c r="N388" i="5"/>
  <c r="N389" i="5"/>
  <c r="N390" i="5"/>
  <c r="N391" i="5"/>
  <c r="N392" i="5"/>
  <c r="N393" i="5"/>
  <c r="N394" i="5"/>
  <c r="N395" i="5"/>
  <c r="N396" i="5"/>
  <c r="N397" i="5"/>
  <c r="N398" i="5"/>
  <c r="N399" i="5"/>
  <c r="N400" i="5"/>
  <c r="N401" i="5"/>
  <c r="N402" i="5"/>
  <c r="N403" i="5"/>
  <c r="N404" i="5"/>
  <c r="N405" i="5"/>
  <c r="N406" i="5"/>
  <c r="N407" i="5"/>
  <c r="N408" i="5"/>
  <c r="N409" i="5"/>
  <c r="N410" i="5"/>
  <c r="N411" i="5"/>
  <c r="N412" i="5"/>
  <c r="N413" i="5"/>
  <c r="N414" i="5"/>
  <c r="N415" i="5"/>
  <c r="N416" i="5"/>
  <c r="N417" i="5"/>
  <c r="N418" i="5"/>
  <c r="N419" i="5"/>
  <c r="N420" i="5"/>
  <c r="N421" i="5"/>
  <c r="N422" i="5"/>
  <c r="N423" i="5"/>
  <c r="N424" i="5"/>
  <c r="N425" i="5"/>
  <c r="N426" i="5"/>
  <c r="N427" i="5"/>
  <c r="N428" i="5"/>
  <c r="N429" i="5"/>
  <c r="N430" i="5"/>
  <c r="N431" i="5"/>
  <c r="N432" i="5"/>
  <c r="N433" i="5"/>
  <c r="N434" i="5"/>
  <c r="N435" i="5"/>
  <c r="N436" i="5"/>
  <c r="N437" i="5"/>
  <c r="N438" i="5"/>
  <c r="N439" i="5"/>
  <c r="N440" i="5"/>
  <c r="N441" i="5"/>
  <c r="N442" i="5"/>
  <c r="N443" i="5"/>
  <c r="N444" i="5"/>
  <c r="N445" i="5"/>
  <c r="N446" i="5"/>
  <c r="N447" i="5"/>
  <c r="N448" i="5"/>
  <c r="N449" i="5"/>
  <c r="N450" i="5"/>
  <c r="N451" i="5"/>
  <c r="N452" i="5"/>
  <c r="N453" i="5"/>
  <c r="N454" i="5"/>
  <c r="N455" i="5"/>
  <c r="N456" i="5"/>
  <c r="N457" i="5"/>
  <c r="N458" i="5"/>
  <c r="N459" i="5"/>
  <c r="N460" i="5"/>
  <c r="N461" i="5"/>
  <c r="N462" i="5"/>
  <c r="N463" i="5"/>
  <c r="N464" i="5"/>
  <c r="N465" i="5"/>
  <c r="N466" i="5"/>
  <c r="N467" i="5"/>
  <c r="N468" i="5"/>
  <c r="N469" i="5"/>
  <c r="N470" i="5"/>
  <c r="N471" i="5"/>
  <c r="N472" i="5"/>
  <c r="N473" i="5"/>
  <c r="N474" i="5"/>
  <c r="N475" i="5"/>
  <c r="N476" i="5"/>
  <c r="N477" i="5"/>
  <c r="N478" i="5"/>
  <c r="N479" i="5"/>
  <c r="N480" i="5"/>
  <c r="N481" i="5"/>
  <c r="N482" i="5"/>
  <c r="N483" i="5"/>
  <c r="N484" i="5"/>
  <c r="N485" i="5"/>
  <c r="N486" i="5"/>
  <c r="N487" i="5"/>
  <c r="N488" i="5"/>
  <c r="N489" i="5"/>
  <c r="N490" i="5"/>
  <c r="N491" i="5"/>
  <c r="N492" i="5"/>
  <c r="N493" i="5"/>
  <c r="N494" i="5"/>
  <c r="N495" i="5"/>
  <c r="N496" i="5"/>
  <c r="N497" i="5"/>
  <c r="N498" i="5"/>
  <c r="N499" i="5"/>
  <c r="N500" i="5"/>
  <c r="N501" i="5"/>
  <c r="N502" i="5"/>
  <c r="N503" i="5"/>
  <c r="N504" i="5"/>
  <c r="N505" i="5"/>
  <c r="N506" i="5"/>
  <c r="N507" i="5"/>
  <c r="N508" i="5"/>
  <c r="N509" i="5"/>
  <c r="N510" i="5"/>
  <c r="N511" i="5"/>
  <c r="N512" i="5"/>
  <c r="N513" i="5"/>
  <c r="N514" i="5"/>
  <c r="N515" i="5"/>
  <c r="N516" i="5"/>
  <c r="N517" i="5"/>
  <c r="N518" i="5"/>
  <c r="N519" i="5"/>
  <c r="N520" i="5"/>
  <c r="N521" i="5"/>
  <c r="N522" i="5"/>
  <c r="N523" i="5"/>
  <c r="N524" i="5"/>
  <c r="N525" i="5"/>
  <c r="N526" i="5"/>
  <c r="N527" i="5"/>
  <c r="N528" i="5"/>
  <c r="N529" i="5"/>
  <c r="N530" i="5"/>
  <c r="N531" i="5"/>
  <c r="N532" i="5"/>
  <c r="N533" i="5"/>
  <c r="N534" i="5"/>
  <c r="N535" i="5"/>
  <c r="N536" i="5"/>
  <c r="N537" i="5"/>
  <c r="N538" i="5"/>
  <c r="N539" i="5"/>
  <c r="N540" i="5"/>
  <c r="N541" i="5"/>
  <c r="N542" i="5"/>
  <c r="N543" i="5"/>
  <c r="N544" i="5"/>
  <c r="N545" i="5"/>
  <c r="N546" i="5"/>
  <c r="N547" i="5"/>
  <c r="N548" i="5"/>
  <c r="N549" i="5"/>
  <c r="N550" i="5"/>
  <c r="N551" i="5"/>
  <c r="N552" i="5"/>
  <c r="N553" i="5"/>
  <c r="N554" i="5"/>
  <c r="N555" i="5"/>
  <c r="N556" i="5"/>
  <c r="N557" i="5"/>
  <c r="N558" i="5"/>
  <c r="N559" i="5"/>
  <c r="N560" i="5"/>
  <c r="N561" i="5"/>
  <c r="N562" i="5"/>
  <c r="N563" i="5"/>
  <c r="N564" i="5"/>
  <c r="N565" i="5"/>
  <c r="N566" i="5"/>
  <c r="N567" i="5"/>
  <c r="N568" i="5"/>
  <c r="N569" i="5"/>
  <c r="N570" i="5"/>
  <c r="N571" i="5"/>
  <c r="N572" i="5"/>
  <c r="N573" i="5"/>
  <c r="N574" i="5"/>
  <c r="N575" i="5"/>
  <c r="N576" i="5"/>
  <c r="N577" i="5"/>
  <c r="N578" i="5"/>
  <c r="N579" i="5"/>
  <c r="N580" i="5"/>
  <c r="N581" i="5"/>
  <c r="N582" i="5"/>
  <c r="N583" i="5"/>
  <c r="N584" i="5"/>
  <c r="N585" i="5"/>
  <c r="N586" i="5"/>
  <c r="N587" i="5"/>
  <c r="N588" i="5"/>
  <c r="N589" i="5"/>
  <c r="N590" i="5"/>
  <c r="N591" i="5"/>
  <c r="N592" i="5"/>
  <c r="N593" i="5"/>
  <c r="N594" i="5"/>
  <c r="N595" i="5"/>
  <c r="N596" i="5"/>
  <c r="N597" i="5"/>
  <c r="N598" i="5"/>
  <c r="N599" i="5"/>
  <c r="N600" i="5"/>
  <c r="N601" i="5"/>
  <c r="N602" i="5"/>
  <c r="N603" i="5"/>
  <c r="N604" i="5"/>
  <c r="N605" i="5"/>
  <c r="N606" i="5"/>
  <c r="N607" i="5"/>
  <c r="N608" i="5"/>
  <c r="N609" i="5"/>
  <c r="N610" i="5"/>
  <c r="N611" i="5"/>
  <c r="N612" i="5"/>
  <c r="N613" i="5"/>
  <c r="N614" i="5"/>
  <c r="N615" i="5"/>
  <c r="N616" i="5"/>
  <c r="N617" i="5"/>
  <c r="N618" i="5"/>
  <c r="N619" i="5"/>
  <c r="N620" i="5"/>
  <c r="N621" i="5"/>
  <c r="N622" i="5"/>
  <c r="N623" i="5"/>
  <c r="N624" i="5"/>
  <c r="N625" i="5"/>
  <c r="N626" i="5"/>
  <c r="N627" i="5"/>
  <c r="N628" i="5"/>
  <c r="N629" i="5"/>
  <c r="N630" i="5"/>
  <c r="N631" i="5"/>
  <c r="N632" i="5"/>
  <c r="N633" i="5"/>
  <c r="N634" i="5"/>
  <c r="N635" i="5"/>
  <c r="N636" i="5"/>
  <c r="N637" i="5"/>
  <c r="N638" i="5"/>
  <c r="N639" i="5"/>
  <c r="N640" i="5"/>
  <c r="N641" i="5"/>
  <c r="N642" i="5"/>
  <c r="N643" i="5"/>
  <c r="N644" i="5"/>
  <c r="N645" i="5"/>
  <c r="N646" i="5"/>
  <c r="N647" i="5"/>
  <c r="N648" i="5"/>
  <c r="N649" i="5"/>
  <c r="N650" i="5"/>
  <c r="N651" i="5"/>
  <c r="N652" i="5"/>
  <c r="N653" i="5"/>
  <c r="N654" i="5"/>
  <c r="N655" i="5"/>
  <c r="N656" i="5"/>
  <c r="N657" i="5"/>
  <c r="N658" i="5"/>
  <c r="N659" i="5"/>
  <c r="N660" i="5"/>
  <c r="N661" i="5"/>
  <c r="N662" i="5"/>
  <c r="N663" i="5"/>
  <c r="N664" i="5"/>
  <c r="N665" i="5"/>
  <c r="N666" i="5"/>
  <c r="N667" i="5"/>
  <c r="N668" i="5"/>
  <c r="N669" i="5"/>
  <c r="N670" i="5"/>
  <c r="N671" i="5"/>
  <c r="N672" i="5"/>
  <c r="N673" i="5"/>
  <c r="N674" i="5"/>
  <c r="N675" i="5"/>
  <c r="N676" i="5"/>
  <c r="N677" i="5"/>
  <c r="N678" i="5"/>
  <c r="N679" i="5"/>
  <c r="N680" i="5"/>
  <c r="N681" i="5"/>
  <c r="N682" i="5"/>
  <c r="N683" i="5"/>
  <c r="N684" i="5"/>
  <c r="N685" i="5"/>
  <c r="N686" i="5"/>
  <c r="N687" i="5"/>
  <c r="N688" i="5"/>
  <c r="N689" i="5"/>
  <c r="N690" i="5"/>
  <c r="N691" i="5"/>
  <c r="N692" i="5"/>
  <c r="N693" i="5"/>
  <c r="N694" i="5"/>
  <c r="N695" i="5"/>
  <c r="N696" i="5"/>
  <c r="N697" i="5"/>
  <c r="N698" i="5"/>
  <c r="N699" i="5"/>
  <c r="N700" i="5"/>
  <c r="N701" i="5"/>
  <c r="N702" i="5"/>
  <c r="N703" i="5"/>
  <c r="N704" i="5"/>
  <c r="N705" i="5"/>
  <c r="N706" i="5"/>
  <c r="N707" i="5"/>
  <c r="N708" i="5"/>
  <c r="N709" i="5"/>
  <c r="N710" i="5"/>
  <c r="N711" i="5"/>
  <c r="N712" i="5"/>
  <c r="N713" i="5"/>
  <c r="N714" i="5"/>
  <c r="N715" i="5"/>
  <c r="N716" i="5"/>
  <c r="N717" i="5"/>
  <c r="N718" i="5"/>
  <c r="N719" i="5"/>
  <c r="N720" i="5"/>
  <c r="N721" i="5"/>
  <c r="N722" i="5"/>
  <c r="N723" i="5"/>
  <c r="N724" i="5"/>
  <c r="N725" i="5"/>
  <c r="N726" i="5"/>
  <c r="N727" i="5"/>
  <c r="N728" i="5"/>
  <c r="N729" i="5"/>
  <c r="N730" i="5"/>
  <c r="N731" i="5"/>
  <c r="N732" i="5"/>
  <c r="N733" i="5"/>
  <c r="N734" i="5"/>
  <c r="N735" i="5"/>
  <c r="N736" i="5"/>
  <c r="N737" i="5"/>
  <c r="N738" i="5"/>
  <c r="N739" i="5"/>
  <c r="N740" i="5"/>
  <c r="N741" i="5"/>
  <c r="N742" i="5"/>
  <c r="N743" i="5"/>
  <c r="N744" i="5"/>
  <c r="N745" i="5"/>
  <c r="N746" i="5"/>
  <c r="N747" i="5"/>
  <c r="N748" i="5"/>
  <c r="N749" i="5"/>
  <c r="N750" i="5"/>
  <c r="N751" i="5"/>
  <c r="N752" i="5"/>
  <c r="N753" i="5"/>
  <c r="N754" i="5"/>
  <c r="N755" i="5"/>
  <c r="N756" i="5"/>
  <c r="N757" i="5"/>
  <c r="N758" i="5"/>
  <c r="N759" i="5"/>
  <c r="N760" i="5"/>
  <c r="N761" i="5"/>
  <c r="N762" i="5"/>
  <c r="N763" i="5"/>
  <c r="N764" i="5"/>
  <c r="N765" i="5"/>
  <c r="N766" i="5"/>
  <c r="N767" i="5"/>
  <c r="N768" i="5"/>
  <c r="N769" i="5"/>
  <c r="N770" i="5"/>
  <c r="N771" i="5"/>
  <c r="N772" i="5"/>
  <c r="N773" i="5"/>
  <c r="N774" i="5"/>
  <c r="N775" i="5"/>
  <c r="N776" i="5"/>
  <c r="N777" i="5"/>
  <c r="N778" i="5"/>
  <c r="N779" i="5"/>
  <c r="N780" i="5"/>
  <c r="N781" i="5"/>
  <c r="N782" i="5"/>
  <c r="N783" i="5"/>
  <c r="N784" i="5"/>
  <c r="N785" i="5"/>
  <c r="N786" i="5"/>
  <c r="N787" i="5"/>
  <c r="N788" i="5"/>
  <c r="N789" i="5"/>
  <c r="N790" i="5"/>
  <c r="N791" i="5"/>
  <c r="N792" i="5"/>
  <c r="N793" i="5"/>
  <c r="N794" i="5"/>
  <c r="N795" i="5"/>
  <c r="N796" i="5"/>
  <c r="N797" i="5"/>
  <c r="N798" i="5"/>
  <c r="N799" i="5"/>
  <c r="N800" i="5"/>
  <c r="N801" i="5"/>
  <c r="N802" i="5"/>
  <c r="N803" i="5"/>
  <c r="N804" i="5"/>
  <c r="N805" i="5"/>
  <c r="N806" i="5"/>
  <c r="N807" i="5"/>
  <c r="N808" i="5"/>
  <c r="N809" i="5"/>
  <c r="N810" i="5"/>
  <c r="N811" i="5"/>
  <c r="N812" i="5"/>
  <c r="N813" i="5"/>
  <c r="N814" i="5"/>
  <c r="N815" i="5"/>
  <c r="N816" i="5"/>
  <c r="N817" i="5"/>
  <c r="N818" i="5"/>
  <c r="N819" i="5"/>
  <c r="N820" i="5"/>
  <c r="N821" i="5"/>
  <c r="N822" i="5"/>
  <c r="N823" i="5"/>
  <c r="N824" i="5"/>
  <c r="N825" i="5"/>
  <c r="N826" i="5"/>
  <c r="N827" i="5"/>
  <c r="N828" i="5"/>
  <c r="N829" i="5"/>
  <c r="N830" i="5"/>
  <c r="N831" i="5"/>
  <c r="N832" i="5"/>
  <c r="N833" i="5"/>
  <c r="N834" i="5"/>
  <c r="N835" i="5"/>
  <c r="N836" i="5"/>
  <c r="N837" i="5"/>
  <c r="N838" i="5"/>
  <c r="N839" i="5"/>
  <c r="N840" i="5"/>
  <c r="N841" i="5"/>
  <c r="N842" i="5"/>
  <c r="N843" i="5"/>
  <c r="N844" i="5"/>
  <c r="N845" i="5"/>
  <c r="N846" i="5"/>
  <c r="N847" i="5"/>
  <c r="N848" i="5"/>
  <c r="N849" i="5"/>
  <c r="N850" i="5"/>
  <c r="N851" i="5"/>
  <c r="N852" i="5"/>
  <c r="N853" i="5"/>
  <c r="N854" i="5"/>
  <c r="N855" i="5"/>
  <c r="N856" i="5"/>
  <c r="N857" i="5"/>
  <c r="N858" i="5"/>
  <c r="N859" i="5"/>
  <c r="N860" i="5"/>
  <c r="N861" i="5"/>
  <c r="N862" i="5"/>
  <c r="N863" i="5"/>
  <c r="N864" i="5"/>
  <c r="N865" i="5"/>
  <c r="N866" i="5"/>
  <c r="N867" i="5"/>
  <c r="N868" i="5"/>
  <c r="N869" i="5"/>
  <c r="N870" i="5"/>
  <c r="N871" i="5"/>
  <c r="N872" i="5"/>
  <c r="N873" i="5"/>
  <c r="N874" i="5"/>
  <c r="N875" i="5"/>
  <c r="N876" i="5"/>
  <c r="N877" i="5"/>
  <c r="N878" i="5"/>
  <c r="N879" i="5"/>
  <c r="N880" i="5"/>
  <c r="N881" i="5"/>
  <c r="N882" i="5"/>
  <c r="N883" i="5"/>
  <c r="N884" i="5"/>
  <c r="N885" i="5"/>
  <c r="N886" i="5"/>
  <c r="N887" i="5"/>
  <c r="N888" i="5"/>
  <c r="N889" i="5"/>
  <c r="N890" i="5"/>
  <c r="N891" i="5"/>
  <c r="N892" i="5"/>
  <c r="N893" i="5"/>
  <c r="N894" i="5"/>
  <c r="N895" i="5"/>
  <c r="N896" i="5"/>
  <c r="N897" i="5"/>
  <c r="N898" i="5"/>
  <c r="N899" i="5"/>
  <c r="N900" i="5"/>
  <c r="N901" i="5"/>
  <c r="N902" i="5"/>
  <c r="N903" i="5"/>
  <c r="N904" i="5"/>
  <c r="N905" i="5"/>
  <c r="N906" i="5"/>
  <c r="N907" i="5"/>
  <c r="N908" i="5"/>
  <c r="N909" i="5"/>
  <c r="N910" i="5"/>
  <c r="N911" i="5"/>
  <c r="N912" i="5"/>
  <c r="N913" i="5"/>
  <c r="N914" i="5"/>
  <c r="N915" i="5"/>
  <c r="N916" i="5"/>
  <c r="N917" i="5"/>
  <c r="N918" i="5"/>
  <c r="N919" i="5"/>
  <c r="N920" i="5"/>
  <c r="N921" i="5"/>
  <c r="N922" i="5"/>
  <c r="N923" i="5"/>
  <c r="N924" i="5"/>
  <c r="N925" i="5"/>
  <c r="N926" i="5"/>
  <c r="N927" i="5"/>
  <c r="N928" i="5"/>
  <c r="N929" i="5"/>
  <c r="N930" i="5"/>
  <c r="N931" i="5"/>
  <c r="N932" i="5"/>
  <c r="N933" i="5"/>
  <c r="N934" i="5"/>
  <c r="N935" i="5"/>
  <c r="N936" i="5"/>
  <c r="N937" i="5"/>
  <c r="N938" i="5"/>
  <c r="N939" i="5"/>
  <c r="N940" i="5"/>
  <c r="N941" i="5"/>
  <c r="N942" i="5"/>
  <c r="N943" i="5"/>
  <c r="N944" i="5"/>
  <c r="N945" i="5"/>
  <c r="N946" i="5"/>
  <c r="N947" i="5"/>
  <c r="N948" i="5"/>
  <c r="N949" i="5"/>
  <c r="N950" i="5"/>
  <c r="N951" i="5"/>
  <c r="N952" i="5"/>
  <c r="N953" i="5"/>
  <c r="N954" i="5"/>
  <c r="N955" i="5"/>
  <c r="N956" i="5"/>
  <c r="N957" i="5"/>
  <c r="N958" i="5"/>
  <c r="N959" i="5"/>
  <c r="N960" i="5"/>
  <c r="N961" i="5"/>
  <c r="N962" i="5"/>
  <c r="N963" i="5"/>
  <c r="N964" i="5"/>
  <c r="N965" i="5"/>
  <c r="N966" i="5"/>
  <c r="N967" i="5"/>
  <c r="N968" i="5"/>
  <c r="N969" i="5"/>
  <c r="N970" i="5"/>
  <c r="N971" i="5"/>
  <c r="N972" i="5"/>
  <c r="N973" i="5"/>
  <c r="N974" i="5"/>
  <c r="N975" i="5"/>
  <c r="N976" i="5"/>
  <c r="N977" i="5"/>
  <c r="N978" i="5"/>
  <c r="N979" i="5"/>
  <c r="N980" i="5"/>
  <c r="N981" i="5"/>
  <c r="N12" i="5"/>
  <c r="F875" i="7" l="1"/>
  <c r="G875" i="7" s="1"/>
  <c r="H875" i="7" s="1"/>
  <c r="F143" i="7"/>
  <c r="G143" i="7" s="1"/>
  <c r="H143" i="7" s="1"/>
  <c r="F574" i="7"/>
  <c r="G574" i="7" s="1"/>
  <c r="H574" i="7" s="1"/>
  <c r="F561" i="7"/>
  <c r="G561" i="7" s="1"/>
  <c r="H561" i="7" s="1"/>
  <c r="F32" i="7"/>
  <c r="G32" i="7" s="1"/>
  <c r="H32" i="7" s="1"/>
  <c r="F323" i="7"/>
  <c r="G323" i="7" s="1"/>
  <c r="H323" i="7" s="1"/>
  <c r="F35" i="7"/>
  <c r="G35" i="7" s="1"/>
  <c r="H35" i="7" s="1"/>
  <c r="F333" i="7"/>
  <c r="G333" i="7" s="1"/>
  <c r="H333" i="7" s="1"/>
  <c r="F152" i="7"/>
  <c r="G152" i="7" s="1"/>
  <c r="H152" i="7" s="1"/>
  <c r="F562" i="7"/>
  <c r="G562" i="7" s="1"/>
  <c r="H562" i="7" s="1"/>
  <c r="F538" i="7"/>
  <c r="G538" i="7" s="1"/>
  <c r="H538" i="7" s="1"/>
  <c r="F526" i="7"/>
  <c r="G526" i="7" s="1"/>
  <c r="H526" i="7" s="1"/>
  <c r="F514" i="7"/>
  <c r="G514" i="7" s="1"/>
  <c r="H514" i="7" s="1"/>
  <c r="F490" i="7"/>
  <c r="G490" i="7" s="1"/>
  <c r="H490" i="7" s="1"/>
  <c r="F478" i="7"/>
  <c r="G478" i="7" s="1"/>
  <c r="H478" i="7" s="1"/>
  <c r="F442" i="7"/>
  <c r="G442" i="7" s="1"/>
  <c r="H442" i="7" s="1"/>
  <c r="F430" i="7"/>
  <c r="G430" i="7" s="1"/>
  <c r="H430" i="7" s="1"/>
  <c r="F394" i="7"/>
  <c r="G394" i="7" s="1"/>
  <c r="H394" i="7" s="1"/>
  <c r="F370" i="7"/>
  <c r="G370" i="7" s="1"/>
  <c r="H370" i="7" s="1"/>
  <c r="F358" i="7"/>
  <c r="G358" i="7" s="1"/>
  <c r="H358" i="7" s="1"/>
  <c r="F322" i="7"/>
  <c r="G322" i="7" s="1"/>
  <c r="H322" i="7" s="1"/>
  <c r="F310" i="7"/>
  <c r="G310" i="7" s="1"/>
  <c r="H310" i="7" s="1"/>
  <c r="F226" i="7"/>
  <c r="G226" i="7" s="1"/>
  <c r="H226" i="7" s="1"/>
  <c r="F154" i="7"/>
  <c r="G154" i="7" s="1"/>
  <c r="H154" i="7" s="1"/>
  <c r="F82" i="7"/>
  <c r="G82" i="7" s="1"/>
  <c r="H82" i="7" s="1"/>
  <c r="F70" i="7"/>
  <c r="G70" i="7" s="1"/>
  <c r="H70" i="7" s="1"/>
  <c r="F46" i="7"/>
  <c r="G46" i="7" s="1"/>
  <c r="H46" i="7" s="1"/>
  <c r="F34" i="7"/>
  <c r="G34" i="7" s="1"/>
  <c r="H34" i="7" s="1"/>
  <c r="F22" i="7"/>
  <c r="G22" i="7" s="1"/>
  <c r="H22" i="7" s="1"/>
  <c r="F933" i="7"/>
  <c r="G933" i="7" s="1"/>
  <c r="H933" i="7" s="1"/>
  <c r="F873" i="7"/>
  <c r="G873" i="7" s="1"/>
  <c r="H873" i="7" s="1"/>
  <c r="F837" i="7"/>
  <c r="G837" i="7" s="1"/>
  <c r="H837" i="7" s="1"/>
  <c r="F825" i="7"/>
  <c r="G825" i="7" s="1"/>
  <c r="H825" i="7" s="1"/>
  <c r="F813" i="7"/>
  <c r="G813" i="7" s="1"/>
  <c r="H813" i="7" s="1"/>
  <c r="F777" i="7"/>
  <c r="G777" i="7" s="1"/>
  <c r="H777" i="7" s="1"/>
  <c r="F765" i="7"/>
  <c r="G765" i="7" s="1"/>
  <c r="H765" i="7" s="1"/>
  <c r="F741" i="7"/>
  <c r="G741" i="7" s="1"/>
  <c r="H741" i="7" s="1"/>
  <c r="F729" i="7"/>
  <c r="G729" i="7" s="1"/>
  <c r="H729" i="7" s="1"/>
  <c r="F705" i="7"/>
  <c r="G705" i="7" s="1"/>
  <c r="H705" i="7" s="1"/>
  <c r="F693" i="7"/>
  <c r="G693" i="7" s="1"/>
  <c r="H693" i="7" s="1"/>
  <c r="F681" i="7"/>
  <c r="G681" i="7" s="1"/>
  <c r="H681" i="7" s="1"/>
  <c r="F621" i="7"/>
  <c r="G621" i="7" s="1"/>
  <c r="H621" i="7" s="1"/>
  <c r="F609" i="7"/>
  <c r="G609" i="7" s="1"/>
  <c r="H609" i="7" s="1"/>
  <c r="F585" i="7"/>
  <c r="G585" i="7" s="1"/>
  <c r="H585" i="7" s="1"/>
  <c r="F573" i="7"/>
  <c r="G573" i="7" s="1"/>
  <c r="H573" i="7" s="1"/>
  <c r="F453" i="7"/>
  <c r="G453" i="7" s="1"/>
  <c r="H453" i="7" s="1"/>
  <c r="F393" i="7"/>
  <c r="G393" i="7" s="1"/>
  <c r="H393" i="7" s="1"/>
  <c r="F381" i="7"/>
  <c r="G381" i="7" s="1"/>
  <c r="H381" i="7" s="1"/>
  <c r="F297" i="7"/>
  <c r="G297" i="7" s="1"/>
  <c r="H297" i="7" s="1"/>
  <c r="F285" i="7"/>
  <c r="G285" i="7" s="1"/>
  <c r="H285" i="7" s="1"/>
  <c r="F261" i="7"/>
  <c r="G261" i="7" s="1"/>
  <c r="H261" i="7" s="1"/>
  <c r="F249" i="7"/>
  <c r="G249" i="7" s="1"/>
  <c r="H249" i="7" s="1"/>
  <c r="F213" i="7"/>
  <c r="G213" i="7" s="1"/>
  <c r="H213" i="7" s="1"/>
  <c r="F189" i="7"/>
  <c r="G189" i="7" s="1"/>
  <c r="H189" i="7" s="1"/>
  <c r="F177" i="7"/>
  <c r="G177" i="7" s="1"/>
  <c r="H177" i="7" s="1"/>
  <c r="F141" i="7"/>
  <c r="G141" i="7" s="1"/>
  <c r="H141" i="7" s="1"/>
  <c r="F117" i="7"/>
  <c r="G117" i="7" s="1"/>
  <c r="H117" i="7" s="1"/>
  <c r="F536" i="7"/>
  <c r="G536" i="7" s="1"/>
  <c r="H536" i="7" s="1"/>
  <c r="F980" i="7"/>
  <c r="G980" i="7" s="1"/>
  <c r="H980" i="7" s="1"/>
  <c r="F956" i="7"/>
  <c r="G956" i="7" s="1"/>
  <c r="H956" i="7" s="1"/>
  <c r="F896" i="7"/>
  <c r="G896" i="7" s="1"/>
  <c r="H896" i="7" s="1"/>
  <c r="F752" i="7"/>
  <c r="G752" i="7" s="1"/>
  <c r="H752" i="7" s="1"/>
  <c r="F668" i="7"/>
  <c r="G668" i="7" s="1"/>
  <c r="H668" i="7" s="1"/>
  <c r="F524" i="7"/>
  <c r="G524" i="7" s="1"/>
  <c r="H524" i="7" s="1"/>
  <c r="F488" i="7"/>
  <c r="G488" i="7" s="1"/>
  <c r="H488" i="7" s="1"/>
  <c r="F476" i="7"/>
  <c r="G476" i="7" s="1"/>
  <c r="H476" i="7" s="1"/>
  <c r="F440" i="7"/>
  <c r="G440" i="7" s="1"/>
  <c r="H440" i="7" s="1"/>
  <c r="F368" i="7"/>
  <c r="G368" i="7" s="1"/>
  <c r="H368" i="7" s="1"/>
  <c r="F308" i="7"/>
  <c r="G308" i="7" s="1"/>
  <c r="H308" i="7" s="1"/>
  <c r="F908" i="7"/>
  <c r="G908" i="7" s="1"/>
  <c r="H908" i="7" s="1"/>
  <c r="F263" i="7"/>
  <c r="G263" i="7" s="1"/>
  <c r="H263" i="7" s="1"/>
  <c r="F946" i="7"/>
  <c r="G946" i="7" s="1"/>
  <c r="H946" i="7" s="1"/>
  <c r="F934" i="7"/>
  <c r="G934" i="7" s="1"/>
  <c r="H934" i="7" s="1"/>
  <c r="F922" i="7"/>
  <c r="G922" i="7" s="1"/>
  <c r="H922" i="7" s="1"/>
  <c r="F874" i="7"/>
  <c r="G874" i="7" s="1"/>
  <c r="H874" i="7" s="1"/>
  <c r="F862" i="7"/>
  <c r="G862" i="7" s="1"/>
  <c r="H862" i="7" s="1"/>
  <c r="F838" i="7"/>
  <c r="G838" i="7" s="1"/>
  <c r="H838" i="7" s="1"/>
  <c r="F826" i="7"/>
  <c r="G826" i="7" s="1"/>
  <c r="H826" i="7" s="1"/>
  <c r="F814" i="7"/>
  <c r="G814" i="7" s="1"/>
  <c r="H814" i="7" s="1"/>
  <c r="F802" i="7"/>
  <c r="G802" i="7" s="1"/>
  <c r="H802" i="7" s="1"/>
  <c r="F790" i="7"/>
  <c r="G790" i="7" s="1"/>
  <c r="H790" i="7" s="1"/>
  <c r="F778" i="7"/>
  <c r="G778" i="7" s="1"/>
  <c r="H778" i="7" s="1"/>
  <c r="F766" i="7"/>
  <c r="G766" i="7" s="1"/>
  <c r="H766" i="7" s="1"/>
  <c r="F742" i="7"/>
  <c r="G742" i="7" s="1"/>
  <c r="H742" i="7" s="1"/>
  <c r="F730" i="7"/>
  <c r="G730" i="7" s="1"/>
  <c r="H730" i="7" s="1"/>
  <c r="F718" i="7"/>
  <c r="G718" i="7" s="1"/>
  <c r="H718" i="7" s="1"/>
  <c r="F706" i="7"/>
  <c r="G706" i="7" s="1"/>
  <c r="H706" i="7" s="1"/>
  <c r="F694" i="7"/>
  <c r="G694" i="7" s="1"/>
  <c r="H694" i="7" s="1"/>
  <c r="F682" i="7"/>
  <c r="G682" i="7" s="1"/>
  <c r="H682" i="7" s="1"/>
  <c r="F658" i="7"/>
  <c r="G658" i="7" s="1"/>
  <c r="H658" i="7" s="1"/>
  <c r="F646" i="7"/>
  <c r="G646" i="7" s="1"/>
  <c r="H646" i="7" s="1"/>
  <c r="F406" i="7"/>
  <c r="G406" i="7" s="1"/>
  <c r="H406" i="7" s="1"/>
  <c r="F286" i="7"/>
  <c r="G286" i="7" s="1"/>
  <c r="H286" i="7" s="1"/>
  <c r="F118" i="7"/>
  <c r="G118" i="7" s="1"/>
  <c r="H118" i="7" s="1"/>
  <c r="F331" i="7"/>
  <c r="G331" i="7" s="1"/>
  <c r="H331" i="7" s="1"/>
  <c r="F319" i="7"/>
  <c r="G319" i="7" s="1"/>
  <c r="H319" i="7" s="1"/>
  <c r="F861" i="7"/>
  <c r="G861" i="7" s="1"/>
  <c r="H861" i="7" s="1"/>
  <c r="F645" i="7"/>
  <c r="G645" i="7" s="1"/>
  <c r="H645" i="7" s="1"/>
  <c r="F417" i="7"/>
  <c r="G417" i="7" s="1"/>
  <c r="H417" i="7" s="1"/>
  <c r="F405" i="7"/>
  <c r="G405" i="7" s="1"/>
  <c r="H405" i="7" s="1"/>
  <c r="F982" i="7"/>
  <c r="G982" i="7" s="1"/>
  <c r="H982" i="7" s="1"/>
  <c r="F970" i="7"/>
  <c r="G970" i="7" s="1"/>
  <c r="H970" i="7" s="1"/>
  <c r="F958" i="7"/>
  <c r="G958" i="7" s="1"/>
  <c r="H958" i="7" s="1"/>
  <c r="F910" i="7"/>
  <c r="G910" i="7" s="1"/>
  <c r="H910" i="7" s="1"/>
  <c r="F898" i="7"/>
  <c r="G898" i="7" s="1"/>
  <c r="H898" i="7" s="1"/>
  <c r="F886" i="7"/>
  <c r="G886" i="7" s="1"/>
  <c r="H886" i="7" s="1"/>
  <c r="F850" i="7"/>
  <c r="G850" i="7" s="1"/>
  <c r="H850" i="7" s="1"/>
  <c r="F754" i="7"/>
  <c r="G754" i="7" s="1"/>
  <c r="H754" i="7" s="1"/>
  <c r="F670" i="7"/>
  <c r="G670" i="7" s="1"/>
  <c r="H670" i="7" s="1"/>
  <c r="F968" i="7"/>
  <c r="G968" i="7" s="1"/>
  <c r="H968" i="7" s="1"/>
  <c r="F944" i="7"/>
  <c r="G944" i="7" s="1"/>
  <c r="H944" i="7" s="1"/>
  <c r="F932" i="7"/>
  <c r="G932" i="7" s="1"/>
  <c r="H932" i="7" s="1"/>
  <c r="F920" i="7"/>
  <c r="G920" i="7" s="1"/>
  <c r="H920" i="7" s="1"/>
  <c r="F884" i="7"/>
  <c r="G884" i="7" s="1"/>
  <c r="H884" i="7" s="1"/>
  <c r="F872" i="7"/>
  <c r="G872" i="7" s="1"/>
  <c r="H872" i="7" s="1"/>
  <c r="F860" i="7"/>
  <c r="G860" i="7" s="1"/>
  <c r="H860" i="7" s="1"/>
  <c r="F848" i="7"/>
  <c r="G848" i="7" s="1"/>
  <c r="H848" i="7" s="1"/>
  <c r="F836" i="7"/>
  <c r="G836" i="7" s="1"/>
  <c r="H836" i="7" s="1"/>
  <c r="F824" i="7"/>
  <c r="G824" i="7" s="1"/>
  <c r="H824" i="7" s="1"/>
  <c r="F812" i="7"/>
  <c r="G812" i="7" s="1"/>
  <c r="H812" i="7" s="1"/>
  <c r="F800" i="7"/>
  <c r="G800" i="7" s="1"/>
  <c r="H800" i="7" s="1"/>
  <c r="F788" i="7"/>
  <c r="G788" i="7" s="1"/>
  <c r="H788" i="7" s="1"/>
  <c r="F776" i="7"/>
  <c r="G776" i="7" s="1"/>
  <c r="H776" i="7" s="1"/>
  <c r="F764" i="7"/>
  <c r="G764" i="7" s="1"/>
  <c r="H764" i="7" s="1"/>
  <c r="F740" i="7"/>
  <c r="G740" i="7" s="1"/>
  <c r="H740" i="7" s="1"/>
  <c r="F728" i="7"/>
  <c r="G728" i="7" s="1"/>
  <c r="H728" i="7" s="1"/>
  <c r="F716" i="7"/>
  <c r="G716" i="7" s="1"/>
  <c r="H716" i="7" s="1"/>
  <c r="F704" i="7"/>
  <c r="G704" i="7" s="1"/>
  <c r="H704" i="7" s="1"/>
  <c r="F692" i="7"/>
  <c r="G692" i="7" s="1"/>
  <c r="H692" i="7" s="1"/>
  <c r="F680" i="7"/>
  <c r="G680" i="7" s="1"/>
  <c r="H680" i="7" s="1"/>
  <c r="F656" i="7"/>
  <c r="G656" i="7" s="1"/>
  <c r="H656" i="7" s="1"/>
  <c r="F644" i="7"/>
  <c r="G644" i="7" s="1"/>
  <c r="H644" i="7" s="1"/>
  <c r="F632" i="7"/>
  <c r="G632" i="7" s="1"/>
  <c r="H632" i="7" s="1"/>
  <c r="F620" i="7"/>
  <c r="G620" i="7" s="1"/>
  <c r="H620" i="7" s="1"/>
  <c r="F608" i="7"/>
  <c r="G608" i="7" s="1"/>
  <c r="H608" i="7" s="1"/>
  <c r="F596" i="7"/>
  <c r="G596" i="7" s="1"/>
  <c r="H596" i="7" s="1"/>
  <c r="F584" i="7"/>
  <c r="G584" i="7" s="1"/>
  <c r="H584" i="7" s="1"/>
  <c r="F572" i="7"/>
  <c r="G572" i="7" s="1"/>
  <c r="H572" i="7" s="1"/>
  <c r="F560" i="7"/>
  <c r="G560" i="7" s="1"/>
  <c r="H560" i="7" s="1"/>
  <c r="F548" i="7"/>
  <c r="G548" i="7" s="1"/>
  <c r="H548" i="7" s="1"/>
  <c r="F512" i="7"/>
  <c r="G512" i="7" s="1"/>
  <c r="H512" i="7" s="1"/>
  <c r="F500" i="7"/>
  <c r="G500" i="7" s="1"/>
  <c r="H500" i="7" s="1"/>
  <c r="F464" i="7"/>
  <c r="G464" i="7" s="1"/>
  <c r="H464" i="7" s="1"/>
  <c r="F452" i="7"/>
  <c r="G452" i="7" s="1"/>
  <c r="H452" i="7" s="1"/>
  <c r="F428" i="7"/>
  <c r="G428" i="7" s="1"/>
  <c r="H428" i="7" s="1"/>
  <c r="F416" i="7"/>
  <c r="G416" i="7" s="1"/>
  <c r="H416" i="7" s="1"/>
  <c r="F404" i="7"/>
  <c r="G404" i="7" s="1"/>
  <c r="H404" i="7" s="1"/>
  <c r="F392" i="7"/>
  <c r="G392" i="7" s="1"/>
  <c r="H392" i="7" s="1"/>
  <c r="F380" i="7"/>
  <c r="G380" i="7" s="1"/>
  <c r="H380" i="7" s="1"/>
  <c r="F356" i="7"/>
  <c r="G356" i="7" s="1"/>
  <c r="H356" i="7" s="1"/>
  <c r="F344" i="7"/>
  <c r="G344" i="7" s="1"/>
  <c r="H344" i="7" s="1"/>
  <c r="F332" i="7"/>
  <c r="G332" i="7" s="1"/>
  <c r="H332" i="7" s="1"/>
  <c r="F320" i="7"/>
  <c r="G320" i="7" s="1"/>
  <c r="H320" i="7" s="1"/>
  <c r="F296" i="7"/>
  <c r="G296" i="7" s="1"/>
  <c r="H296" i="7" s="1"/>
  <c r="F284" i="7"/>
  <c r="G284" i="7" s="1"/>
  <c r="H284" i="7" s="1"/>
  <c r="F272" i="7"/>
  <c r="G272" i="7" s="1"/>
  <c r="H272" i="7" s="1"/>
  <c r="F260" i="7"/>
  <c r="G260" i="7" s="1"/>
  <c r="H260" i="7" s="1"/>
  <c r="F248" i="7"/>
  <c r="G248" i="7" s="1"/>
  <c r="H248" i="7" s="1"/>
  <c r="F236" i="7"/>
  <c r="G236" i="7" s="1"/>
  <c r="H236" i="7" s="1"/>
  <c r="F224" i="7"/>
  <c r="G224" i="7" s="1"/>
  <c r="H224" i="7" s="1"/>
  <c r="F212" i="7"/>
  <c r="G212" i="7" s="1"/>
  <c r="H212" i="7" s="1"/>
  <c r="F200" i="7"/>
  <c r="G200" i="7" s="1"/>
  <c r="H200" i="7" s="1"/>
  <c r="F188" i="7"/>
  <c r="G188" i="7" s="1"/>
  <c r="H188" i="7" s="1"/>
  <c r="F176" i="7"/>
  <c r="G176" i="7" s="1"/>
  <c r="H176" i="7" s="1"/>
  <c r="F164" i="7"/>
  <c r="G164" i="7" s="1"/>
  <c r="H164" i="7" s="1"/>
  <c r="F140" i="7"/>
  <c r="G140" i="7" s="1"/>
  <c r="H140" i="7" s="1"/>
  <c r="F128" i="7"/>
  <c r="G128" i="7" s="1"/>
  <c r="H128" i="7" s="1"/>
  <c r="F116" i="7"/>
  <c r="G116" i="7" s="1"/>
  <c r="H116" i="7" s="1"/>
  <c r="F104" i="7"/>
  <c r="G104" i="7" s="1"/>
  <c r="H104" i="7" s="1"/>
  <c r="F92" i="7"/>
  <c r="G92" i="7" s="1"/>
  <c r="H92" i="7" s="1"/>
  <c r="F80" i="7"/>
  <c r="G80" i="7" s="1"/>
  <c r="H80" i="7" s="1"/>
  <c r="F68" i="7"/>
  <c r="G68" i="7" s="1"/>
  <c r="H68" i="7" s="1"/>
  <c r="F56" i="7"/>
  <c r="G56" i="7" s="1"/>
  <c r="H56" i="7" s="1"/>
  <c r="F44" i="7"/>
  <c r="G44" i="7" s="1"/>
  <c r="H44" i="7" s="1"/>
  <c r="F20" i="7"/>
  <c r="G20" i="7" s="1"/>
  <c r="H20" i="7" s="1"/>
  <c r="F307" i="7"/>
  <c r="G307" i="7" s="1"/>
  <c r="H307" i="7" s="1"/>
  <c r="F295" i="7"/>
  <c r="G295" i="7" s="1"/>
  <c r="H295" i="7" s="1"/>
  <c r="F283" i="7"/>
  <c r="G283" i="7" s="1"/>
  <c r="H283" i="7" s="1"/>
  <c r="F271" i="7"/>
  <c r="G271" i="7" s="1"/>
  <c r="H271" i="7" s="1"/>
  <c r="F259" i="7"/>
  <c r="G259" i="7" s="1"/>
  <c r="H259" i="7" s="1"/>
  <c r="F235" i="7"/>
  <c r="G235" i="7" s="1"/>
  <c r="H235" i="7" s="1"/>
  <c r="F223" i="7"/>
  <c r="G223" i="7" s="1"/>
  <c r="H223" i="7" s="1"/>
  <c r="F211" i="7"/>
  <c r="G211" i="7" s="1"/>
  <c r="H211" i="7" s="1"/>
  <c r="F187" i="7"/>
  <c r="G187" i="7" s="1"/>
  <c r="H187" i="7" s="1"/>
  <c r="F151" i="7"/>
  <c r="G151" i="7" s="1"/>
  <c r="H151" i="7" s="1"/>
  <c r="F115" i="7"/>
  <c r="G115" i="7" s="1"/>
  <c r="H115" i="7" s="1"/>
  <c r="F103" i="7"/>
  <c r="G103" i="7" s="1"/>
  <c r="H103" i="7" s="1"/>
  <c r="F91" i="7"/>
  <c r="G91" i="7" s="1"/>
  <c r="H91" i="7" s="1"/>
  <c r="F79" i="7"/>
  <c r="G79" i="7" s="1"/>
  <c r="H79" i="7" s="1"/>
  <c r="F55" i="7"/>
  <c r="G55" i="7" s="1"/>
  <c r="H55" i="7" s="1"/>
  <c r="F43" i="7"/>
  <c r="G43" i="7" s="1"/>
  <c r="H43" i="7" s="1"/>
  <c r="F31" i="7"/>
  <c r="G31" i="7" s="1"/>
  <c r="H31" i="7" s="1"/>
  <c r="F19" i="7"/>
  <c r="G19" i="7" s="1"/>
  <c r="H19" i="7" s="1"/>
  <c r="F979" i="7"/>
  <c r="G979" i="7" s="1"/>
  <c r="H979" i="7" s="1"/>
  <c r="F955" i="7"/>
  <c r="G955" i="7" s="1"/>
  <c r="H955" i="7" s="1"/>
  <c r="F931" i="7"/>
  <c r="G931" i="7" s="1"/>
  <c r="H931" i="7" s="1"/>
  <c r="F907" i="7"/>
  <c r="G907" i="7" s="1"/>
  <c r="H907" i="7" s="1"/>
  <c r="F883" i="7"/>
  <c r="G883" i="7" s="1"/>
  <c r="H883" i="7" s="1"/>
  <c r="F859" i="7"/>
  <c r="G859" i="7" s="1"/>
  <c r="H859" i="7" s="1"/>
  <c r="F835" i="7"/>
  <c r="G835" i="7" s="1"/>
  <c r="H835" i="7" s="1"/>
  <c r="F811" i="7"/>
  <c r="G811" i="7" s="1"/>
  <c r="H811" i="7" s="1"/>
  <c r="F787" i="7"/>
  <c r="G787" i="7" s="1"/>
  <c r="H787" i="7" s="1"/>
  <c r="F763" i="7"/>
  <c r="G763" i="7" s="1"/>
  <c r="H763" i="7" s="1"/>
  <c r="F739" i="7"/>
  <c r="G739" i="7" s="1"/>
  <c r="H739" i="7" s="1"/>
  <c r="F715" i="7"/>
  <c r="G715" i="7" s="1"/>
  <c r="H715" i="7" s="1"/>
  <c r="F691" i="7"/>
  <c r="G691" i="7" s="1"/>
  <c r="H691" i="7" s="1"/>
  <c r="F667" i="7"/>
  <c r="G667" i="7" s="1"/>
  <c r="H667" i="7" s="1"/>
  <c r="F643" i="7"/>
  <c r="G643" i="7" s="1"/>
  <c r="H643" i="7" s="1"/>
  <c r="F619" i="7"/>
  <c r="G619" i="7" s="1"/>
  <c r="H619" i="7" s="1"/>
  <c r="F583" i="7"/>
  <c r="G583" i="7" s="1"/>
  <c r="H583" i="7" s="1"/>
  <c r="F559" i="7"/>
  <c r="G559" i="7" s="1"/>
  <c r="H559" i="7" s="1"/>
  <c r="F535" i="7"/>
  <c r="G535" i="7" s="1"/>
  <c r="H535" i="7" s="1"/>
  <c r="F511" i="7"/>
  <c r="G511" i="7" s="1"/>
  <c r="H511" i="7" s="1"/>
  <c r="F487" i="7"/>
  <c r="G487" i="7" s="1"/>
  <c r="H487" i="7" s="1"/>
  <c r="F463" i="7"/>
  <c r="G463" i="7" s="1"/>
  <c r="H463" i="7" s="1"/>
  <c r="F439" i="7"/>
  <c r="G439" i="7" s="1"/>
  <c r="H439" i="7" s="1"/>
  <c r="F415" i="7"/>
  <c r="G415" i="7" s="1"/>
  <c r="H415" i="7" s="1"/>
  <c r="F379" i="7"/>
  <c r="G379" i="7" s="1"/>
  <c r="H379" i="7" s="1"/>
  <c r="F967" i="7"/>
  <c r="G967" i="7" s="1"/>
  <c r="H967" i="7" s="1"/>
  <c r="F943" i="7"/>
  <c r="G943" i="7" s="1"/>
  <c r="H943" i="7" s="1"/>
  <c r="F919" i="7"/>
  <c r="G919" i="7" s="1"/>
  <c r="H919" i="7" s="1"/>
  <c r="F895" i="7"/>
  <c r="G895" i="7" s="1"/>
  <c r="H895" i="7" s="1"/>
  <c r="F871" i="7"/>
  <c r="G871" i="7" s="1"/>
  <c r="H871" i="7" s="1"/>
  <c r="F847" i="7"/>
  <c r="G847" i="7" s="1"/>
  <c r="H847" i="7" s="1"/>
  <c r="F823" i="7"/>
  <c r="G823" i="7" s="1"/>
  <c r="H823" i="7" s="1"/>
  <c r="F799" i="7"/>
  <c r="G799" i="7" s="1"/>
  <c r="H799" i="7" s="1"/>
  <c r="F775" i="7"/>
  <c r="G775" i="7" s="1"/>
  <c r="H775" i="7" s="1"/>
  <c r="F751" i="7"/>
  <c r="G751" i="7" s="1"/>
  <c r="H751" i="7" s="1"/>
  <c r="F727" i="7"/>
  <c r="G727" i="7" s="1"/>
  <c r="H727" i="7" s="1"/>
  <c r="F703" i="7"/>
  <c r="G703" i="7" s="1"/>
  <c r="H703" i="7" s="1"/>
  <c r="F679" i="7"/>
  <c r="G679" i="7" s="1"/>
  <c r="H679" i="7" s="1"/>
  <c r="F655" i="7"/>
  <c r="G655" i="7" s="1"/>
  <c r="H655" i="7" s="1"/>
  <c r="F631" i="7"/>
  <c r="G631" i="7" s="1"/>
  <c r="H631" i="7" s="1"/>
  <c r="F607" i="7"/>
  <c r="G607" i="7" s="1"/>
  <c r="H607" i="7" s="1"/>
  <c r="F571" i="7"/>
  <c r="G571" i="7" s="1"/>
  <c r="H571" i="7" s="1"/>
  <c r="F547" i="7"/>
  <c r="G547" i="7" s="1"/>
  <c r="H547" i="7" s="1"/>
  <c r="F523" i="7"/>
  <c r="G523" i="7" s="1"/>
  <c r="H523" i="7" s="1"/>
  <c r="F499" i="7"/>
  <c r="G499" i="7" s="1"/>
  <c r="H499" i="7" s="1"/>
  <c r="F475" i="7"/>
  <c r="G475" i="7" s="1"/>
  <c r="H475" i="7" s="1"/>
  <c r="F451" i="7"/>
  <c r="G451" i="7" s="1"/>
  <c r="H451" i="7" s="1"/>
  <c r="F427" i="7"/>
  <c r="G427" i="7" s="1"/>
  <c r="H427" i="7" s="1"/>
  <c r="F403" i="7"/>
  <c r="G403" i="7" s="1"/>
  <c r="H403" i="7" s="1"/>
  <c r="F355" i="7"/>
  <c r="G355" i="7" s="1"/>
  <c r="H355" i="7" s="1"/>
  <c r="F972" i="7"/>
  <c r="G972" i="7" s="1"/>
  <c r="H972" i="7" s="1"/>
  <c r="F960" i="7"/>
  <c r="G960" i="7" s="1"/>
  <c r="H960" i="7" s="1"/>
  <c r="F948" i="7"/>
  <c r="G948" i="7" s="1"/>
  <c r="H948" i="7" s="1"/>
  <c r="F936" i="7"/>
  <c r="G936" i="7" s="1"/>
  <c r="H936" i="7" s="1"/>
  <c r="F924" i="7"/>
  <c r="G924" i="7" s="1"/>
  <c r="H924" i="7" s="1"/>
  <c r="F912" i="7"/>
  <c r="G912" i="7" s="1"/>
  <c r="H912" i="7" s="1"/>
  <c r="F900" i="7"/>
  <c r="G900" i="7" s="1"/>
  <c r="H900" i="7" s="1"/>
  <c r="F888" i="7"/>
  <c r="G888" i="7" s="1"/>
  <c r="H888" i="7" s="1"/>
  <c r="F876" i="7"/>
  <c r="G876" i="7" s="1"/>
  <c r="H876" i="7" s="1"/>
  <c r="F864" i="7"/>
  <c r="G864" i="7" s="1"/>
  <c r="H864" i="7" s="1"/>
  <c r="F852" i="7"/>
  <c r="G852" i="7" s="1"/>
  <c r="H852" i="7" s="1"/>
  <c r="F840" i="7"/>
  <c r="G840" i="7" s="1"/>
  <c r="H840" i="7" s="1"/>
  <c r="F828" i="7"/>
  <c r="G828" i="7" s="1"/>
  <c r="H828" i="7" s="1"/>
  <c r="F816" i="7"/>
  <c r="G816" i="7" s="1"/>
  <c r="H816" i="7" s="1"/>
  <c r="F804" i="7"/>
  <c r="G804" i="7" s="1"/>
  <c r="H804" i="7" s="1"/>
  <c r="F792" i="7"/>
  <c r="G792" i="7" s="1"/>
  <c r="H792" i="7" s="1"/>
  <c r="F780" i="7"/>
  <c r="G780" i="7" s="1"/>
  <c r="H780" i="7" s="1"/>
  <c r="F768" i="7"/>
  <c r="G768" i="7" s="1"/>
  <c r="H768" i="7" s="1"/>
  <c r="F756" i="7"/>
  <c r="G756" i="7" s="1"/>
  <c r="H756" i="7" s="1"/>
  <c r="F744" i="7"/>
  <c r="G744" i="7" s="1"/>
  <c r="H744" i="7" s="1"/>
  <c r="F732" i="7"/>
  <c r="G732" i="7" s="1"/>
  <c r="H732" i="7" s="1"/>
  <c r="F720" i="7"/>
  <c r="G720" i="7" s="1"/>
  <c r="H720" i="7" s="1"/>
  <c r="F708" i="7"/>
  <c r="G708" i="7" s="1"/>
  <c r="H708" i="7" s="1"/>
  <c r="F696" i="7"/>
  <c r="G696" i="7" s="1"/>
  <c r="H696" i="7" s="1"/>
  <c r="F684" i="7"/>
  <c r="G684" i="7" s="1"/>
  <c r="H684" i="7" s="1"/>
  <c r="F672" i="7"/>
  <c r="G672" i="7" s="1"/>
  <c r="H672" i="7" s="1"/>
  <c r="F660" i="7"/>
  <c r="G660" i="7" s="1"/>
  <c r="H660" i="7" s="1"/>
  <c r="F648" i="7"/>
  <c r="G648" i="7" s="1"/>
  <c r="H648" i="7" s="1"/>
  <c r="F636" i="7"/>
  <c r="G636" i="7" s="1"/>
  <c r="H636" i="7" s="1"/>
  <c r="F624" i="7"/>
  <c r="G624" i="7" s="1"/>
  <c r="H624" i="7" s="1"/>
  <c r="F612" i="7"/>
  <c r="G612" i="7" s="1"/>
  <c r="H612" i="7" s="1"/>
  <c r="F600" i="7"/>
  <c r="G600" i="7" s="1"/>
  <c r="H600" i="7" s="1"/>
  <c r="F588" i="7"/>
  <c r="G588" i="7" s="1"/>
  <c r="H588" i="7" s="1"/>
  <c r="F576" i="7"/>
  <c r="G576" i="7" s="1"/>
  <c r="H576" i="7" s="1"/>
  <c r="F564" i="7"/>
  <c r="G564" i="7" s="1"/>
  <c r="H564" i="7" s="1"/>
  <c r="F552" i="7"/>
  <c r="G552" i="7" s="1"/>
  <c r="H552" i="7" s="1"/>
  <c r="F540" i="7"/>
  <c r="G540" i="7" s="1"/>
  <c r="H540" i="7" s="1"/>
  <c r="F528" i="7"/>
  <c r="G528" i="7" s="1"/>
  <c r="H528" i="7" s="1"/>
  <c r="F516" i="7"/>
  <c r="G516" i="7" s="1"/>
  <c r="H516" i="7" s="1"/>
  <c r="F504" i="7"/>
  <c r="G504" i="7" s="1"/>
  <c r="H504" i="7" s="1"/>
  <c r="F492" i="7"/>
  <c r="G492" i="7" s="1"/>
  <c r="H492" i="7" s="1"/>
  <c r="F480" i="7"/>
  <c r="G480" i="7" s="1"/>
  <c r="H480" i="7" s="1"/>
  <c r="F468" i="7"/>
  <c r="G468" i="7" s="1"/>
  <c r="H468" i="7" s="1"/>
  <c r="F456" i="7"/>
  <c r="G456" i="7" s="1"/>
  <c r="H456" i="7" s="1"/>
  <c r="F444" i="7"/>
  <c r="G444" i="7" s="1"/>
  <c r="H444" i="7" s="1"/>
  <c r="F432" i="7"/>
  <c r="G432" i="7" s="1"/>
  <c r="H432" i="7" s="1"/>
  <c r="F420" i="7"/>
  <c r="G420" i="7" s="1"/>
  <c r="H420" i="7" s="1"/>
  <c r="F408" i="7"/>
  <c r="G408" i="7" s="1"/>
  <c r="H408" i="7" s="1"/>
  <c r="F396" i="7"/>
  <c r="G396" i="7" s="1"/>
  <c r="H396" i="7" s="1"/>
  <c r="F384" i="7"/>
  <c r="G384" i="7" s="1"/>
  <c r="H384" i="7" s="1"/>
  <c r="F372" i="7"/>
  <c r="G372" i="7" s="1"/>
  <c r="H372" i="7" s="1"/>
  <c r="F360" i="7"/>
  <c r="G360" i="7" s="1"/>
  <c r="H360" i="7" s="1"/>
  <c r="F348" i="7"/>
  <c r="G348" i="7" s="1"/>
  <c r="H348" i="7" s="1"/>
  <c r="F336" i="7"/>
  <c r="G336" i="7" s="1"/>
  <c r="H336" i="7" s="1"/>
  <c r="F324" i="7"/>
  <c r="G324" i="7" s="1"/>
  <c r="H324" i="7" s="1"/>
  <c r="F312" i="7"/>
  <c r="G312" i="7" s="1"/>
  <c r="H312" i="7" s="1"/>
  <c r="F300" i="7"/>
  <c r="G300" i="7" s="1"/>
  <c r="H300" i="7" s="1"/>
  <c r="F288" i="7"/>
  <c r="G288" i="7" s="1"/>
  <c r="H288" i="7" s="1"/>
  <c r="F276" i="7"/>
  <c r="G276" i="7" s="1"/>
  <c r="H276" i="7" s="1"/>
  <c r="F264" i="7"/>
  <c r="G264" i="7" s="1"/>
  <c r="H264" i="7" s="1"/>
  <c r="F252" i="7"/>
  <c r="G252" i="7" s="1"/>
  <c r="H252" i="7" s="1"/>
  <c r="F240" i="7"/>
  <c r="G240" i="7" s="1"/>
  <c r="H240" i="7" s="1"/>
  <c r="F228" i="7"/>
  <c r="G228" i="7" s="1"/>
  <c r="H228" i="7" s="1"/>
  <c r="F216" i="7"/>
  <c r="G216" i="7" s="1"/>
  <c r="H216" i="7" s="1"/>
  <c r="F204" i="7"/>
  <c r="G204" i="7" s="1"/>
  <c r="H204" i="7" s="1"/>
  <c r="F192" i="7"/>
  <c r="G192" i="7" s="1"/>
  <c r="H192" i="7" s="1"/>
  <c r="F180" i="7"/>
  <c r="G180" i="7" s="1"/>
  <c r="H180" i="7" s="1"/>
  <c r="F168" i="7"/>
  <c r="G168" i="7" s="1"/>
  <c r="H168" i="7" s="1"/>
  <c r="F156" i="7"/>
  <c r="G156" i="7" s="1"/>
  <c r="H156" i="7" s="1"/>
  <c r="F144" i="7"/>
  <c r="G144" i="7" s="1"/>
  <c r="H144" i="7" s="1"/>
  <c r="F132" i="7"/>
  <c r="G132" i="7" s="1"/>
  <c r="H132" i="7" s="1"/>
  <c r="F120" i="7"/>
  <c r="G120" i="7" s="1"/>
  <c r="H120" i="7" s="1"/>
  <c r="F108" i="7"/>
  <c r="G108" i="7" s="1"/>
  <c r="H108" i="7" s="1"/>
  <c r="F96" i="7"/>
  <c r="G96" i="7" s="1"/>
  <c r="H96" i="7" s="1"/>
  <c r="F84" i="7"/>
  <c r="G84" i="7" s="1"/>
  <c r="H84" i="7" s="1"/>
  <c r="F72" i="7"/>
  <c r="G72" i="7" s="1"/>
  <c r="H72" i="7" s="1"/>
  <c r="F60" i="7"/>
  <c r="G60" i="7" s="1"/>
  <c r="H60" i="7" s="1"/>
  <c r="F48" i="7"/>
  <c r="G48" i="7" s="1"/>
  <c r="H48" i="7" s="1"/>
  <c r="F36" i="7"/>
  <c r="G36" i="7" s="1"/>
  <c r="H36" i="7" s="1"/>
  <c r="F24" i="7"/>
  <c r="G24" i="7" s="1"/>
  <c r="H24" i="7" s="1"/>
  <c r="F971" i="7"/>
  <c r="G971" i="7" s="1"/>
  <c r="H971" i="7" s="1"/>
  <c r="F959" i="7"/>
  <c r="G959" i="7" s="1"/>
  <c r="H959" i="7" s="1"/>
  <c r="F947" i="7"/>
  <c r="G947" i="7" s="1"/>
  <c r="H947" i="7" s="1"/>
  <c r="F935" i="7"/>
  <c r="G935" i="7" s="1"/>
  <c r="H935" i="7" s="1"/>
  <c r="F923" i="7"/>
  <c r="G923" i="7" s="1"/>
  <c r="H923" i="7" s="1"/>
  <c r="F911" i="7"/>
  <c r="G911" i="7" s="1"/>
  <c r="H911" i="7" s="1"/>
  <c r="F899" i="7"/>
  <c r="G899" i="7" s="1"/>
  <c r="H899" i="7" s="1"/>
  <c r="F887" i="7"/>
  <c r="G887" i="7" s="1"/>
  <c r="H887" i="7" s="1"/>
  <c r="F863" i="7"/>
  <c r="G863" i="7" s="1"/>
  <c r="H863" i="7" s="1"/>
  <c r="F851" i="7"/>
  <c r="G851" i="7" s="1"/>
  <c r="H851" i="7" s="1"/>
  <c r="F839" i="7"/>
  <c r="G839" i="7" s="1"/>
  <c r="H839" i="7" s="1"/>
  <c r="F827" i="7"/>
  <c r="G827" i="7" s="1"/>
  <c r="H827" i="7" s="1"/>
  <c r="F815" i="7"/>
  <c r="G815" i="7" s="1"/>
  <c r="H815" i="7" s="1"/>
  <c r="F803" i="7"/>
  <c r="G803" i="7" s="1"/>
  <c r="H803" i="7" s="1"/>
  <c r="F791" i="7"/>
  <c r="G791" i="7" s="1"/>
  <c r="H791" i="7" s="1"/>
  <c r="F779" i="7"/>
  <c r="G779" i="7" s="1"/>
  <c r="H779" i="7" s="1"/>
  <c r="F767" i="7"/>
  <c r="G767" i="7" s="1"/>
  <c r="H767" i="7" s="1"/>
  <c r="F755" i="7"/>
  <c r="G755" i="7" s="1"/>
  <c r="H755" i="7" s="1"/>
  <c r="F743" i="7"/>
  <c r="G743" i="7" s="1"/>
  <c r="H743" i="7" s="1"/>
  <c r="F731" i="7"/>
  <c r="G731" i="7" s="1"/>
  <c r="H731" i="7" s="1"/>
  <c r="F719" i="7"/>
  <c r="G719" i="7" s="1"/>
  <c r="H719" i="7" s="1"/>
  <c r="F707" i="7"/>
  <c r="G707" i="7" s="1"/>
  <c r="H707" i="7" s="1"/>
  <c r="F695" i="7"/>
  <c r="G695" i="7" s="1"/>
  <c r="H695" i="7" s="1"/>
  <c r="F683" i="7"/>
  <c r="G683" i="7" s="1"/>
  <c r="H683" i="7" s="1"/>
  <c r="F671" i="7"/>
  <c r="G671" i="7" s="1"/>
  <c r="H671" i="7" s="1"/>
  <c r="F659" i="7"/>
  <c r="G659" i="7" s="1"/>
  <c r="H659" i="7" s="1"/>
  <c r="F647" i="7"/>
  <c r="G647" i="7" s="1"/>
  <c r="H647" i="7" s="1"/>
  <c r="F635" i="7"/>
  <c r="G635" i="7" s="1"/>
  <c r="H635" i="7" s="1"/>
  <c r="F623" i="7"/>
  <c r="G623" i="7" s="1"/>
  <c r="H623" i="7" s="1"/>
  <c r="F611" i="7"/>
  <c r="G611" i="7" s="1"/>
  <c r="H611" i="7" s="1"/>
  <c r="F599" i="7"/>
  <c r="G599" i="7" s="1"/>
  <c r="H599" i="7" s="1"/>
  <c r="F587" i="7"/>
  <c r="G587" i="7" s="1"/>
  <c r="H587" i="7" s="1"/>
  <c r="F575" i="7"/>
  <c r="G575" i="7" s="1"/>
  <c r="H575" i="7" s="1"/>
  <c r="F563" i="7"/>
  <c r="G563" i="7" s="1"/>
  <c r="H563" i="7" s="1"/>
  <c r="F551" i="7"/>
  <c r="G551" i="7" s="1"/>
  <c r="H551" i="7" s="1"/>
  <c r="F539" i="7"/>
  <c r="G539" i="7" s="1"/>
  <c r="H539" i="7" s="1"/>
  <c r="F527" i="7"/>
  <c r="G527" i="7" s="1"/>
  <c r="H527" i="7" s="1"/>
  <c r="F515" i="7"/>
  <c r="G515" i="7" s="1"/>
  <c r="H515" i="7" s="1"/>
  <c r="F503" i="7"/>
  <c r="G503" i="7" s="1"/>
  <c r="H503" i="7" s="1"/>
  <c r="F491" i="7"/>
  <c r="G491" i="7" s="1"/>
  <c r="H491" i="7" s="1"/>
  <c r="F479" i="7"/>
  <c r="G479" i="7" s="1"/>
  <c r="H479" i="7" s="1"/>
  <c r="F467" i="7"/>
  <c r="G467" i="7" s="1"/>
  <c r="H467" i="7" s="1"/>
  <c r="F455" i="7"/>
  <c r="G455" i="7" s="1"/>
  <c r="H455" i="7" s="1"/>
  <c r="F443" i="7"/>
  <c r="G443" i="7" s="1"/>
  <c r="H443" i="7" s="1"/>
  <c r="F431" i="7"/>
  <c r="G431" i="7" s="1"/>
  <c r="H431" i="7" s="1"/>
  <c r="F419" i="7"/>
  <c r="G419" i="7" s="1"/>
  <c r="H419" i="7" s="1"/>
  <c r="F407" i="7"/>
  <c r="G407" i="7" s="1"/>
  <c r="H407" i="7" s="1"/>
  <c r="F395" i="7"/>
  <c r="G395" i="7" s="1"/>
  <c r="H395" i="7" s="1"/>
  <c r="F383" i="7"/>
  <c r="G383" i="7" s="1"/>
  <c r="H383" i="7" s="1"/>
  <c r="F371" i="7"/>
  <c r="G371" i="7" s="1"/>
  <c r="H371" i="7" s="1"/>
  <c r="F359" i="7"/>
  <c r="G359" i="7" s="1"/>
  <c r="H359" i="7" s="1"/>
  <c r="F287" i="7"/>
  <c r="G287" i="7" s="1"/>
  <c r="H287" i="7" s="1"/>
  <c r="F239" i="7"/>
  <c r="G239" i="7" s="1"/>
  <c r="H239" i="7" s="1"/>
  <c r="F119" i="7"/>
  <c r="G119" i="7" s="1"/>
  <c r="H119" i="7" s="1"/>
  <c r="F634" i="7"/>
  <c r="G634" i="7" s="1"/>
  <c r="H634" i="7" s="1"/>
  <c r="F622" i="7"/>
  <c r="G622" i="7" s="1"/>
  <c r="H622" i="7" s="1"/>
  <c r="F610" i="7"/>
  <c r="G610" i="7" s="1"/>
  <c r="H610" i="7" s="1"/>
  <c r="F598" i="7"/>
  <c r="G598" i="7" s="1"/>
  <c r="H598" i="7" s="1"/>
  <c r="F586" i="7"/>
  <c r="G586" i="7" s="1"/>
  <c r="H586" i="7" s="1"/>
  <c r="F550" i="7"/>
  <c r="G550" i="7" s="1"/>
  <c r="H550" i="7" s="1"/>
  <c r="F502" i="7"/>
  <c r="G502" i="7" s="1"/>
  <c r="H502" i="7" s="1"/>
  <c r="F466" i="7"/>
  <c r="G466" i="7" s="1"/>
  <c r="H466" i="7" s="1"/>
  <c r="F454" i="7"/>
  <c r="G454" i="7" s="1"/>
  <c r="H454" i="7" s="1"/>
  <c r="F418" i="7"/>
  <c r="G418" i="7" s="1"/>
  <c r="H418" i="7" s="1"/>
  <c r="F382" i="7"/>
  <c r="G382" i="7" s="1"/>
  <c r="H382" i="7" s="1"/>
  <c r="F346" i="7"/>
  <c r="G346" i="7" s="1"/>
  <c r="H346" i="7" s="1"/>
  <c r="F334" i="7"/>
  <c r="G334" i="7" s="1"/>
  <c r="H334" i="7" s="1"/>
  <c r="F298" i="7"/>
  <c r="G298" i="7" s="1"/>
  <c r="H298" i="7" s="1"/>
  <c r="F274" i="7"/>
  <c r="G274" i="7" s="1"/>
  <c r="H274" i="7" s="1"/>
  <c r="F262" i="7"/>
  <c r="G262" i="7" s="1"/>
  <c r="H262" i="7" s="1"/>
  <c r="F250" i="7"/>
  <c r="G250" i="7" s="1"/>
  <c r="H250" i="7" s="1"/>
  <c r="F238" i="7"/>
  <c r="G238" i="7" s="1"/>
  <c r="H238" i="7" s="1"/>
  <c r="F214" i="7"/>
  <c r="G214" i="7" s="1"/>
  <c r="H214" i="7" s="1"/>
  <c r="F202" i="7"/>
  <c r="G202" i="7" s="1"/>
  <c r="H202" i="7" s="1"/>
  <c r="F190" i="7"/>
  <c r="G190" i="7" s="1"/>
  <c r="H190" i="7" s="1"/>
  <c r="F178" i="7"/>
  <c r="G178" i="7" s="1"/>
  <c r="H178" i="7" s="1"/>
  <c r="F166" i="7"/>
  <c r="G166" i="7" s="1"/>
  <c r="H166" i="7" s="1"/>
  <c r="F142" i="7"/>
  <c r="G142" i="7" s="1"/>
  <c r="H142" i="7" s="1"/>
  <c r="F130" i="7"/>
  <c r="G130" i="7" s="1"/>
  <c r="H130" i="7" s="1"/>
  <c r="F106" i="7"/>
  <c r="G106" i="7" s="1"/>
  <c r="H106" i="7" s="1"/>
  <c r="F94" i="7"/>
  <c r="G94" i="7" s="1"/>
  <c r="H94" i="7" s="1"/>
  <c r="F58" i="7"/>
  <c r="G58" i="7" s="1"/>
  <c r="H58" i="7" s="1"/>
  <c r="F981" i="7"/>
  <c r="G981" i="7" s="1"/>
  <c r="H981" i="7" s="1"/>
  <c r="F969" i="7"/>
  <c r="G969" i="7" s="1"/>
  <c r="H969" i="7" s="1"/>
  <c r="F957" i="7"/>
  <c r="G957" i="7" s="1"/>
  <c r="H957" i="7" s="1"/>
  <c r="F945" i="7"/>
  <c r="G945" i="7" s="1"/>
  <c r="H945" i="7" s="1"/>
  <c r="F921" i="7"/>
  <c r="G921" i="7" s="1"/>
  <c r="H921" i="7" s="1"/>
  <c r="F909" i="7"/>
  <c r="G909" i="7" s="1"/>
  <c r="H909" i="7" s="1"/>
  <c r="F897" i="7"/>
  <c r="G897" i="7" s="1"/>
  <c r="H897" i="7" s="1"/>
  <c r="F885" i="7"/>
  <c r="G885" i="7" s="1"/>
  <c r="H885" i="7" s="1"/>
  <c r="F849" i="7"/>
  <c r="G849" i="7" s="1"/>
  <c r="H849" i="7" s="1"/>
  <c r="F801" i="7"/>
  <c r="G801" i="7" s="1"/>
  <c r="H801" i="7" s="1"/>
  <c r="F789" i="7"/>
  <c r="G789" i="7" s="1"/>
  <c r="H789" i="7" s="1"/>
  <c r="F753" i="7"/>
  <c r="G753" i="7" s="1"/>
  <c r="H753" i="7" s="1"/>
  <c r="F717" i="7"/>
  <c r="G717" i="7" s="1"/>
  <c r="H717" i="7" s="1"/>
  <c r="F669" i="7"/>
  <c r="G669" i="7" s="1"/>
  <c r="H669" i="7" s="1"/>
  <c r="F657" i="7"/>
  <c r="G657" i="7" s="1"/>
  <c r="H657" i="7" s="1"/>
  <c r="F633" i="7"/>
  <c r="G633" i="7" s="1"/>
  <c r="H633" i="7" s="1"/>
  <c r="F597" i="7"/>
  <c r="G597" i="7" s="1"/>
  <c r="H597" i="7" s="1"/>
  <c r="F549" i="7"/>
  <c r="G549" i="7" s="1"/>
  <c r="H549" i="7" s="1"/>
  <c r="F537" i="7"/>
  <c r="G537" i="7" s="1"/>
  <c r="H537" i="7" s="1"/>
  <c r="F525" i="7"/>
  <c r="G525" i="7" s="1"/>
  <c r="H525" i="7" s="1"/>
  <c r="F513" i="7"/>
  <c r="G513" i="7" s="1"/>
  <c r="H513" i="7" s="1"/>
  <c r="F501" i="7"/>
  <c r="G501" i="7" s="1"/>
  <c r="H501" i="7" s="1"/>
  <c r="F489" i="7"/>
  <c r="G489" i="7" s="1"/>
  <c r="H489" i="7" s="1"/>
  <c r="F477" i="7"/>
  <c r="G477" i="7" s="1"/>
  <c r="H477" i="7" s="1"/>
  <c r="F465" i="7"/>
  <c r="G465" i="7" s="1"/>
  <c r="H465" i="7" s="1"/>
  <c r="F441" i="7"/>
  <c r="G441" i="7" s="1"/>
  <c r="H441" i="7" s="1"/>
  <c r="F429" i="7"/>
  <c r="G429" i="7" s="1"/>
  <c r="H429" i="7" s="1"/>
  <c r="F369" i="7"/>
  <c r="G369" i="7" s="1"/>
  <c r="H369" i="7" s="1"/>
  <c r="F357" i="7"/>
  <c r="G357" i="7" s="1"/>
  <c r="H357" i="7" s="1"/>
  <c r="F345" i="7"/>
  <c r="G345" i="7" s="1"/>
  <c r="H345" i="7" s="1"/>
  <c r="F321" i="7"/>
  <c r="G321" i="7" s="1"/>
  <c r="H321" i="7" s="1"/>
  <c r="F309" i="7"/>
  <c r="G309" i="7" s="1"/>
  <c r="H309" i="7" s="1"/>
  <c r="F273" i="7"/>
  <c r="G273" i="7" s="1"/>
  <c r="H273" i="7" s="1"/>
  <c r="F237" i="7"/>
  <c r="G237" i="7" s="1"/>
  <c r="H237" i="7" s="1"/>
  <c r="F225" i="7"/>
  <c r="G225" i="7" s="1"/>
  <c r="H225" i="7" s="1"/>
  <c r="F201" i="7"/>
  <c r="G201" i="7" s="1"/>
  <c r="H201" i="7" s="1"/>
  <c r="F165" i="7"/>
  <c r="G165" i="7" s="1"/>
  <c r="H165" i="7" s="1"/>
  <c r="F153" i="7"/>
  <c r="G153" i="7" s="1"/>
  <c r="H153" i="7" s="1"/>
  <c r="F129" i="7"/>
  <c r="G129" i="7" s="1"/>
  <c r="H129" i="7" s="1"/>
  <c r="F105" i="7"/>
  <c r="G105" i="7" s="1"/>
  <c r="H105" i="7" s="1"/>
  <c r="F93" i="7"/>
  <c r="G93" i="7" s="1"/>
  <c r="H93" i="7" s="1"/>
  <c r="F81" i="7"/>
  <c r="G81" i="7" s="1"/>
  <c r="H81" i="7" s="1"/>
  <c r="F69" i="7"/>
  <c r="G69" i="7" s="1"/>
  <c r="H69" i="7" s="1"/>
  <c r="F57" i="7"/>
  <c r="G57" i="7" s="1"/>
  <c r="H57" i="7" s="1"/>
  <c r="F45" i="7"/>
  <c r="G45" i="7" s="1"/>
  <c r="H45" i="7" s="1"/>
  <c r="F33" i="7"/>
  <c r="G33" i="7" s="1"/>
  <c r="H33" i="7" s="1"/>
  <c r="F21" i="7"/>
  <c r="G21" i="7" s="1"/>
  <c r="H21" i="7" s="1"/>
  <c r="F952" i="7"/>
  <c r="G952" i="7" s="1"/>
  <c r="H952" i="7" s="1"/>
  <c r="F940" i="7"/>
  <c r="G940" i="7" s="1"/>
  <c r="H940" i="7" s="1"/>
  <c r="F928" i="7"/>
  <c r="G928" i="7" s="1"/>
  <c r="H928" i="7" s="1"/>
  <c r="F916" i="7"/>
  <c r="G916" i="7" s="1"/>
  <c r="H916" i="7" s="1"/>
  <c r="F904" i="7"/>
  <c r="G904" i="7" s="1"/>
  <c r="H904" i="7" s="1"/>
  <c r="F892" i="7"/>
  <c r="G892" i="7" s="1"/>
  <c r="H892" i="7" s="1"/>
  <c r="F880" i="7"/>
  <c r="G880" i="7" s="1"/>
  <c r="H880" i="7" s="1"/>
  <c r="F868" i="7"/>
  <c r="G868" i="7" s="1"/>
  <c r="H868" i="7" s="1"/>
  <c r="F856" i="7"/>
  <c r="G856" i="7" s="1"/>
  <c r="H856" i="7" s="1"/>
  <c r="F844" i="7"/>
  <c r="G844" i="7" s="1"/>
  <c r="H844" i="7" s="1"/>
  <c r="F832" i="7"/>
  <c r="G832" i="7" s="1"/>
  <c r="H832" i="7" s="1"/>
  <c r="F820" i="7"/>
  <c r="G820" i="7" s="1"/>
  <c r="H820" i="7" s="1"/>
  <c r="F808" i="7"/>
  <c r="G808" i="7" s="1"/>
  <c r="H808" i="7" s="1"/>
  <c r="F796" i="7"/>
  <c r="G796" i="7" s="1"/>
  <c r="H796" i="7" s="1"/>
  <c r="F784" i="7"/>
  <c r="G784" i="7" s="1"/>
  <c r="H784" i="7" s="1"/>
  <c r="F772" i="7"/>
  <c r="G772" i="7" s="1"/>
  <c r="H772" i="7" s="1"/>
  <c r="F760" i="7"/>
  <c r="G760" i="7" s="1"/>
  <c r="H760" i="7" s="1"/>
  <c r="F748" i="7"/>
  <c r="G748" i="7" s="1"/>
  <c r="H748" i="7" s="1"/>
  <c r="F736" i="7"/>
  <c r="G736" i="7" s="1"/>
  <c r="H736" i="7" s="1"/>
  <c r="F724" i="7"/>
  <c r="G724" i="7" s="1"/>
  <c r="H724" i="7" s="1"/>
  <c r="F712" i="7"/>
  <c r="G712" i="7" s="1"/>
  <c r="H712" i="7" s="1"/>
  <c r="F700" i="7"/>
  <c r="G700" i="7" s="1"/>
  <c r="H700" i="7" s="1"/>
  <c r="F688" i="7"/>
  <c r="G688" i="7" s="1"/>
  <c r="H688" i="7" s="1"/>
  <c r="F676" i="7"/>
  <c r="G676" i="7" s="1"/>
  <c r="H676" i="7" s="1"/>
  <c r="F664" i="7"/>
  <c r="G664" i="7" s="1"/>
  <c r="H664" i="7" s="1"/>
  <c r="F652" i="7"/>
  <c r="G652" i="7" s="1"/>
  <c r="H652" i="7" s="1"/>
  <c r="F640" i="7"/>
  <c r="G640" i="7" s="1"/>
  <c r="H640" i="7" s="1"/>
  <c r="F628" i="7"/>
  <c r="G628" i="7" s="1"/>
  <c r="H628" i="7" s="1"/>
  <c r="F616" i="7"/>
  <c r="G616" i="7" s="1"/>
  <c r="H616" i="7" s="1"/>
  <c r="F604" i="7"/>
  <c r="G604" i="7" s="1"/>
  <c r="H604" i="7" s="1"/>
  <c r="F592" i="7"/>
  <c r="G592" i="7" s="1"/>
  <c r="H592" i="7" s="1"/>
  <c r="F580" i="7"/>
  <c r="G580" i="7" s="1"/>
  <c r="H580" i="7" s="1"/>
  <c r="F568" i="7"/>
  <c r="G568" i="7" s="1"/>
  <c r="H568" i="7" s="1"/>
  <c r="F556" i="7"/>
  <c r="G556" i="7" s="1"/>
  <c r="H556" i="7" s="1"/>
  <c r="F544" i="7"/>
  <c r="G544" i="7" s="1"/>
  <c r="H544" i="7" s="1"/>
  <c r="F532" i="7"/>
  <c r="G532" i="7" s="1"/>
  <c r="H532" i="7" s="1"/>
  <c r="F520" i="7"/>
  <c r="G520" i="7" s="1"/>
  <c r="H520" i="7" s="1"/>
  <c r="F508" i="7"/>
  <c r="G508" i="7" s="1"/>
  <c r="H508" i="7" s="1"/>
  <c r="F496" i="7"/>
  <c r="G496" i="7" s="1"/>
  <c r="H496" i="7" s="1"/>
  <c r="F484" i="7"/>
  <c r="G484" i="7" s="1"/>
  <c r="H484" i="7" s="1"/>
  <c r="F472" i="7"/>
  <c r="G472" i="7" s="1"/>
  <c r="H472" i="7" s="1"/>
  <c r="F460" i="7"/>
  <c r="G460" i="7" s="1"/>
  <c r="H460" i="7" s="1"/>
  <c r="F448" i="7"/>
  <c r="G448" i="7" s="1"/>
  <c r="H448" i="7" s="1"/>
  <c r="F436" i="7"/>
  <c r="G436" i="7" s="1"/>
  <c r="H436" i="7" s="1"/>
  <c r="F424" i="7"/>
  <c r="G424" i="7" s="1"/>
  <c r="H424" i="7" s="1"/>
  <c r="F412" i="7"/>
  <c r="G412" i="7" s="1"/>
  <c r="H412" i="7" s="1"/>
  <c r="F400" i="7"/>
  <c r="G400" i="7" s="1"/>
  <c r="H400" i="7" s="1"/>
  <c r="F388" i="7"/>
  <c r="G388" i="7" s="1"/>
  <c r="H388" i="7" s="1"/>
  <c r="F376" i="7"/>
  <c r="G376" i="7" s="1"/>
  <c r="H376" i="7" s="1"/>
  <c r="F364" i="7"/>
  <c r="G364" i="7" s="1"/>
  <c r="H364" i="7" s="1"/>
  <c r="F352" i="7"/>
  <c r="G352" i="7" s="1"/>
  <c r="H352" i="7" s="1"/>
  <c r="F340" i="7"/>
  <c r="G340" i="7" s="1"/>
  <c r="H340" i="7" s="1"/>
  <c r="F328" i="7"/>
  <c r="G328" i="7" s="1"/>
  <c r="H328" i="7" s="1"/>
  <c r="F316" i="7"/>
  <c r="G316" i="7" s="1"/>
  <c r="H316" i="7" s="1"/>
  <c r="F304" i="7"/>
  <c r="G304" i="7" s="1"/>
  <c r="H304" i="7" s="1"/>
  <c r="F292" i="7"/>
  <c r="G292" i="7" s="1"/>
  <c r="H292" i="7" s="1"/>
  <c r="F280" i="7"/>
  <c r="G280" i="7" s="1"/>
  <c r="H280" i="7" s="1"/>
  <c r="F268" i="7"/>
  <c r="G268" i="7" s="1"/>
  <c r="H268" i="7" s="1"/>
  <c r="F256" i="7"/>
  <c r="G256" i="7" s="1"/>
  <c r="H256" i="7" s="1"/>
  <c r="F244" i="7"/>
  <c r="G244" i="7" s="1"/>
  <c r="H244" i="7" s="1"/>
  <c r="F232" i="7"/>
  <c r="G232" i="7" s="1"/>
  <c r="H232" i="7" s="1"/>
  <c r="F220" i="7"/>
  <c r="G220" i="7" s="1"/>
  <c r="H220" i="7" s="1"/>
  <c r="F208" i="7"/>
  <c r="G208" i="7" s="1"/>
  <c r="H208" i="7" s="1"/>
  <c r="F196" i="7"/>
  <c r="G196" i="7" s="1"/>
  <c r="H196" i="7" s="1"/>
  <c r="F184" i="7"/>
  <c r="G184" i="7" s="1"/>
  <c r="H184" i="7" s="1"/>
  <c r="F172" i="7"/>
  <c r="G172" i="7" s="1"/>
  <c r="H172" i="7" s="1"/>
  <c r="F160" i="7"/>
  <c r="G160" i="7" s="1"/>
  <c r="H160" i="7" s="1"/>
  <c r="F148" i="7"/>
  <c r="G148" i="7" s="1"/>
  <c r="H148" i="7" s="1"/>
  <c r="F136" i="7"/>
  <c r="G136" i="7" s="1"/>
  <c r="H136" i="7" s="1"/>
  <c r="F124" i="7"/>
  <c r="G124" i="7" s="1"/>
  <c r="H124" i="7" s="1"/>
  <c r="F112" i="7"/>
  <c r="G112" i="7" s="1"/>
  <c r="H112" i="7" s="1"/>
  <c r="F100" i="7"/>
  <c r="G100" i="7" s="1"/>
  <c r="H100" i="7" s="1"/>
  <c r="F88" i="7"/>
  <c r="G88" i="7" s="1"/>
  <c r="H88" i="7" s="1"/>
  <c r="F76" i="7"/>
  <c r="G76" i="7" s="1"/>
  <c r="H76" i="7" s="1"/>
  <c r="F64" i="7"/>
  <c r="G64" i="7" s="1"/>
  <c r="H64" i="7" s="1"/>
  <c r="F52" i="7"/>
  <c r="G52" i="7" s="1"/>
  <c r="H52" i="7" s="1"/>
  <c r="F40" i="7"/>
  <c r="G40" i="7" s="1"/>
  <c r="H40" i="7" s="1"/>
  <c r="F28" i="7"/>
  <c r="G28" i="7" s="1"/>
  <c r="H28" i="7" s="1"/>
  <c r="F16" i="7"/>
  <c r="G16" i="7" s="1"/>
  <c r="H16" i="7" s="1"/>
  <c r="F877" i="7"/>
  <c r="G877" i="7" s="1"/>
  <c r="H877" i="7" s="1"/>
  <c r="F853" i="7"/>
  <c r="G853" i="7" s="1"/>
  <c r="H853" i="7" s="1"/>
  <c r="F793" i="7"/>
  <c r="G793" i="7" s="1"/>
  <c r="H793" i="7" s="1"/>
  <c r="F757" i="7"/>
  <c r="G757" i="7" s="1"/>
  <c r="H757" i="7" s="1"/>
  <c r="F745" i="7"/>
  <c r="G745" i="7" s="1"/>
  <c r="H745" i="7" s="1"/>
  <c r="F673" i="7"/>
  <c r="G673" i="7" s="1"/>
  <c r="H673" i="7" s="1"/>
  <c r="F649" i="7"/>
  <c r="G649" i="7" s="1"/>
  <c r="H649" i="7" s="1"/>
  <c r="F625" i="7"/>
  <c r="G625" i="7" s="1"/>
  <c r="H625" i="7" s="1"/>
  <c r="F469" i="7"/>
  <c r="G469" i="7" s="1"/>
  <c r="H469" i="7" s="1"/>
  <c r="F445" i="7"/>
  <c r="G445" i="7" s="1"/>
  <c r="H445" i="7" s="1"/>
  <c r="F421" i="7"/>
  <c r="G421" i="7" s="1"/>
  <c r="H421" i="7" s="1"/>
  <c r="F361" i="7"/>
  <c r="G361" i="7" s="1"/>
  <c r="H361" i="7" s="1"/>
  <c r="F337" i="7"/>
  <c r="G337" i="7" s="1"/>
  <c r="H337" i="7" s="1"/>
  <c r="F325" i="7"/>
  <c r="G325" i="7" s="1"/>
  <c r="H325" i="7" s="1"/>
  <c r="F313" i="7"/>
  <c r="G313" i="7" s="1"/>
  <c r="H313" i="7" s="1"/>
  <c r="F265" i="7"/>
  <c r="G265" i="7" s="1"/>
  <c r="H265" i="7" s="1"/>
  <c r="F241" i="7"/>
  <c r="G241" i="7" s="1"/>
  <c r="H241" i="7" s="1"/>
  <c r="F217" i="7"/>
  <c r="G217" i="7" s="1"/>
  <c r="H217" i="7" s="1"/>
  <c r="F85" i="7"/>
  <c r="G85" i="7" s="1"/>
  <c r="H85" i="7" s="1"/>
  <c r="F975" i="7"/>
  <c r="G975" i="7" s="1"/>
  <c r="H975" i="7" s="1"/>
  <c r="F963" i="7"/>
  <c r="G963" i="7" s="1"/>
  <c r="H963" i="7" s="1"/>
  <c r="F951" i="7"/>
  <c r="G951" i="7" s="1"/>
  <c r="H951" i="7" s="1"/>
  <c r="F939" i="7"/>
  <c r="G939" i="7" s="1"/>
  <c r="H939" i="7" s="1"/>
  <c r="F927" i="7"/>
  <c r="G927" i="7" s="1"/>
  <c r="H927" i="7" s="1"/>
  <c r="F915" i="7"/>
  <c r="G915" i="7" s="1"/>
  <c r="H915" i="7" s="1"/>
  <c r="F903" i="7"/>
  <c r="G903" i="7" s="1"/>
  <c r="H903" i="7" s="1"/>
  <c r="F891" i="7"/>
  <c r="G891" i="7" s="1"/>
  <c r="H891" i="7" s="1"/>
  <c r="F879" i="7"/>
  <c r="G879" i="7" s="1"/>
  <c r="H879" i="7" s="1"/>
  <c r="F867" i="7"/>
  <c r="G867" i="7" s="1"/>
  <c r="H867" i="7" s="1"/>
  <c r="F855" i="7"/>
  <c r="G855" i="7" s="1"/>
  <c r="H855" i="7" s="1"/>
  <c r="F843" i="7"/>
  <c r="G843" i="7" s="1"/>
  <c r="H843" i="7" s="1"/>
  <c r="F831" i="7"/>
  <c r="G831" i="7" s="1"/>
  <c r="H831" i="7" s="1"/>
  <c r="F819" i="7"/>
  <c r="G819" i="7" s="1"/>
  <c r="H819" i="7" s="1"/>
  <c r="F807" i="7"/>
  <c r="G807" i="7" s="1"/>
  <c r="H807" i="7" s="1"/>
  <c r="F795" i="7"/>
  <c r="G795" i="7" s="1"/>
  <c r="H795" i="7" s="1"/>
  <c r="F783" i="7"/>
  <c r="G783" i="7" s="1"/>
  <c r="H783" i="7" s="1"/>
  <c r="F771" i="7"/>
  <c r="G771" i="7" s="1"/>
  <c r="H771" i="7" s="1"/>
  <c r="F759" i="7"/>
  <c r="G759" i="7" s="1"/>
  <c r="H759" i="7" s="1"/>
  <c r="F901" i="7"/>
  <c r="G901" i="7" s="1"/>
  <c r="H901" i="7" s="1"/>
  <c r="F769" i="7"/>
  <c r="G769" i="7" s="1"/>
  <c r="H769" i="7" s="1"/>
  <c r="F697" i="7"/>
  <c r="G697" i="7" s="1"/>
  <c r="H697" i="7" s="1"/>
  <c r="F601" i="7"/>
  <c r="G601" i="7" s="1"/>
  <c r="H601" i="7" s="1"/>
  <c r="F565" i="7"/>
  <c r="G565" i="7" s="1"/>
  <c r="H565" i="7" s="1"/>
  <c r="F347" i="7"/>
  <c r="G347" i="7" s="1"/>
  <c r="H347" i="7" s="1"/>
  <c r="F335" i="7"/>
  <c r="G335" i="7" s="1"/>
  <c r="H335" i="7" s="1"/>
  <c r="F311" i="7"/>
  <c r="G311" i="7" s="1"/>
  <c r="H311" i="7" s="1"/>
  <c r="F299" i="7"/>
  <c r="G299" i="7" s="1"/>
  <c r="H299" i="7" s="1"/>
  <c r="F275" i="7"/>
  <c r="G275" i="7" s="1"/>
  <c r="H275" i="7" s="1"/>
  <c r="F251" i="7"/>
  <c r="G251" i="7" s="1"/>
  <c r="H251" i="7" s="1"/>
  <c r="F227" i="7"/>
  <c r="G227" i="7" s="1"/>
  <c r="H227" i="7" s="1"/>
  <c r="F215" i="7"/>
  <c r="G215" i="7" s="1"/>
  <c r="H215" i="7" s="1"/>
  <c r="F203" i="7"/>
  <c r="G203" i="7" s="1"/>
  <c r="H203" i="7" s="1"/>
  <c r="F191" i="7"/>
  <c r="G191" i="7" s="1"/>
  <c r="H191" i="7" s="1"/>
  <c r="F179" i="7"/>
  <c r="G179" i="7" s="1"/>
  <c r="H179" i="7" s="1"/>
  <c r="F167" i="7"/>
  <c r="G167" i="7" s="1"/>
  <c r="H167" i="7" s="1"/>
  <c r="F155" i="7"/>
  <c r="G155" i="7" s="1"/>
  <c r="H155" i="7" s="1"/>
  <c r="F131" i="7"/>
  <c r="G131" i="7" s="1"/>
  <c r="H131" i="7" s="1"/>
  <c r="F107" i="7"/>
  <c r="G107" i="7" s="1"/>
  <c r="H107" i="7" s="1"/>
  <c r="F95" i="7"/>
  <c r="G95" i="7" s="1"/>
  <c r="H95" i="7" s="1"/>
  <c r="F83" i="7"/>
  <c r="G83" i="7" s="1"/>
  <c r="H83" i="7" s="1"/>
  <c r="F71" i="7"/>
  <c r="G71" i="7" s="1"/>
  <c r="H71" i="7" s="1"/>
  <c r="F59" i="7"/>
  <c r="G59" i="7" s="1"/>
  <c r="H59" i="7" s="1"/>
  <c r="F47" i="7"/>
  <c r="G47" i="7" s="1"/>
  <c r="H47" i="7" s="1"/>
  <c r="F23" i="7"/>
  <c r="G23" i="7" s="1"/>
  <c r="H23" i="7" s="1"/>
  <c r="F974" i="7"/>
  <c r="G974" i="7" s="1"/>
  <c r="H974" i="7" s="1"/>
  <c r="F962" i="7"/>
  <c r="G962" i="7" s="1"/>
  <c r="H962" i="7" s="1"/>
  <c r="F950" i="7"/>
  <c r="G950" i="7" s="1"/>
  <c r="H950" i="7" s="1"/>
  <c r="F938" i="7"/>
  <c r="G938" i="7" s="1"/>
  <c r="H938" i="7" s="1"/>
  <c r="F926" i="7"/>
  <c r="G926" i="7" s="1"/>
  <c r="H926" i="7" s="1"/>
  <c r="F914" i="7"/>
  <c r="G914" i="7" s="1"/>
  <c r="H914" i="7" s="1"/>
  <c r="F902" i="7"/>
  <c r="G902" i="7" s="1"/>
  <c r="H902" i="7" s="1"/>
  <c r="F890" i="7"/>
  <c r="G890" i="7" s="1"/>
  <c r="H890" i="7" s="1"/>
  <c r="F878" i="7"/>
  <c r="G878" i="7" s="1"/>
  <c r="H878" i="7" s="1"/>
  <c r="F866" i="7"/>
  <c r="G866" i="7" s="1"/>
  <c r="H866" i="7" s="1"/>
  <c r="F854" i="7"/>
  <c r="G854" i="7" s="1"/>
  <c r="H854" i="7" s="1"/>
  <c r="F842" i="7"/>
  <c r="G842" i="7" s="1"/>
  <c r="H842" i="7" s="1"/>
  <c r="F830" i="7"/>
  <c r="G830" i="7" s="1"/>
  <c r="H830" i="7" s="1"/>
  <c r="F818" i="7"/>
  <c r="G818" i="7" s="1"/>
  <c r="H818" i="7" s="1"/>
  <c r="F806" i="7"/>
  <c r="G806" i="7" s="1"/>
  <c r="H806" i="7" s="1"/>
  <c r="F794" i="7"/>
  <c r="G794" i="7" s="1"/>
  <c r="H794" i="7" s="1"/>
  <c r="F782" i="7"/>
  <c r="G782" i="7" s="1"/>
  <c r="H782" i="7" s="1"/>
  <c r="F770" i="7"/>
  <c r="G770" i="7" s="1"/>
  <c r="H770" i="7" s="1"/>
  <c r="F758" i="7"/>
  <c r="G758" i="7" s="1"/>
  <c r="H758" i="7" s="1"/>
  <c r="F746" i="7"/>
  <c r="G746" i="7" s="1"/>
  <c r="H746" i="7" s="1"/>
  <c r="F734" i="7"/>
  <c r="G734" i="7" s="1"/>
  <c r="H734" i="7" s="1"/>
  <c r="F722" i="7"/>
  <c r="G722" i="7" s="1"/>
  <c r="H722" i="7" s="1"/>
  <c r="F710" i="7"/>
  <c r="G710" i="7" s="1"/>
  <c r="H710" i="7" s="1"/>
  <c r="F698" i="7"/>
  <c r="G698" i="7" s="1"/>
  <c r="H698" i="7" s="1"/>
  <c r="F686" i="7"/>
  <c r="G686" i="7" s="1"/>
  <c r="H686" i="7" s="1"/>
  <c r="F674" i="7"/>
  <c r="G674" i="7" s="1"/>
  <c r="H674" i="7" s="1"/>
  <c r="F662" i="7"/>
  <c r="G662" i="7" s="1"/>
  <c r="H662" i="7" s="1"/>
  <c r="F650" i="7"/>
  <c r="G650" i="7" s="1"/>
  <c r="H650" i="7" s="1"/>
  <c r="F638" i="7"/>
  <c r="G638" i="7" s="1"/>
  <c r="H638" i="7" s="1"/>
  <c r="F626" i="7"/>
  <c r="G626" i="7" s="1"/>
  <c r="H626" i="7" s="1"/>
  <c r="F614" i="7"/>
  <c r="G614" i="7" s="1"/>
  <c r="H614" i="7" s="1"/>
  <c r="F602" i="7"/>
  <c r="G602" i="7" s="1"/>
  <c r="H602" i="7" s="1"/>
  <c r="F590" i="7"/>
  <c r="G590" i="7" s="1"/>
  <c r="H590" i="7" s="1"/>
  <c r="F578" i="7"/>
  <c r="G578" i="7" s="1"/>
  <c r="H578" i="7" s="1"/>
  <c r="F566" i="7"/>
  <c r="G566" i="7" s="1"/>
  <c r="H566" i="7" s="1"/>
  <c r="F554" i="7"/>
  <c r="G554" i="7" s="1"/>
  <c r="H554" i="7" s="1"/>
  <c r="F542" i="7"/>
  <c r="G542" i="7" s="1"/>
  <c r="H542" i="7" s="1"/>
  <c r="F530" i="7"/>
  <c r="G530" i="7" s="1"/>
  <c r="H530" i="7" s="1"/>
  <c r="F518" i="7"/>
  <c r="G518" i="7" s="1"/>
  <c r="H518" i="7" s="1"/>
  <c r="F506" i="7"/>
  <c r="G506" i="7" s="1"/>
  <c r="H506" i="7" s="1"/>
  <c r="F494" i="7"/>
  <c r="G494" i="7" s="1"/>
  <c r="H494" i="7" s="1"/>
  <c r="F482" i="7"/>
  <c r="G482" i="7" s="1"/>
  <c r="H482" i="7" s="1"/>
  <c r="F470" i="7"/>
  <c r="G470" i="7" s="1"/>
  <c r="H470" i="7" s="1"/>
  <c r="F458" i="7"/>
  <c r="G458" i="7" s="1"/>
  <c r="H458" i="7" s="1"/>
  <c r="F446" i="7"/>
  <c r="G446" i="7" s="1"/>
  <c r="H446" i="7" s="1"/>
  <c r="F434" i="7"/>
  <c r="G434" i="7" s="1"/>
  <c r="H434" i="7" s="1"/>
  <c r="F422" i="7"/>
  <c r="G422" i="7" s="1"/>
  <c r="H422" i="7" s="1"/>
  <c r="F410" i="7"/>
  <c r="G410" i="7" s="1"/>
  <c r="H410" i="7" s="1"/>
  <c r="F398" i="7"/>
  <c r="G398" i="7" s="1"/>
  <c r="H398" i="7" s="1"/>
  <c r="F386" i="7"/>
  <c r="G386" i="7" s="1"/>
  <c r="H386" i="7" s="1"/>
  <c r="F374" i="7"/>
  <c r="G374" i="7" s="1"/>
  <c r="H374" i="7" s="1"/>
  <c r="F362" i="7"/>
  <c r="G362" i="7" s="1"/>
  <c r="H362" i="7" s="1"/>
  <c r="F350" i="7"/>
  <c r="G350" i="7" s="1"/>
  <c r="H350" i="7" s="1"/>
  <c r="F338" i="7"/>
  <c r="G338" i="7" s="1"/>
  <c r="H338" i="7" s="1"/>
  <c r="F326" i="7"/>
  <c r="G326" i="7" s="1"/>
  <c r="H326" i="7" s="1"/>
  <c r="F314" i="7"/>
  <c r="G314" i="7" s="1"/>
  <c r="H314" i="7" s="1"/>
  <c r="F302" i="7"/>
  <c r="G302" i="7" s="1"/>
  <c r="H302" i="7" s="1"/>
  <c r="F290" i="7"/>
  <c r="G290" i="7" s="1"/>
  <c r="H290" i="7" s="1"/>
  <c r="F278" i="7"/>
  <c r="G278" i="7" s="1"/>
  <c r="H278" i="7" s="1"/>
  <c r="F266" i="7"/>
  <c r="G266" i="7" s="1"/>
  <c r="H266" i="7" s="1"/>
  <c r="F254" i="7"/>
  <c r="G254" i="7" s="1"/>
  <c r="H254" i="7" s="1"/>
  <c r="F242" i="7"/>
  <c r="G242" i="7" s="1"/>
  <c r="H242" i="7" s="1"/>
  <c r="F230" i="7"/>
  <c r="G230" i="7" s="1"/>
  <c r="H230" i="7" s="1"/>
  <c r="F218" i="7"/>
  <c r="G218" i="7" s="1"/>
  <c r="H218" i="7" s="1"/>
  <c r="F206" i="7"/>
  <c r="G206" i="7" s="1"/>
  <c r="H206" i="7" s="1"/>
  <c r="F194" i="7"/>
  <c r="G194" i="7" s="1"/>
  <c r="H194" i="7" s="1"/>
  <c r="F182" i="7"/>
  <c r="G182" i="7" s="1"/>
  <c r="H182" i="7" s="1"/>
  <c r="F170" i="7"/>
  <c r="G170" i="7" s="1"/>
  <c r="H170" i="7" s="1"/>
  <c r="F158" i="7"/>
  <c r="G158" i="7" s="1"/>
  <c r="H158" i="7" s="1"/>
  <c r="F146" i="7"/>
  <c r="G146" i="7" s="1"/>
  <c r="H146" i="7" s="1"/>
  <c r="F134" i="7"/>
  <c r="G134" i="7" s="1"/>
  <c r="H134" i="7" s="1"/>
  <c r="F122" i="7"/>
  <c r="G122" i="7" s="1"/>
  <c r="H122" i="7" s="1"/>
  <c r="F110" i="7"/>
  <c r="G110" i="7" s="1"/>
  <c r="H110" i="7" s="1"/>
  <c r="F98" i="7"/>
  <c r="G98" i="7" s="1"/>
  <c r="H98" i="7" s="1"/>
  <c r="F86" i="7"/>
  <c r="G86" i="7" s="1"/>
  <c r="H86" i="7" s="1"/>
  <c r="F74" i="7"/>
  <c r="G74" i="7" s="1"/>
  <c r="H74" i="7" s="1"/>
  <c r="F62" i="7"/>
  <c r="G62" i="7" s="1"/>
  <c r="H62" i="7" s="1"/>
  <c r="F50" i="7"/>
  <c r="G50" i="7" s="1"/>
  <c r="H50" i="7" s="1"/>
  <c r="F38" i="7"/>
  <c r="G38" i="7" s="1"/>
  <c r="H38" i="7" s="1"/>
  <c r="F26" i="7"/>
  <c r="G26" i="7" s="1"/>
  <c r="H26" i="7" s="1"/>
  <c r="F14" i="7"/>
  <c r="F973" i="7"/>
  <c r="G973" i="7" s="1"/>
  <c r="H973" i="7" s="1"/>
  <c r="F961" i="7"/>
  <c r="G961" i="7" s="1"/>
  <c r="H961" i="7" s="1"/>
  <c r="F949" i="7"/>
  <c r="G949" i="7" s="1"/>
  <c r="H949" i="7" s="1"/>
  <c r="F937" i="7"/>
  <c r="G937" i="7" s="1"/>
  <c r="H937" i="7" s="1"/>
  <c r="F925" i="7"/>
  <c r="G925" i="7" s="1"/>
  <c r="H925" i="7" s="1"/>
  <c r="F913" i="7"/>
  <c r="G913" i="7" s="1"/>
  <c r="H913" i="7" s="1"/>
  <c r="F889" i="7"/>
  <c r="G889" i="7" s="1"/>
  <c r="H889" i="7" s="1"/>
  <c r="F865" i="7"/>
  <c r="G865" i="7" s="1"/>
  <c r="H865" i="7" s="1"/>
  <c r="F841" i="7"/>
  <c r="G841" i="7" s="1"/>
  <c r="H841" i="7" s="1"/>
  <c r="F829" i="7"/>
  <c r="G829" i="7" s="1"/>
  <c r="H829" i="7" s="1"/>
  <c r="F817" i="7"/>
  <c r="G817" i="7" s="1"/>
  <c r="H817" i="7" s="1"/>
  <c r="F805" i="7"/>
  <c r="G805" i="7" s="1"/>
  <c r="H805" i="7" s="1"/>
  <c r="F781" i="7"/>
  <c r="G781" i="7" s="1"/>
  <c r="H781" i="7" s="1"/>
  <c r="F733" i="7"/>
  <c r="G733" i="7" s="1"/>
  <c r="H733" i="7" s="1"/>
  <c r="F721" i="7"/>
  <c r="G721" i="7" s="1"/>
  <c r="H721" i="7" s="1"/>
  <c r="F709" i="7"/>
  <c r="G709" i="7" s="1"/>
  <c r="H709" i="7" s="1"/>
  <c r="F685" i="7"/>
  <c r="G685" i="7" s="1"/>
  <c r="H685" i="7" s="1"/>
  <c r="F661" i="7"/>
  <c r="G661" i="7" s="1"/>
  <c r="H661" i="7" s="1"/>
  <c r="F637" i="7"/>
  <c r="G637" i="7" s="1"/>
  <c r="H637" i="7" s="1"/>
  <c r="F613" i="7"/>
  <c r="G613" i="7" s="1"/>
  <c r="H613" i="7" s="1"/>
  <c r="F589" i="7"/>
  <c r="G589" i="7" s="1"/>
  <c r="H589" i="7" s="1"/>
  <c r="F577" i="7"/>
  <c r="G577" i="7" s="1"/>
  <c r="H577" i="7" s="1"/>
  <c r="F553" i="7"/>
  <c r="G553" i="7" s="1"/>
  <c r="H553" i="7" s="1"/>
  <c r="F541" i="7"/>
  <c r="G541" i="7" s="1"/>
  <c r="H541" i="7" s="1"/>
  <c r="F529" i="7"/>
  <c r="G529" i="7" s="1"/>
  <c r="H529" i="7" s="1"/>
  <c r="F517" i="7"/>
  <c r="G517" i="7" s="1"/>
  <c r="H517" i="7" s="1"/>
  <c r="F505" i="7"/>
  <c r="G505" i="7" s="1"/>
  <c r="H505" i="7" s="1"/>
  <c r="F493" i="7"/>
  <c r="G493" i="7" s="1"/>
  <c r="H493" i="7" s="1"/>
  <c r="F481" i="7"/>
  <c r="G481" i="7" s="1"/>
  <c r="H481" i="7" s="1"/>
  <c r="F457" i="7"/>
  <c r="G457" i="7" s="1"/>
  <c r="H457" i="7" s="1"/>
  <c r="F433" i="7"/>
  <c r="G433" i="7" s="1"/>
  <c r="H433" i="7" s="1"/>
  <c r="F409" i="7"/>
  <c r="G409" i="7" s="1"/>
  <c r="H409" i="7" s="1"/>
  <c r="F397" i="7"/>
  <c r="G397" i="7" s="1"/>
  <c r="H397" i="7" s="1"/>
  <c r="F385" i="7"/>
  <c r="G385" i="7" s="1"/>
  <c r="H385" i="7" s="1"/>
  <c r="F373" i="7"/>
  <c r="G373" i="7" s="1"/>
  <c r="H373" i="7" s="1"/>
  <c r="F349" i="7"/>
  <c r="G349" i="7" s="1"/>
  <c r="H349" i="7" s="1"/>
  <c r="F301" i="7"/>
  <c r="G301" i="7" s="1"/>
  <c r="H301" i="7" s="1"/>
  <c r="F289" i="7"/>
  <c r="G289" i="7" s="1"/>
  <c r="H289" i="7" s="1"/>
  <c r="F277" i="7"/>
  <c r="G277" i="7" s="1"/>
  <c r="H277" i="7" s="1"/>
  <c r="F253" i="7"/>
  <c r="G253" i="7" s="1"/>
  <c r="H253" i="7" s="1"/>
  <c r="F229" i="7"/>
  <c r="G229" i="7" s="1"/>
  <c r="H229" i="7" s="1"/>
  <c r="F205" i="7"/>
  <c r="G205" i="7" s="1"/>
  <c r="H205" i="7" s="1"/>
  <c r="F193" i="7"/>
  <c r="G193" i="7" s="1"/>
  <c r="H193" i="7" s="1"/>
  <c r="F181" i="7"/>
  <c r="G181" i="7" s="1"/>
  <c r="H181" i="7" s="1"/>
  <c r="F169" i="7"/>
  <c r="G169" i="7" s="1"/>
  <c r="H169" i="7" s="1"/>
  <c r="F157" i="7"/>
  <c r="G157" i="7" s="1"/>
  <c r="H157" i="7" s="1"/>
  <c r="F145" i="7"/>
  <c r="G145" i="7" s="1"/>
  <c r="H145" i="7" s="1"/>
  <c r="F133" i="7"/>
  <c r="G133" i="7" s="1"/>
  <c r="H133" i="7" s="1"/>
  <c r="F121" i="7"/>
  <c r="G121" i="7" s="1"/>
  <c r="H121" i="7" s="1"/>
  <c r="F109" i="7"/>
  <c r="G109" i="7" s="1"/>
  <c r="H109" i="7" s="1"/>
  <c r="F97" i="7"/>
  <c r="G97" i="7" s="1"/>
  <c r="H97" i="7" s="1"/>
  <c r="F73" i="7"/>
  <c r="G73" i="7" s="1"/>
  <c r="H73" i="7" s="1"/>
  <c r="F61" i="7"/>
  <c r="G61" i="7" s="1"/>
  <c r="H61" i="7" s="1"/>
  <c r="F49" i="7"/>
  <c r="G49" i="7" s="1"/>
  <c r="H49" i="7" s="1"/>
  <c r="F37" i="7"/>
  <c r="G37" i="7" s="1"/>
  <c r="H37" i="7" s="1"/>
  <c r="F25" i="7"/>
  <c r="G25" i="7" s="1"/>
  <c r="H25" i="7" s="1"/>
  <c r="F747" i="7"/>
  <c r="G747" i="7" s="1"/>
  <c r="H747" i="7" s="1"/>
  <c r="F735" i="7"/>
  <c r="G735" i="7" s="1"/>
  <c r="H735" i="7" s="1"/>
  <c r="F723" i="7"/>
  <c r="G723" i="7" s="1"/>
  <c r="H723" i="7" s="1"/>
  <c r="F711" i="7"/>
  <c r="G711" i="7" s="1"/>
  <c r="H711" i="7" s="1"/>
  <c r="F699" i="7"/>
  <c r="G699" i="7" s="1"/>
  <c r="H699" i="7" s="1"/>
  <c r="F687" i="7"/>
  <c r="G687" i="7" s="1"/>
  <c r="H687" i="7" s="1"/>
  <c r="F675" i="7"/>
  <c r="G675" i="7" s="1"/>
  <c r="H675" i="7" s="1"/>
  <c r="F663" i="7"/>
  <c r="G663" i="7" s="1"/>
  <c r="H663" i="7" s="1"/>
  <c r="F651" i="7"/>
  <c r="G651" i="7" s="1"/>
  <c r="H651" i="7" s="1"/>
  <c r="F639" i="7"/>
  <c r="G639" i="7" s="1"/>
  <c r="H639" i="7" s="1"/>
  <c r="F627" i="7"/>
  <c r="G627" i="7" s="1"/>
  <c r="H627" i="7" s="1"/>
  <c r="F615" i="7"/>
  <c r="G615" i="7" s="1"/>
  <c r="H615" i="7" s="1"/>
  <c r="F603" i="7"/>
  <c r="G603" i="7" s="1"/>
  <c r="H603" i="7" s="1"/>
  <c r="F591" i="7"/>
  <c r="G591" i="7" s="1"/>
  <c r="H591" i="7" s="1"/>
  <c r="F579" i="7"/>
  <c r="G579" i="7" s="1"/>
  <c r="H579" i="7" s="1"/>
  <c r="F567" i="7"/>
  <c r="G567" i="7" s="1"/>
  <c r="H567" i="7" s="1"/>
  <c r="F555" i="7"/>
  <c r="G555" i="7" s="1"/>
  <c r="H555" i="7" s="1"/>
  <c r="F543" i="7"/>
  <c r="G543" i="7" s="1"/>
  <c r="H543" i="7" s="1"/>
  <c r="F531" i="7"/>
  <c r="G531" i="7" s="1"/>
  <c r="H531" i="7" s="1"/>
  <c r="F519" i="7"/>
  <c r="G519" i="7" s="1"/>
  <c r="H519" i="7" s="1"/>
  <c r="F507" i="7"/>
  <c r="G507" i="7" s="1"/>
  <c r="H507" i="7" s="1"/>
  <c r="F495" i="7"/>
  <c r="G495" i="7" s="1"/>
  <c r="H495" i="7" s="1"/>
  <c r="F483" i="7"/>
  <c r="G483" i="7" s="1"/>
  <c r="H483" i="7" s="1"/>
  <c r="F471" i="7"/>
  <c r="G471" i="7" s="1"/>
  <c r="H471" i="7" s="1"/>
  <c r="F459" i="7"/>
  <c r="G459" i="7" s="1"/>
  <c r="H459" i="7" s="1"/>
  <c r="F447" i="7"/>
  <c r="G447" i="7" s="1"/>
  <c r="H447" i="7" s="1"/>
  <c r="F435" i="7"/>
  <c r="G435" i="7" s="1"/>
  <c r="H435" i="7" s="1"/>
  <c r="F423" i="7"/>
  <c r="G423" i="7" s="1"/>
  <c r="H423" i="7" s="1"/>
  <c r="F411" i="7"/>
  <c r="G411" i="7" s="1"/>
  <c r="H411" i="7" s="1"/>
  <c r="F399" i="7"/>
  <c r="G399" i="7" s="1"/>
  <c r="H399" i="7" s="1"/>
  <c r="F387" i="7"/>
  <c r="G387" i="7" s="1"/>
  <c r="H387" i="7" s="1"/>
  <c r="F375" i="7"/>
  <c r="G375" i="7" s="1"/>
  <c r="H375" i="7" s="1"/>
  <c r="F363" i="7"/>
  <c r="G363" i="7" s="1"/>
  <c r="H363" i="7" s="1"/>
  <c r="F351" i="7"/>
  <c r="G351" i="7" s="1"/>
  <c r="H351" i="7" s="1"/>
  <c r="F339" i="7"/>
  <c r="G339" i="7" s="1"/>
  <c r="H339" i="7" s="1"/>
  <c r="F327" i="7"/>
  <c r="G327" i="7" s="1"/>
  <c r="H327" i="7" s="1"/>
  <c r="F315" i="7"/>
  <c r="G315" i="7" s="1"/>
  <c r="H315" i="7" s="1"/>
  <c r="F303" i="7"/>
  <c r="G303" i="7" s="1"/>
  <c r="H303" i="7" s="1"/>
  <c r="F291" i="7"/>
  <c r="G291" i="7" s="1"/>
  <c r="H291" i="7" s="1"/>
  <c r="F279" i="7"/>
  <c r="G279" i="7" s="1"/>
  <c r="H279" i="7" s="1"/>
  <c r="F267" i="7"/>
  <c r="G267" i="7" s="1"/>
  <c r="H267" i="7" s="1"/>
  <c r="F255" i="7"/>
  <c r="G255" i="7" s="1"/>
  <c r="H255" i="7" s="1"/>
  <c r="F243" i="7"/>
  <c r="G243" i="7" s="1"/>
  <c r="H243" i="7" s="1"/>
  <c r="F231" i="7"/>
  <c r="G231" i="7" s="1"/>
  <c r="H231" i="7" s="1"/>
  <c r="F219" i="7"/>
  <c r="G219" i="7" s="1"/>
  <c r="H219" i="7" s="1"/>
  <c r="F207" i="7"/>
  <c r="G207" i="7" s="1"/>
  <c r="H207" i="7" s="1"/>
  <c r="F195" i="7"/>
  <c r="G195" i="7" s="1"/>
  <c r="H195" i="7" s="1"/>
  <c r="F183" i="7"/>
  <c r="G183" i="7" s="1"/>
  <c r="H183" i="7" s="1"/>
  <c r="F171" i="7"/>
  <c r="G171" i="7" s="1"/>
  <c r="H171" i="7" s="1"/>
  <c r="F159" i="7"/>
  <c r="G159" i="7" s="1"/>
  <c r="H159" i="7" s="1"/>
  <c r="F147" i="7"/>
  <c r="G147" i="7" s="1"/>
  <c r="H147" i="7" s="1"/>
  <c r="F135" i="7"/>
  <c r="G135" i="7" s="1"/>
  <c r="H135" i="7" s="1"/>
  <c r="F123" i="7"/>
  <c r="G123" i="7" s="1"/>
  <c r="H123" i="7" s="1"/>
  <c r="F111" i="7"/>
  <c r="G111" i="7" s="1"/>
  <c r="H111" i="7" s="1"/>
  <c r="F99" i="7"/>
  <c r="G99" i="7" s="1"/>
  <c r="H99" i="7" s="1"/>
  <c r="F87" i="7"/>
  <c r="G87" i="7" s="1"/>
  <c r="H87" i="7" s="1"/>
  <c r="F75" i="7"/>
  <c r="G75" i="7" s="1"/>
  <c r="H75" i="7" s="1"/>
  <c r="F63" i="7"/>
  <c r="G63" i="7" s="1"/>
  <c r="H63" i="7" s="1"/>
  <c r="F51" i="7"/>
  <c r="G51" i="7" s="1"/>
  <c r="H51" i="7" s="1"/>
  <c r="F39" i="7"/>
  <c r="G39" i="7" s="1"/>
  <c r="H39" i="7" s="1"/>
  <c r="F27" i="7"/>
  <c r="G27" i="7" s="1"/>
  <c r="H27" i="7" s="1"/>
  <c r="F15" i="7"/>
  <c r="G15" i="7" s="1"/>
  <c r="H15" i="7" s="1"/>
  <c r="F978" i="7"/>
  <c r="G978" i="7" s="1"/>
  <c r="H978" i="7" s="1"/>
  <c r="F966" i="7"/>
  <c r="G966" i="7" s="1"/>
  <c r="H966" i="7" s="1"/>
  <c r="F954" i="7"/>
  <c r="G954" i="7" s="1"/>
  <c r="H954" i="7" s="1"/>
  <c r="F942" i="7"/>
  <c r="G942" i="7" s="1"/>
  <c r="H942" i="7" s="1"/>
  <c r="F930" i="7"/>
  <c r="G930" i="7" s="1"/>
  <c r="H930" i="7" s="1"/>
  <c r="F918" i="7"/>
  <c r="G918" i="7" s="1"/>
  <c r="H918" i="7" s="1"/>
  <c r="F906" i="7"/>
  <c r="G906" i="7" s="1"/>
  <c r="H906" i="7" s="1"/>
  <c r="F894" i="7"/>
  <c r="G894" i="7" s="1"/>
  <c r="H894" i="7" s="1"/>
  <c r="F882" i="7"/>
  <c r="G882" i="7" s="1"/>
  <c r="H882" i="7" s="1"/>
  <c r="F870" i="7"/>
  <c r="G870" i="7" s="1"/>
  <c r="H870" i="7" s="1"/>
  <c r="F858" i="7"/>
  <c r="G858" i="7" s="1"/>
  <c r="H858" i="7" s="1"/>
  <c r="F846" i="7"/>
  <c r="G846" i="7" s="1"/>
  <c r="H846" i="7" s="1"/>
  <c r="F834" i="7"/>
  <c r="G834" i="7" s="1"/>
  <c r="H834" i="7" s="1"/>
  <c r="F822" i="7"/>
  <c r="G822" i="7" s="1"/>
  <c r="H822" i="7" s="1"/>
  <c r="F810" i="7"/>
  <c r="G810" i="7" s="1"/>
  <c r="H810" i="7" s="1"/>
  <c r="F798" i="7"/>
  <c r="G798" i="7" s="1"/>
  <c r="H798" i="7" s="1"/>
  <c r="F786" i="7"/>
  <c r="G786" i="7" s="1"/>
  <c r="H786" i="7" s="1"/>
  <c r="F774" i="7"/>
  <c r="G774" i="7" s="1"/>
  <c r="H774" i="7" s="1"/>
  <c r="F762" i="7"/>
  <c r="G762" i="7" s="1"/>
  <c r="H762" i="7" s="1"/>
  <c r="F750" i="7"/>
  <c r="G750" i="7" s="1"/>
  <c r="H750" i="7" s="1"/>
  <c r="F738" i="7"/>
  <c r="G738" i="7" s="1"/>
  <c r="H738" i="7" s="1"/>
  <c r="F726" i="7"/>
  <c r="G726" i="7" s="1"/>
  <c r="H726" i="7" s="1"/>
  <c r="F714" i="7"/>
  <c r="G714" i="7" s="1"/>
  <c r="H714" i="7" s="1"/>
  <c r="F977" i="7"/>
  <c r="G977" i="7" s="1"/>
  <c r="H977" i="7" s="1"/>
  <c r="F965" i="7"/>
  <c r="G965" i="7" s="1"/>
  <c r="H965" i="7" s="1"/>
  <c r="F953" i="7"/>
  <c r="G953" i="7" s="1"/>
  <c r="H953" i="7" s="1"/>
  <c r="F941" i="7"/>
  <c r="G941" i="7" s="1"/>
  <c r="H941" i="7" s="1"/>
  <c r="F929" i="7"/>
  <c r="G929" i="7" s="1"/>
  <c r="H929" i="7" s="1"/>
  <c r="F917" i="7"/>
  <c r="G917" i="7" s="1"/>
  <c r="H917" i="7" s="1"/>
  <c r="F905" i="7"/>
  <c r="G905" i="7" s="1"/>
  <c r="H905" i="7" s="1"/>
  <c r="F893" i="7"/>
  <c r="G893" i="7" s="1"/>
  <c r="H893" i="7" s="1"/>
  <c r="F881" i="7"/>
  <c r="G881" i="7" s="1"/>
  <c r="H881" i="7" s="1"/>
  <c r="F869" i="7"/>
  <c r="G869" i="7" s="1"/>
  <c r="H869" i="7" s="1"/>
  <c r="F857" i="7"/>
  <c r="G857" i="7" s="1"/>
  <c r="H857" i="7" s="1"/>
  <c r="F845" i="7"/>
  <c r="G845" i="7" s="1"/>
  <c r="H845" i="7" s="1"/>
  <c r="F833" i="7"/>
  <c r="G833" i="7" s="1"/>
  <c r="H833" i="7" s="1"/>
  <c r="F821" i="7"/>
  <c r="G821" i="7" s="1"/>
  <c r="H821" i="7" s="1"/>
  <c r="F809" i="7"/>
  <c r="G809" i="7" s="1"/>
  <c r="H809" i="7" s="1"/>
  <c r="F797" i="7"/>
  <c r="G797" i="7" s="1"/>
  <c r="H797" i="7" s="1"/>
  <c r="F785" i="7"/>
  <c r="G785" i="7" s="1"/>
  <c r="H785" i="7" s="1"/>
  <c r="F773" i="7"/>
  <c r="G773" i="7" s="1"/>
  <c r="H773" i="7" s="1"/>
  <c r="F761" i="7"/>
  <c r="G761" i="7" s="1"/>
  <c r="H761" i="7" s="1"/>
  <c r="F749" i="7"/>
  <c r="G749" i="7" s="1"/>
  <c r="H749" i="7" s="1"/>
  <c r="F737" i="7"/>
  <c r="G737" i="7" s="1"/>
  <c r="H737" i="7" s="1"/>
  <c r="F725" i="7"/>
  <c r="G725" i="7" s="1"/>
  <c r="H725" i="7" s="1"/>
  <c r="F713" i="7"/>
  <c r="G713" i="7" s="1"/>
  <c r="H713" i="7" s="1"/>
  <c r="F701" i="7"/>
  <c r="G701" i="7" s="1"/>
  <c r="H701" i="7" s="1"/>
  <c r="F689" i="7"/>
  <c r="G689" i="7" s="1"/>
  <c r="H689" i="7" s="1"/>
  <c r="F677" i="7"/>
  <c r="G677" i="7" s="1"/>
  <c r="H677" i="7" s="1"/>
  <c r="F665" i="7"/>
  <c r="G665" i="7" s="1"/>
  <c r="H665" i="7" s="1"/>
  <c r="F653" i="7"/>
  <c r="G653" i="7" s="1"/>
  <c r="H653" i="7" s="1"/>
  <c r="F641" i="7"/>
  <c r="G641" i="7" s="1"/>
  <c r="H641" i="7" s="1"/>
  <c r="F629" i="7"/>
  <c r="G629" i="7" s="1"/>
  <c r="H629" i="7" s="1"/>
  <c r="F617" i="7"/>
  <c r="G617" i="7" s="1"/>
  <c r="H617" i="7" s="1"/>
  <c r="F605" i="7"/>
  <c r="G605" i="7" s="1"/>
  <c r="H605" i="7" s="1"/>
  <c r="F593" i="7"/>
  <c r="G593" i="7" s="1"/>
  <c r="H593" i="7" s="1"/>
  <c r="F581" i="7"/>
  <c r="G581" i="7" s="1"/>
  <c r="H581" i="7" s="1"/>
  <c r="F569" i="7"/>
  <c r="G569" i="7" s="1"/>
  <c r="H569" i="7" s="1"/>
  <c r="F557" i="7"/>
  <c r="G557" i="7" s="1"/>
  <c r="H557" i="7" s="1"/>
  <c r="F545" i="7"/>
  <c r="G545" i="7" s="1"/>
  <c r="H545" i="7" s="1"/>
  <c r="F533" i="7"/>
  <c r="G533" i="7" s="1"/>
  <c r="H533" i="7" s="1"/>
  <c r="F521" i="7"/>
  <c r="G521" i="7" s="1"/>
  <c r="H521" i="7" s="1"/>
  <c r="F509" i="7"/>
  <c r="G509" i="7" s="1"/>
  <c r="H509" i="7" s="1"/>
  <c r="F497" i="7"/>
  <c r="G497" i="7" s="1"/>
  <c r="H497" i="7" s="1"/>
  <c r="F485" i="7"/>
  <c r="G485" i="7" s="1"/>
  <c r="H485" i="7" s="1"/>
  <c r="F473" i="7"/>
  <c r="G473" i="7" s="1"/>
  <c r="H473" i="7" s="1"/>
  <c r="F461" i="7"/>
  <c r="G461" i="7" s="1"/>
  <c r="H461" i="7" s="1"/>
  <c r="F449" i="7"/>
  <c r="G449" i="7" s="1"/>
  <c r="H449" i="7" s="1"/>
  <c r="F437" i="7"/>
  <c r="G437" i="7" s="1"/>
  <c r="H437" i="7" s="1"/>
  <c r="F425" i="7"/>
  <c r="G425" i="7" s="1"/>
  <c r="H425" i="7" s="1"/>
  <c r="F413" i="7"/>
  <c r="G413" i="7" s="1"/>
  <c r="H413" i="7" s="1"/>
  <c r="F401" i="7"/>
  <c r="G401" i="7" s="1"/>
  <c r="H401" i="7" s="1"/>
  <c r="F389" i="7"/>
  <c r="G389" i="7" s="1"/>
  <c r="H389" i="7" s="1"/>
  <c r="F377" i="7"/>
  <c r="G377" i="7" s="1"/>
  <c r="H377" i="7" s="1"/>
  <c r="F365" i="7"/>
  <c r="G365" i="7" s="1"/>
  <c r="H365" i="7" s="1"/>
  <c r="F353" i="7"/>
  <c r="G353" i="7" s="1"/>
  <c r="H353" i="7" s="1"/>
  <c r="F341" i="7"/>
  <c r="G341" i="7" s="1"/>
  <c r="H341" i="7" s="1"/>
  <c r="F329" i="7"/>
  <c r="G329" i="7" s="1"/>
  <c r="H329" i="7" s="1"/>
  <c r="F317" i="7"/>
  <c r="G317" i="7" s="1"/>
  <c r="H317" i="7" s="1"/>
  <c r="F305" i="7"/>
  <c r="G305" i="7" s="1"/>
  <c r="H305" i="7" s="1"/>
  <c r="F293" i="7"/>
  <c r="G293" i="7" s="1"/>
  <c r="H293" i="7" s="1"/>
  <c r="F281" i="7"/>
  <c r="G281" i="7" s="1"/>
  <c r="H281" i="7" s="1"/>
  <c r="F269" i="7"/>
  <c r="G269" i="7" s="1"/>
  <c r="H269" i="7" s="1"/>
  <c r="F257" i="7"/>
  <c r="G257" i="7" s="1"/>
  <c r="H257" i="7" s="1"/>
  <c r="F245" i="7"/>
  <c r="G245" i="7" s="1"/>
  <c r="H245" i="7" s="1"/>
  <c r="F233" i="7"/>
  <c r="G233" i="7" s="1"/>
  <c r="H233" i="7" s="1"/>
  <c r="F209" i="7"/>
  <c r="G209" i="7" s="1"/>
  <c r="H209" i="7" s="1"/>
  <c r="F197" i="7"/>
  <c r="G197" i="7" s="1"/>
  <c r="H197" i="7" s="1"/>
  <c r="F185" i="7"/>
  <c r="G185" i="7" s="1"/>
  <c r="H185" i="7" s="1"/>
  <c r="F173" i="7"/>
  <c r="G173" i="7" s="1"/>
  <c r="H173" i="7" s="1"/>
  <c r="F161" i="7"/>
  <c r="G161" i="7" s="1"/>
  <c r="H161" i="7" s="1"/>
  <c r="F149" i="7"/>
  <c r="G149" i="7" s="1"/>
  <c r="H149" i="7" s="1"/>
  <c r="F137" i="7"/>
  <c r="G137" i="7" s="1"/>
  <c r="H137" i="7" s="1"/>
  <c r="F125" i="7"/>
  <c r="G125" i="7" s="1"/>
  <c r="H125" i="7" s="1"/>
  <c r="F113" i="7"/>
  <c r="G113" i="7" s="1"/>
  <c r="H113" i="7" s="1"/>
  <c r="F101" i="7"/>
  <c r="G101" i="7" s="1"/>
  <c r="H101" i="7" s="1"/>
  <c r="F89" i="7"/>
  <c r="G89" i="7" s="1"/>
  <c r="H89" i="7" s="1"/>
  <c r="F77" i="7"/>
  <c r="G77" i="7" s="1"/>
  <c r="H77" i="7" s="1"/>
  <c r="F65" i="7"/>
  <c r="G65" i="7" s="1"/>
  <c r="H65" i="7" s="1"/>
  <c r="F53" i="7"/>
  <c r="G53" i="7" s="1"/>
  <c r="H53" i="7" s="1"/>
  <c r="F41" i="7"/>
  <c r="G41" i="7" s="1"/>
  <c r="H41" i="7" s="1"/>
  <c r="F29" i="7"/>
  <c r="G29" i="7" s="1"/>
  <c r="H29" i="7" s="1"/>
  <c r="F17" i="7"/>
  <c r="G17" i="7" s="1"/>
  <c r="H17" i="7" s="1"/>
  <c r="F702" i="7"/>
  <c r="G702" i="7" s="1"/>
  <c r="H702" i="7" s="1"/>
  <c r="F690" i="7"/>
  <c r="G690" i="7" s="1"/>
  <c r="H690" i="7" s="1"/>
  <c r="F678" i="7"/>
  <c r="G678" i="7" s="1"/>
  <c r="H678" i="7" s="1"/>
  <c r="F666" i="7"/>
  <c r="G666" i="7" s="1"/>
  <c r="H666" i="7" s="1"/>
  <c r="F654" i="7"/>
  <c r="G654" i="7" s="1"/>
  <c r="H654" i="7" s="1"/>
  <c r="F642" i="7"/>
  <c r="G642" i="7" s="1"/>
  <c r="H642" i="7" s="1"/>
  <c r="F630" i="7"/>
  <c r="G630" i="7" s="1"/>
  <c r="H630" i="7" s="1"/>
  <c r="F618" i="7"/>
  <c r="G618" i="7" s="1"/>
  <c r="H618" i="7" s="1"/>
  <c r="F606" i="7"/>
  <c r="G606" i="7" s="1"/>
  <c r="H606" i="7" s="1"/>
  <c r="F594" i="7"/>
  <c r="G594" i="7" s="1"/>
  <c r="H594" i="7" s="1"/>
  <c r="F582" i="7"/>
  <c r="G582" i="7" s="1"/>
  <c r="H582" i="7" s="1"/>
  <c r="F570" i="7"/>
  <c r="G570" i="7" s="1"/>
  <c r="H570" i="7" s="1"/>
  <c r="F558" i="7"/>
  <c r="G558" i="7" s="1"/>
  <c r="H558" i="7" s="1"/>
  <c r="F546" i="7"/>
  <c r="G546" i="7" s="1"/>
  <c r="H546" i="7" s="1"/>
  <c r="F534" i="7"/>
  <c r="G534" i="7" s="1"/>
  <c r="H534" i="7" s="1"/>
  <c r="F522" i="7"/>
  <c r="G522" i="7" s="1"/>
  <c r="H522" i="7" s="1"/>
  <c r="F510" i="7"/>
  <c r="G510" i="7" s="1"/>
  <c r="H510" i="7" s="1"/>
  <c r="F498" i="7"/>
  <c r="G498" i="7" s="1"/>
  <c r="H498" i="7" s="1"/>
  <c r="F486" i="7"/>
  <c r="G486" i="7" s="1"/>
  <c r="H486" i="7" s="1"/>
  <c r="F474" i="7"/>
  <c r="G474" i="7" s="1"/>
  <c r="H474" i="7" s="1"/>
  <c r="F462" i="7"/>
  <c r="G462" i="7" s="1"/>
  <c r="H462" i="7" s="1"/>
  <c r="F450" i="7"/>
  <c r="G450" i="7" s="1"/>
  <c r="H450" i="7" s="1"/>
  <c r="F438" i="7"/>
  <c r="G438" i="7" s="1"/>
  <c r="H438" i="7" s="1"/>
  <c r="F426" i="7"/>
  <c r="G426" i="7" s="1"/>
  <c r="H426" i="7" s="1"/>
  <c r="F414" i="7"/>
  <c r="G414" i="7" s="1"/>
  <c r="H414" i="7" s="1"/>
  <c r="F402" i="7"/>
  <c r="G402" i="7" s="1"/>
  <c r="H402" i="7" s="1"/>
  <c r="F390" i="7"/>
  <c r="G390" i="7" s="1"/>
  <c r="H390" i="7" s="1"/>
  <c r="F378" i="7"/>
  <c r="G378" i="7" s="1"/>
  <c r="H378" i="7" s="1"/>
  <c r="F366" i="7"/>
  <c r="G366" i="7" s="1"/>
  <c r="H366" i="7" s="1"/>
  <c r="F354" i="7"/>
  <c r="G354" i="7" s="1"/>
  <c r="H354" i="7" s="1"/>
  <c r="F342" i="7"/>
  <c r="G342" i="7" s="1"/>
  <c r="H342" i="7" s="1"/>
  <c r="F330" i="7"/>
  <c r="G330" i="7" s="1"/>
  <c r="H330" i="7" s="1"/>
  <c r="F318" i="7"/>
  <c r="G318" i="7" s="1"/>
  <c r="H318" i="7" s="1"/>
  <c r="F306" i="7"/>
  <c r="G306" i="7" s="1"/>
  <c r="H306" i="7" s="1"/>
  <c r="F294" i="7"/>
  <c r="G294" i="7" s="1"/>
  <c r="H294" i="7" s="1"/>
  <c r="F282" i="7"/>
  <c r="G282" i="7" s="1"/>
  <c r="H282" i="7" s="1"/>
  <c r="F270" i="7"/>
  <c r="G270" i="7" s="1"/>
  <c r="H270" i="7" s="1"/>
  <c r="F258" i="7"/>
  <c r="G258" i="7" s="1"/>
  <c r="H258" i="7" s="1"/>
  <c r="F246" i="7"/>
  <c r="G246" i="7" s="1"/>
  <c r="H246" i="7" s="1"/>
  <c r="F234" i="7"/>
  <c r="G234" i="7" s="1"/>
  <c r="H234" i="7" s="1"/>
  <c r="F222" i="7"/>
  <c r="G222" i="7" s="1"/>
  <c r="H222" i="7" s="1"/>
  <c r="F210" i="7"/>
  <c r="G210" i="7" s="1"/>
  <c r="H210" i="7" s="1"/>
  <c r="F198" i="7"/>
  <c r="G198" i="7" s="1"/>
  <c r="H198" i="7" s="1"/>
  <c r="F186" i="7"/>
  <c r="G186" i="7" s="1"/>
  <c r="H186" i="7" s="1"/>
  <c r="F174" i="7"/>
  <c r="G174" i="7" s="1"/>
  <c r="H174" i="7" s="1"/>
  <c r="F162" i="7"/>
  <c r="G162" i="7" s="1"/>
  <c r="H162" i="7" s="1"/>
  <c r="F150" i="7"/>
  <c r="G150" i="7" s="1"/>
  <c r="H150" i="7" s="1"/>
  <c r="F138" i="7"/>
  <c r="G138" i="7" s="1"/>
  <c r="H138" i="7" s="1"/>
  <c r="F126" i="7"/>
  <c r="G126" i="7" s="1"/>
  <c r="H126" i="7" s="1"/>
  <c r="F114" i="7"/>
  <c r="G114" i="7" s="1"/>
  <c r="H114" i="7" s="1"/>
  <c r="F102" i="7"/>
  <c r="G102" i="7" s="1"/>
  <c r="H102" i="7" s="1"/>
  <c r="F90" i="7"/>
  <c r="G90" i="7" s="1"/>
  <c r="H90" i="7" s="1"/>
  <c r="F78" i="7"/>
  <c r="G78" i="7" s="1"/>
  <c r="H78" i="7" s="1"/>
  <c r="F66" i="7"/>
  <c r="G66" i="7" s="1"/>
  <c r="H66" i="7" s="1"/>
  <c r="F54" i="7"/>
  <c r="G54" i="7" s="1"/>
  <c r="H54" i="7" s="1"/>
  <c r="F42" i="7"/>
  <c r="G42" i="7" s="1"/>
  <c r="H42" i="7" s="1"/>
  <c r="F30" i="7"/>
  <c r="G30" i="7" s="1"/>
  <c r="H30" i="7" s="1"/>
  <c r="F18" i="7"/>
  <c r="G18" i="7" s="1"/>
  <c r="H18" i="7" s="1"/>
  <c r="G14" i="7" l="1"/>
  <c r="H14" i="7" s="1"/>
  <c r="E14" i="8"/>
  <c r="F14" i="8" s="1"/>
  <c r="E13" i="8"/>
  <c r="U221" i="7"/>
  <c r="T221" i="7"/>
  <c r="S221" i="7"/>
  <c r="Q221" i="7"/>
  <c r="P221" i="7"/>
  <c r="O221" i="7"/>
  <c r="N221" i="7"/>
  <c r="M221" i="7"/>
  <c r="K221" i="7"/>
  <c r="J221" i="7"/>
  <c r="I221" i="7"/>
  <c r="B252" i="6" l="1"/>
  <c r="P13" i="5" l="1"/>
  <c r="P14" i="5"/>
  <c r="P39" i="5"/>
  <c r="P49" i="5"/>
  <c r="P50" i="5"/>
  <c r="P75" i="5"/>
  <c r="P85" i="5"/>
  <c r="P86" i="5"/>
  <c r="P111" i="5"/>
  <c r="P121" i="5"/>
  <c r="P122" i="5"/>
  <c r="P148" i="5"/>
  <c r="P157" i="5"/>
  <c r="P158" i="5"/>
  <c r="P184" i="5"/>
  <c r="P193" i="5"/>
  <c r="P194" i="5"/>
  <c r="P220" i="5"/>
  <c r="P229" i="5"/>
  <c r="P230" i="5"/>
  <c r="P265" i="5"/>
  <c r="P266" i="5"/>
  <c r="P301" i="5"/>
  <c r="P302" i="5"/>
  <c r="P337" i="5"/>
  <c r="P338" i="5"/>
  <c r="P373" i="5"/>
  <c r="P374" i="5"/>
  <c r="P409" i="5"/>
  <c r="P410" i="5"/>
  <c r="P433" i="5"/>
  <c r="P434" i="5"/>
  <c r="P436" i="5"/>
  <c r="P458" i="5"/>
  <c r="P460" i="5"/>
  <c r="P481" i="5"/>
  <c r="P482" i="5"/>
  <c r="P493" i="5"/>
  <c r="P494" i="5"/>
  <c r="P505" i="5"/>
  <c r="P506" i="5"/>
  <c r="P517" i="5"/>
  <c r="P518" i="5"/>
  <c r="P529" i="5"/>
  <c r="P530" i="5"/>
  <c r="P541" i="5"/>
  <c r="P542" i="5"/>
  <c r="P553" i="5"/>
  <c r="P554" i="5"/>
  <c r="P565" i="5"/>
  <c r="P566" i="5"/>
  <c r="P577" i="5"/>
  <c r="P578" i="5"/>
  <c r="P589" i="5"/>
  <c r="P590" i="5"/>
  <c r="P601" i="5"/>
  <c r="P602" i="5"/>
  <c r="P613" i="5"/>
  <c r="P614" i="5"/>
  <c r="P625" i="5"/>
  <c r="P626" i="5"/>
  <c r="P637" i="5"/>
  <c r="P638" i="5"/>
  <c r="P649" i="5"/>
  <c r="P650" i="5"/>
  <c r="P661" i="5"/>
  <c r="P662" i="5"/>
  <c r="P673" i="5"/>
  <c r="P674" i="5"/>
  <c r="P685" i="5"/>
  <c r="P686" i="5"/>
  <c r="P697" i="5"/>
  <c r="P698" i="5"/>
  <c r="P709" i="5"/>
  <c r="P710" i="5"/>
  <c r="P721" i="5"/>
  <c r="P722" i="5"/>
  <c r="P733" i="5"/>
  <c r="P734" i="5"/>
  <c r="P745" i="5"/>
  <c r="P746" i="5"/>
  <c r="P757" i="5"/>
  <c r="P758" i="5"/>
  <c r="P769" i="5"/>
  <c r="P770" i="5"/>
  <c r="P781" i="5"/>
  <c r="P782" i="5"/>
  <c r="P793" i="5"/>
  <c r="P794" i="5"/>
  <c r="P805" i="5"/>
  <c r="P806" i="5"/>
  <c r="P817" i="5"/>
  <c r="P818" i="5"/>
  <c r="P829" i="5"/>
  <c r="P830" i="5"/>
  <c r="P841" i="5"/>
  <c r="P842" i="5"/>
  <c r="P853" i="5"/>
  <c r="P854" i="5"/>
  <c r="P865" i="5"/>
  <c r="P866" i="5"/>
  <c r="P877" i="5"/>
  <c r="P878" i="5"/>
  <c r="P889" i="5"/>
  <c r="P890" i="5"/>
  <c r="P901" i="5"/>
  <c r="P902" i="5"/>
  <c r="P913" i="5"/>
  <c r="P914" i="5"/>
  <c r="P925" i="5"/>
  <c r="P926" i="5"/>
  <c r="P937" i="5"/>
  <c r="P938" i="5"/>
  <c r="P949" i="5"/>
  <c r="P950" i="5"/>
  <c r="P961" i="5"/>
  <c r="P962" i="5"/>
  <c r="P973" i="5"/>
  <c r="P974" i="5"/>
  <c r="M269" i="5"/>
  <c r="O506" i="5"/>
  <c r="M534" i="5"/>
  <c r="O608" i="5"/>
  <c r="M746" i="5"/>
  <c r="M812" i="5"/>
  <c r="M830" i="5"/>
  <c r="M890" i="5"/>
  <c r="M940" i="5"/>
  <c r="M220" i="5"/>
  <c r="O220" i="5"/>
  <c r="O21" i="5"/>
  <c r="O151" i="5"/>
  <c r="O212" i="5"/>
  <c r="M15" i="5"/>
  <c r="M86" i="5"/>
  <c r="M87" i="5"/>
  <c r="M99" i="5"/>
  <c r="M169" i="5"/>
  <c r="M176" i="5"/>
  <c r="M183" i="5"/>
  <c r="B13" i="5"/>
  <c r="C13" i="5"/>
  <c r="D13" i="5"/>
  <c r="E13" i="5"/>
  <c r="F13" i="5"/>
  <c r="G13" i="5"/>
  <c r="H13" i="5"/>
  <c r="I13" i="5"/>
  <c r="J13" i="5"/>
  <c r="K13" i="5"/>
  <c r="B14" i="5"/>
  <c r="C14" i="5"/>
  <c r="D14" i="5"/>
  <c r="E14" i="5"/>
  <c r="F14" i="5"/>
  <c r="G14" i="5"/>
  <c r="H14" i="5"/>
  <c r="I14" i="5"/>
  <c r="J14" i="5"/>
  <c r="K14" i="5"/>
  <c r="B15" i="5"/>
  <c r="C15" i="5"/>
  <c r="D15" i="5"/>
  <c r="E15" i="5"/>
  <c r="F15" i="5"/>
  <c r="G15" i="5"/>
  <c r="H15" i="5"/>
  <c r="I15" i="5"/>
  <c r="J15" i="5"/>
  <c r="K15" i="5"/>
  <c r="B16" i="5"/>
  <c r="C16" i="5"/>
  <c r="D16" i="5"/>
  <c r="E16" i="5"/>
  <c r="F16" i="5"/>
  <c r="G16" i="5"/>
  <c r="H16" i="5"/>
  <c r="I16" i="5"/>
  <c r="J16" i="5"/>
  <c r="K16" i="5"/>
  <c r="P16" i="5" s="1"/>
  <c r="B17" i="5"/>
  <c r="C17" i="5"/>
  <c r="D17" i="5"/>
  <c r="E17" i="5"/>
  <c r="F17" i="5"/>
  <c r="G17" i="5"/>
  <c r="H17" i="5"/>
  <c r="I17" i="5"/>
  <c r="J17" i="5"/>
  <c r="K17" i="5"/>
  <c r="B18" i="5"/>
  <c r="C18" i="5"/>
  <c r="D18" i="5"/>
  <c r="E18" i="5"/>
  <c r="F18" i="5"/>
  <c r="G18" i="5"/>
  <c r="H18" i="5"/>
  <c r="I18" i="5"/>
  <c r="J18" i="5"/>
  <c r="K18" i="5"/>
  <c r="B19" i="5"/>
  <c r="C19" i="5"/>
  <c r="D19" i="5"/>
  <c r="E19" i="5"/>
  <c r="F19" i="5"/>
  <c r="G19" i="5"/>
  <c r="H19" i="5"/>
  <c r="I19" i="5"/>
  <c r="J19" i="5"/>
  <c r="K19" i="5"/>
  <c r="B20" i="5"/>
  <c r="C20" i="5"/>
  <c r="D20" i="5"/>
  <c r="E20" i="5"/>
  <c r="F20" i="5"/>
  <c r="G20" i="5"/>
  <c r="H20" i="5"/>
  <c r="I20" i="5"/>
  <c r="J20" i="5"/>
  <c r="K20" i="5"/>
  <c r="B21" i="5"/>
  <c r="C21" i="5"/>
  <c r="D21" i="5"/>
  <c r="E21" i="5"/>
  <c r="F21" i="5"/>
  <c r="G21" i="5"/>
  <c r="H21" i="5"/>
  <c r="I21" i="5"/>
  <c r="J21" i="5"/>
  <c r="K21" i="5"/>
  <c r="B22" i="5"/>
  <c r="C22" i="5"/>
  <c r="D22" i="5"/>
  <c r="E22" i="5"/>
  <c r="F22" i="5"/>
  <c r="G22" i="5"/>
  <c r="H22" i="5"/>
  <c r="I22" i="5"/>
  <c r="J22" i="5"/>
  <c r="K22" i="5"/>
  <c r="O22" i="5" s="1"/>
  <c r="B23" i="5"/>
  <c r="C23" i="5"/>
  <c r="D23" i="5"/>
  <c r="E23" i="5"/>
  <c r="F23" i="5"/>
  <c r="G23" i="5"/>
  <c r="H23" i="5"/>
  <c r="I23" i="5"/>
  <c r="J23" i="5"/>
  <c r="K23" i="5"/>
  <c r="B24" i="5"/>
  <c r="C24" i="5"/>
  <c r="D24" i="5"/>
  <c r="E24" i="5"/>
  <c r="F24" i="5"/>
  <c r="G24" i="5"/>
  <c r="H24" i="5"/>
  <c r="I24" i="5"/>
  <c r="J24" i="5"/>
  <c r="K24" i="5"/>
  <c r="B25" i="5"/>
  <c r="C25" i="5"/>
  <c r="D25" i="5"/>
  <c r="E25" i="5"/>
  <c r="F25" i="5"/>
  <c r="G25" i="5"/>
  <c r="H25" i="5"/>
  <c r="I25" i="5"/>
  <c r="J25" i="5"/>
  <c r="K25" i="5"/>
  <c r="B26" i="5"/>
  <c r="C26" i="5"/>
  <c r="D26" i="5"/>
  <c r="E26" i="5"/>
  <c r="F26" i="5"/>
  <c r="G26" i="5"/>
  <c r="H26" i="5"/>
  <c r="I26" i="5"/>
  <c r="J26" i="5"/>
  <c r="K26" i="5"/>
  <c r="P26" i="5" s="1"/>
  <c r="B27" i="5"/>
  <c r="C27" i="5"/>
  <c r="D27" i="5"/>
  <c r="E27" i="5"/>
  <c r="F27" i="5"/>
  <c r="G27" i="5"/>
  <c r="H27" i="5"/>
  <c r="I27" i="5"/>
  <c r="J27" i="5"/>
  <c r="K27" i="5"/>
  <c r="B28" i="5"/>
  <c r="C28" i="5"/>
  <c r="D28" i="5"/>
  <c r="E28" i="5"/>
  <c r="F28" i="5"/>
  <c r="G28" i="5"/>
  <c r="H28" i="5"/>
  <c r="I28" i="5"/>
  <c r="J28" i="5"/>
  <c r="K28" i="5"/>
  <c r="P28" i="5" s="1"/>
  <c r="B29" i="5"/>
  <c r="C29" i="5"/>
  <c r="D29" i="5"/>
  <c r="E29" i="5"/>
  <c r="F29" i="5"/>
  <c r="G29" i="5"/>
  <c r="H29" i="5"/>
  <c r="I29" i="5"/>
  <c r="J29" i="5"/>
  <c r="K29" i="5"/>
  <c r="B30" i="5"/>
  <c r="C30" i="5"/>
  <c r="D30" i="5"/>
  <c r="E30" i="5"/>
  <c r="F30" i="5"/>
  <c r="G30" i="5"/>
  <c r="H30" i="5"/>
  <c r="I30" i="5"/>
  <c r="J30" i="5"/>
  <c r="K30" i="5"/>
  <c r="B31" i="5"/>
  <c r="C31" i="5"/>
  <c r="D31" i="5"/>
  <c r="E31" i="5"/>
  <c r="F31" i="5"/>
  <c r="G31" i="5"/>
  <c r="H31" i="5"/>
  <c r="I31" i="5"/>
  <c r="J31" i="5"/>
  <c r="K31" i="5"/>
  <c r="B32" i="5"/>
  <c r="C32" i="5"/>
  <c r="D32" i="5"/>
  <c r="E32" i="5"/>
  <c r="F32" i="5"/>
  <c r="G32" i="5"/>
  <c r="H32" i="5"/>
  <c r="I32" i="5"/>
  <c r="J32" i="5"/>
  <c r="K32" i="5"/>
  <c r="B33" i="5"/>
  <c r="C33" i="5"/>
  <c r="D33" i="5"/>
  <c r="E33" i="5"/>
  <c r="F33" i="5"/>
  <c r="G33" i="5"/>
  <c r="H33" i="5"/>
  <c r="I33" i="5"/>
  <c r="J33" i="5"/>
  <c r="K33" i="5"/>
  <c r="B34" i="5"/>
  <c r="C34" i="5"/>
  <c r="D34" i="5"/>
  <c r="E34" i="5"/>
  <c r="F34" i="5"/>
  <c r="G34" i="5"/>
  <c r="H34" i="5"/>
  <c r="I34" i="5"/>
  <c r="J34" i="5"/>
  <c r="K34" i="5"/>
  <c r="B35" i="5"/>
  <c r="C35" i="5"/>
  <c r="D35" i="5"/>
  <c r="E35" i="5"/>
  <c r="F35" i="5"/>
  <c r="G35" i="5"/>
  <c r="H35" i="5"/>
  <c r="I35" i="5"/>
  <c r="J35" i="5"/>
  <c r="K35" i="5"/>
  <c r="B36" i="5"/>
  <c r="C36" i="5"/>
  <c r="D36" i="5"/>
  <c r="E36" i="5"/>
  <c r="F36" i="5"/>
  <c r="G36" i="5"/>
  <c r="H36" i="5"/>
  <c r="I36" i="5"/>
  <c r="J36" i="5"/>
  <c r="B68" i="6" s="1"/>
  <c r="K36" i="5"/>
  <c r="B37" i="5"/>
  <c r="C37" i="5"/>
  <c r="D37" i="5"/>
  <c r="E37" i="5"/>
  <c r="F37" i="5"/>
  <c r="G37" i="5"/>
  <c r="H37" i="5"/>
  <c r="I37" i="5"/>
  <c r="J37" i="5"/>
  <c r="B69" i="6" s="1"/>
  <c r="K37" i="5"/>
  <c r="P37" i="5" s="1"/>
  <c r="B38" i="5"/>
  <c r="O38" i="5" s="1"/>
  <c r="C38" i="5"/>
  <c r="D38" i="5"/>
  <c r="E38" i="5"/>
  <c r="F38" i="5"/>
  <c r="G38" i="5"/>
  <c r="H38" i="5"/>
  <c r="I38" i="5"/>
  <c r="J38" i="5"/>
  <c r="B70" i="6" s="1"/>
  <c r="K38" i="5"/>
  <c r="P38" i="5" s="1"/>
  <c r="B39" i="5"/>
  <c r="C39" i="5"/>
  <c r="D39" i="5"/>
  <c r="E39" i="5"/>
  <c r="F39" i="5"/>
  <c r="G39" i="5"/>
  <c r="H39" i="5"/>
  <c r="I39" i="5"/>
  <c r="J39" i="5"/>
  <c r="K39" i="5"/>
  <c r="B40" i="5"/>
  <c r="C40" i="5"/>
  <c r="D40" i="5"/>
  <c r="E40" i="5"/>
  <c r="F40" i="5"/>
  <c r="G40" i="5"/>
  <c r="H40" i="5"/>
  <c r="I40" i="5"/>
  <c r="J40" i="5"/>
  <c r="K40" i="5"/>
  <c r="B41" i="5"/>
  <c r="C41" i="5"/>
  <c r="D41" i="5"/>
  <c r="E41" i="5"/>
  <c r="F41" i="5"/>
  <c r="G41" i="5"/>
  <c r="H41" i="5"/>
  <c r="I41" i="5"/>
  <c r="J41" i="5"/>
  <c r="K41" i="5"/>
  <c r="B42" i="5"/>
  <c r="C42" i="5"/>
  <c r="D42" i="5"/>
  <c r="E42" i="5"/>
  <c r="F42" i="5"/>
  <c r="G42" i="5"/>
  <c r="H42" i="5"/>
  <c r="I42" i="5"/>
  <c r="J42" i="5"/>
  <c r="K42" i="5"/>
  <c r="B43" i="5"/>
  <c r="C43" i="5"/>
  <c r="D43" i="5"/>
  <c r="E43" i="5"/>
  <c r="F43" i="5"/>
  <c r="G43" i="5"/>
  <c r="H43" i="5"/>
  <c r="I43" i="5"/>
  <c r="J43" i="5"/>
  <c r="K43" i="5"/>
  <c r="B44" i="5"/>
  <c r="C44" i="5"/>
  <c r="D44" i="5"/>
  <c r="E44" i="5"/>
  <c r="F44" i="5"/>
  <c r="G44" i="5"/>
  <c r="H44" i="5"/>
  <c r="I44" i="5"/>
  <c r="J44" i="5"/>
  <c r="K44" i="5"/>
  <c r="B45" i="5"/>
  <c r="C45" i="5"/>
  <c r="D45" i="5"/>
  <c r="E45" i="5"/>
  <c r="F45" i="5"/>
  <c r="G45" i="5"/>
  <c r="H45" i="5"/>
  <c r="I45" i="5"/>
  <c r="J45" i="5"/>
  <c r="K45" i="5"/>
  <c r="B46" i="5"/>
  <c r="C46" i="5"/>
  <c r="D46" i="5"/>
  <c r="E46" i="5"/>
  <c r="F46" i="5"/>
  <c r="G46" i="5"/>
  <c r="H46" i="5"/>
  <c r="I46" i="5"/>
  <c r="J46" i="5"/>
  <c r="K46" i="5"/>
  <c r="B47" i="5"/>
  <c r="C47" i="5"/>
  <c r="D47" i="5"/>
  <c r="E47" i="5"/>
  <c r="F47" i="5"/>
  <c r="G47" i="5"/>
  <c r="H47" i="5"/>
  <c r="I47" i="5"/>
  <c r="J47" i="5"/>
  <c r="B79" i="6" s="1"/>
  <c r="K47" i="5"/>
  <c r="B48" i="5"/>
  <c r="C48" i="5"/>
  <c r="D48" i="5"/>
  <c r="E48" i="5"/>
  <c r="F48" i="5"/>
  <c r="G48" i="5"/>
  <c r="H48" i="5"/>
  <c r="I48" i="5"/>
  <c r="J48" i="5"/>
  <c r="K48" i="5"/>
  <c r="B49" i="5"/>
  <c r="C49" i="5"/>
  <c r="D49" i="5"/>
  <c r="E49" i="5"/>
  <c r="F49" i="5"/>
  <c r="G49" i="5"/>
  <c r="H49" i="5"/>
  <c r="I49" i="5"/>
  <c r="J49" i="5"/>
  <c r="K49" i="5"/>
  <c r="B50" i="5"/>
  <c r="C50" i="5"/>
  <c r="D50" i="5"/>
  <c r="E50" i="5"/>
  <c r="F50" i="5"/>
  <c r="G50" i="5"/>
  <c r="H50" i="5"/>
  <c r="I50" i="5"/>
  <c r="J50" i="5"/>
  <c r="K50" i="5"/>
  <c r="B51" i="5"/>
  <c r="C51" i="5"/>
  <c r="D51" i="5"/>
  <c r="E51" i="5"/>
  <c r="F51" i="5"/>
  <c r="G51" i="5"/>
  <c r="H51" i="5"/>
  <c r="I51" i="5"/>
  <c r="J51" i="5"/>
  <c r="K51" i="5"/>
  <c r="B52" i="5"/>
  <c r="C52" i="5"/>
  <c r="D52" i="5"/>
  <c r="E52" i="5"/>
  <c r="F52" i="5"/>
  <c r="G52" i="5"/>
  <c r="H52" i="5"/>
  <c r="I52" i="5"/>
  <c r="J52" i="5"/>
  <c r="K52" i="5"/>
  <c r="P52" i="5" s="1"/>
  <c r="B53" i="5"/>
  <c r="C53" i="5"/>
  <c r="D53" i="5"/>
  <c r="E53" i="5"/>
  <c r="F53" i="5"/>
  <c r="G53" i="5"/>
  <c r="H53" i="5"/>
  <c r="I53" i="5"/>
  <c r="J53" i="5"/>
  <c r="K53" i="5"/>
  <c r="B54" i="5"/>
  <c r="C54" i="5"/>
  <c r="D54" i="5"/>
  <c r="E54" i="5"/>
  <c r="F54" i="5"/>
  <c r="G54" i="5"/>
  <c r="H54" i="5"/>
  <c r="I54" i="5"/>
  <c r="J54" i="5"/>
  <c r="K54" i="5"/>
  <c r="B55" i="5"/>
  <c r="C55" i="5"/>
  <c r="D55" i="5"/>
  <c r="E55" i="5"/>
  <c r="F55" i="5"/>
  <c r="G55" i="5"/>
  <c r="H55" i="5"/>
  <c r="I55" i="5"/>
  <c r="J55" i="5"/>
  <c r="K55" i="5"/>
  <c r="B56" i="5"/>
  <c r="O56" i="5" s="1"/>
  <c r="C56" i="5"/>
  <c r="D56" i="5"/>
  <c r="E56" i="5"/>
  <c r="F56" i="5"/>
  <c r="G56" i="5"/>
  <c r="H56" i="5"/>
  <c r="I56" i="5"/>
  <c r="J56" i="5"/>
  <c r="K56" i="5"/>
  <c r="B57" i="5"/>
  <c r="C57" i="5"/>
  <c r="D57" i="5"/>
  <c r="E57" i="5"/>
  <c r="F57" i="5"/>
  <c r="G57" i="5"/>
  <c r="H57" i="5"/>
  <c r="I57" i="5"/>
  <c r="J57" i="5"/>
  <c r="K57" i="5"/>
  <c r="B58" i="5"/>
  <c r="C58" i="5"/>
  <c r="D58" i="5"/>
  <c r="E58" i="5"/>
  <c r="F58" i="5"/>
  <c r="G58" i="5"/>
  <c r="H58" i="5"/>
  <c r="I58" i="5"/>
  <c r="J58" i="5"/>
  <c r="K58" i="5"/>
  <c r="M58" i="5" s="1"/>
  <c r="B59" i="5"/>
  <c r="C59" i="5"/>
  <c r="D59" i="5"/>
  <c r="E59" i="5"/>
  <c r="F59" i="5"/>
  <c r="G59" i="5"/>
  <c r="H59" i="5"/>
  <c r="I59" i="5"/>
  <c r="J59" i="5"/>
  <c r="K59" i="5"/>
  <c r="B60" i="5"/>
  <c r="C60" i="5"/>
  <c r="D60" i="5"/>
  <c r="E60" i="5"/>
  <c r="F60" i="5"/>
  <c r="G60" i="5"/>
  <c r="H60" i="5"/>
  <c r="I60" i="5"/>
  <c r="J60" i="5"/>
  <c r="K60" i="5"/>
  <c r="B61" i="5"/>
  <c r="C61" i="5"/>
  <c r="D61" i="5"/>
  <c r="E61" i="5"/>
  <c r="F61" i="5"/>
  <c r="G61" i="5"/>
  <c r="H61" i="5"/>
  <c r="I61" i="5"/>
  <c r="J61" i="5"/>
  <c r="K61" i="5"/>
  <c r="M61" i="5" s="1"/>
  <c r="B62" i="5"/>
  <c r="O62" i="5" s="1"/>
  <c r="C62" i="5"/>
  <c r="D62" i="5"/>
  <c r="E62" i="5"/>
  <c r="F62" i="5"/>
  <c r="G62" i="5"/>
  <c r="H62" i="5"/>
  <c r="I62" i="5"/>
  <c r="J62" i="5"/>
  <c r="K62" i="5"/>
  <c r="P62" i="5" s="1"/>
  <c r="B63" i="5"/>
  <c r="C63" i="5"/>
  <c r="D63" i="5"/>
  <c r="E63" i="5"/>
  <c r="F63" i="5"/>
  <c r="G63" i="5"/>
  <c r="H63" i="5"/>
  <c r="I63" i="5"/>
  <c r="J63" i="5"/>
  <c r="K63" i="5"/>
  <c r="B64" i="5"/>
  <c r="C64" i="5"/>
  <c r="D64" i="5"/>
  <c r="E64" i="5"/>
  <c r="F64" i="5"/>
  <c r="G64" i="5"/>
  <c r="H64" i="5"/>
  <c r="I64" i="5"/>
  <c r="J64" i="5"/>
  <c r="K64" i="5"/>
  <c r="B65" i="5"/>
  <c r="C65" i="5"/>
  <c r="D65" i="5"/>
  <c r="E65" i="5"/>
  <c r="F65" i="5"/>
  <c r="G65" i="5"/>
  <c r="H65" i="5"/>
  <c r="I65" i="5"/>
  <c r="J65" i="5"/>
  <c r="K65" i="5"/>
  <c r="B66" i="5"/>
  <c r="C66" i="5"/>
  <c r="D66" i="5"/>
  <c r="E66" i="5"/>
  <c r="F66" i="5"/>
  <c r="G66" i="5"/>
  <c r="H66" i="5"/>
  <c r="I66" i="5"/>
  <c r="J66" i="5"/>
  <c r="K66" i="5"/>
  <c r="B67" i="5"/>
  <c r="C67" i="5"/>
  <c r="D67" i="5"/>
  <c r="E67" i="5"/>
  <c r="F67" i="5"/>
  <c r="G67" i="5"/>
  <c r="H67" i="5"/>
  <c r="I67" i="5"/>
  <c r="J67" i="5"/>
  <c r="K67" i="5"/>
  <c r="B68" i="5"/>
  <c r="O68" i="5" s="1"/>
  <c r="C68" i="5"/>
  <c r="D68" i="5"/>
  <c r="E68" i="5"/>
  <c r="F68" i="5"/>
  <c r="G68" i="5"/>
  <c r="H68" i="5"/>
  <c r="I68" i="5"/>
  <c r="J68" i="5"/>
  <c r="K68" i="5"/>
  <c r="B69" i="5"/>
  <c r="C69" i="5"/>
  <c r="D69" i="5"/>
  <c r="E69" i="5"/>
  <c r="F69" i="5"/>
  <c r="G69" i="5"/>
  <c r="H69" i="5"/>
  <c r="I69" i="5"/>
  <c r="J69" i="5"/>
  <c r="K69" i="5"/>
  <c r="B70" i="5"/>
  <c r="C70" i="5"/>
  <c r="D70" i="5"/>
  <c r="E70" i="5"/>
  <c r="F70" i="5"/>
  <c r="G70" i="5"/>
  <c r="H70" i="5"/>
  <c r="I70" i="5"/>
  <c r="J70" i="5"/>
  <c r="K70" i="5"/>
  <c r="B71" i="5"/>
  <c r="C71" i="5"/>
  <c r="D71" i="5"/>
  <c r="E71" i="5"/>
  <c r="F71" i="5"/>
  <c r="G71" i="5"/>
  <c r="H71" i="5"/>
  <c r="I71" i="5"/>
  <c r="J71" i="5"/>
  <c r="K71" i="5"/>
  <c r="B72" i="5"/>
  <c r="C72" i="5"/>
  <c r="D72" i="5"/>
  <c r="E72" i="5"/>
  <c r="F72" i="5"/>
  <c r="G72" i="5"/>
  <c r="H72" i="5"/>
  <c r="I72" i="5"/>
  <c r="J72" i="5"/>
  <c r="B104" i="6" s="1"/>
  <c r="K72" i="5"/>
  <c r="B73" i="5"/>
  <c r="C73" i="5"/>
  <c r="D73" i="5"/>
  <c r="E73" i="5"/>
  <c r="F73" i="5"/>
  <c r="G73" i="5"/>
  <c r="H73" i="5"/>
  <c r="I73" i="5"/>
  <c r="J73" i="5"/>
  <c r="B105" i="6" s="1"/>
  <c r="K73" i="5"/>
  <c r="P73" i="5" s="1"/>
  <c r="B74" i="5"/>
  <c r="C74" i="5"/>
  <c r="D74" i="5"/>
  <c r="E74" i="5"/>
  <c r="F74" i="5"/>
  <c r="G74" i="5"/>
  <c r="H74" i="5"/>
  <c r="I74" i="5"/>
  <c r="J74" i="5"/>
  <c r="B106" i="6" s="1"/>
  <c r="K74" i="5"/>
  <c r="P74" i="5" s="1"/>
  <c r="B75" i="5"/>
  <c r="C75" i="5"/>
  <c r="D75" i="5"/>
  <c r="E75" i="5"/>
  <c r="F75" i="5"/>
  <c r="G75" i="5"/>
  <c r="H75" i="5"/>
  <c r="I75" i="5"/>
  <c r="J75" i="5"/>
  <c r="K75" i="5"/>
  <c r="B76" i="5"/>
  <c r="C76" i="5"/>
  <c r="D76" i="5"/>
  <c r="E76" i="5"/>
  <c r="F76" i="5"/>
  <c r="G76" i="5"/>
  <c r="H76" i="5"/>
  <c r="I76" i="5"/>
  <c r="J76" i="5"/>
  <c r="K76" i="5"/>
  <c r="M76" i="5" s="1"/>
  <c r="B77" i="5"/>
  <c r="C77" i="5"/>
  <c r="D77" i="5"/>
  <c r="E77" i="5"/>
  <c r="F77" i="5"/>
  <c r="G77" i="5"/>
  <c r="H77" i="5"/>
  <c r="I77" i="5"/>
  <c r="J77" i="5"/>
  <c r="K77" i="5"/>
  <c r="B78" i="5"/>
  <c r="C78" i="5"/>
  <c r="D78" i="5"/>
  <c r="E78" i="5"/>
  <c r="F78" i="5"/>
  <c r="G78" i="5"/>
  <c r="H78" i="5"/>
  <c r="I78" i="5"/>
  <c r="J78" i="5"/>
  <c r="K78" i="5"/>
  <c r="B79" i="5"/>
  <c r="C79" i="5"/>
  <c r="D79" i="5"/>
  <c r="E79" i="5"/>
  <c r="F79" i="5"/>
  <c r="G79" i="5"/>
  <c r="H79" i="5"/>
  <c r="I79" i="5"/>
  <c r="J79" i="5"/>
  <c r="K79" i="5"/>
  <c r="B80" i="5"/>
  <c r="O80" i="5" s="1"/>
  <c r="C80" i="5"/>
  <c r="D80" i="5"/>
  <c r="E80" i="5"/>
  <c r="F80" i="5"/>
  <c r="G80" i="5"/>
  <c r="H80" i="5"/>
  <c r="I80" i="5"/>
  <c r="J80" i="5"/>
  <c r="K80" i="5"/>
  <c r="B81" i="5"/>
  <c r="C81" i="5"/>
  <c r="D81" i="5"/>
  <c r="E81" i="5"/>
  <c r="F81" i="5"/>
  <c r="G81" i="5"/>
  <c r="H81" i="5"/>
  <c r="I81" i="5"/>
  <c r="J81" i="5"/>
  <c r="K81" i="5"/>
  <c r="B82" i="5"/>
  <c r="C82" i="5"/>
  <c r="D82" i="5"/>
  <c r="E82" i="5"/>
  <c r="F82" i="5"/>
  <c r="G82" i="5"/>
  <c r="H82" i="5"/>
  <c r="I82" i="5"/>
  <c r="J82" i="5"/>
  <c r="K82" i="5"/>
  <c r="B83" i="5"/>
  <c r="C83" i="5"/>
  <c r="D83" i="5"/>
  <c r="E83" i="5"/>
  <c r="F83" i="5"/>
  <c r="G83" i="5"/>
  <c r="H83" i="5"/>
  <c r="I83" i="5"/>
  <c r="J83" i="5"/>
  <c r="B115" i="6" s="1"/>
  <c r="K83" i="5"/>
  <c r="B84" i="5"/>
  <c r="C84" i="5"/>
  <c r="D84" i="5"/>
  <c r="E84" i="5"/>
  <c r="F84" i="5"/>
  <c r="G84" i="5"/>
  <c r="H84" i="5"/>
  <c r="I84" i="5"/>
  <c r="J84" i="5"/>
  <c r="K84" i="5"/>
  <c r="B85" i="5"/>
  <c r="C85" i="5"/>
  <c r="D85" i="5"/>
  <c r="E85" i="5"/>
  <c r="F85" i="5"/>
  <c r="G85" i="5"/>
  <c r="H85" i="5"/>
  <c r="I85" i="5"/>
  <c r="J85" i="5"/>
  <c r="K85" i="5"/>
  <c r="B86" i="5"/>
  <c r="C86" i="5"/>
  <c r="D86" i="5"/>
  <c r="E86" i="5"/>
  <c r="F86" i="5"/>
  <c r="G86" i="5"/>
  <c r="H86" i="5"/>
  <c r="I86" i="5"/>
  <c r="J86" i="5"/>
  <c r="K86" i="5"/>
  <c r="B87" i="5"/>
  <c r="C87" i="5"/>
  <c r="D87" i="5"/>
  <c r="E87" i="5"/>
  <c r="F87" i="5"/>
  <c r="G87" i="5"/>
  <c r="H87" i="5"/>
  <c r="I87" i="5"/>
  <c r="J87" i="5"/>
  <c r="K87" i="5"/>
  <c r="B88" i="5"/>
  <c r="C88" i="5"/>
  <c r="D88" i="5"/>
  <c r="E88" i="5"/>
  <c r="F88" i="5"/>
  <c r="G88" i="5"/>
  <c r="H88" i="5"/>
  <c r="I88" i="5"/>
  <c r="J88" i="5"/>
  <c r="K88" i="5"/>
  <c r="P88" i="5" s="1"/>
  <c r="B89" i="5"/>
  <c r="C89" i="5"/>
  <c r="D89" i="5"/>
  <c r="E89" i="5"/>
  <c r="F89" i="5"/>
  <c r="G89" i="5"/>
  <c r="H89" i="5"/>
  <c r="I89" i="5"/>
  <c r="J89" i="5"/>
  <c r="K89" i="5"/>
  <c r="B90" i="5"/>
  <c r="C90" i="5"/>
  <c r="D90" i="5"/>
  <c r="E90" i="5"/>
  <c r="F90" i="5"/>
  <c r="G90" i="5"/>
  <c r="H90" i="5"/>
  <c r="I90" i="5"/>
  <c r="J90" i="5"/>
  <c r="K90" i="5"/>
  <c r="B91" i="5"/>
  <c r="C91" i="5"/>
  <c r="D91" i="5"/>
  <c r="E91" i="5"/>
  <c r="F91" i="5"/>
  <c r="G91" i="5"/>
  <c r="H91" i="5"/>
  <c r="I91" i="5"/>
  <c r="J91" i="5"/>
  <c r="K91" i="5"/>
  <c r="B92" i="5"/>
  <c r="O92" i="5" s="1"/>
  <c r="C92" i="5"/>
  <c r="D92" i="5"/>
  <c r="E92" i="5"/>
  <c r="F92" i="5"/>
  <c r="G92" i="5"/>
  <c r="H92" i="5"/>
  <c r="I92" i="5"/>
  <c r="J92" i="5"/>
  <c r="K92" i="5"/>
  <c r="B93" i="5"/>
  <c r="C93" i="5"/>
  <c r="D93" i="5"/>
  <c r="E93" i="5"/>
  <c r="F93" i="5"/>
  <c r="G93" i="5"/>
  <c r="H93" i="5"/>
  <c r="I93" i="5"/>
  <c r="J93" i="5"/>
  <c r="K93" i="5"/>
  <c r="B94" i="5"/>
  <c r="C94" i="5"/>
  <c r="D94" i="5"/>
  <c r="E94" i="5"/>
  <c r="F94" i="5"/>
  <c r="G94" i="5"/>
  <c r="H94" i="5"/>
  <c r="I94" i="5"/>
  <c r="J94" i="5"/>
  <c r="K94" i="5"/>
  <c r="B95" i="5"/>
  <c r="C95" i="5"/>
  <c r="D95" i="5"/>
  <c r="E95" i="5"/>
  <c r="F95" i="5"/>
  <c r="G95" i="5"/>
  <c r="H95" i="5"/>
  <c r="I95" i="5"/>
  <c r="J95" i="5"/>
  <c r="K95" i="5"/>
  <c r="B96" i="5"/>
  <c r="C96" i="5"/>
  <c r="D96" i="5"/>
  <c r="E96" i="5"/>
  <c r="F96" i="5"/>
  <c r="G96" i="5"/>
  <c r="H96" i="5"/>
  <c r="I96" i="5"/>
  <c r="J96" i="5"/>
  <c r="K96" i="5"/>
  <c r="B97" i="5"/>
  <c r="C97" i="5"/>
  <c r="D97" i="5"/>
  <c r="E97" i="5"/>
  <c r="F97" i="5"/>
  <c r="G97" i="5"/>
  <c r="H97" i="5"/>
  <c r="I97" i="5"/>
  <c r="J97" i="5"/>
  <c r="K97" i="5"/>
  <c r="B98" i="5"/>
  <c r="C98" i="5"/>
  <c r="D98" i="5"/>
  <c r="E98" i="5"/>
  <c r="F98" i="5"/>
  <c r="G98" i="5"/>
  <c r="H98" i="5"/>
  <c r="I98" i="5"/>
  <c r="J98" i="5"/>
  <c r="K98" i="5"/>
  <c r="P98" i="5" s="1"/>
  <c r="B99" i="5"/>
  <c r="C99" i="5"/>
  <c r="D99" i="5"/>
  <c r="E99" i="5"/>
  <c r="F99" i="5"/>
  <c r="G99" i="5"/>
  <c r="H99" i="5"/>
  <c r="I99" i="5"/>
  <c r="J99" i="5"/>
  <c r="K99" i="5"/>
  <c r="B100" i="5"/>
  <c r="C100" i="5"/>
  <c r="D100" i="5"/>
  <c r="E100" i="5"/>
  <c r="F100" i="5"/>
  <c r="G100" i="5"/>
  <c r="H100" i="5"/>
  <c r="I100" i="5"/>
  <c r="J100" i="5"/>
  <c r="K100" i="5"/>
  <c r="M100" i="5" s="1"/>
  <c r="B101" i="5"/>
  <c r="C101" i="5"/>
  <c r="D101" i="5"/>
  <c r="E101" i="5"/>
  <c r="F101" i="5"/>
  <c r="G101" i="5"/>
  <c r="H101" i="5"/>
  <c r="I101" i="5"/>
  <c r="J101" i="5"/>
  <c r="K101" i="5"/>
  <c r="B102" i="5"/>
  <c r="C102" i="5"/>
  <c r="D102" i="5"/>
  <c r="E102" i="5"/>
  <c r="F102" i="5"/>
  <c r="G102" i="5"/>
  <c r="H102" i="5"/>
  <c r="I102" i="5"/>
  <c r="J102" i="5"/>
  <c r="K102" i="5"/>
  <c r="B103" i="5"/>
  <c r="C103" i="5"/>
  <c r="D103" i="5"/>
  <c r="E103" i="5"/>
  <c r="F103" i="5"/>
  <c r="G103" i="5"/>
  <c r="H103" i="5"/>
  <c r="I103" i="5"/>
  <c r="J103" i="5"/>
  <c r="K103" i="5"/>
  <c r="M103" i="5" s="1"/>
  <c r="B104" i="5"/>
  <c r="O104" i="5" s="1"/>
  <c r="C104" i="5"/>
  <c r="D104" i="5"/>
  <c r="E104" i="5"/>
  <c r="F104" i="5"/>
  <c r="G104" i="5"/>
  <c r="H104" i="5"/>
  <c r="I104" i="5"/>
  <c r="J104" i="5"/>
  <c r="K104" i="5"/>
  <c r="B105" i="5"/>
  <c r="C105" i="5"/>
  <c r="D105" i="5"/>
  <c r="E105" i="5"/>
  <c r="F105" i="5"/>
  <c r="G105" i="5"/>
  <c r="H105" i="5"/>
  <c r="I105" i="5"/>
  <c r="J105" i="5"/>
  <c r="K105" i="5"/>
  <c r="B106" i="5"/>
  <c r="C106" i="5"/>
  <c r="D106" i="5"/>
  <c r="E106" i="5"/>
  <c r="F106" i="5"/>
  <c r="G106" i="5"/>
  <c r="H106" i="5"/>
  <c r="I106" i="5"/>
  <c r="J106" i="5"/>
  <c r="K106" i="5"/>
  <c r="B107" i="5"/>
  <c r="C107" i="5"/>
  <c r="D107" i="5"/>
  <c r="E107" i="5"/>
  <c r="F107" i="5"/>
  <c r="G107" i="5"/>
  <c r="H107" i="5"/>
  <c r="I107" i="5"/>
  <c r="J107" i="5"/>
  <c r="K107" i="5"/>
  <c r="B108" i="5"/>
  <c r="C108" i="5"/>
  <c r="D108" i="5"/>
  <c r="E108" i="5"/>
  <c r="F108" i="5"/>
  <c r="G108" i="5"/>
  <c r="H108" i="5"/>
  <c r="I108" i="5"/>
  <c r="J108" i="5"/>
  <c r="B140" i="6" s="1"/>
  <c r="K108" i="5"/>
  <c r="B109" i="5"/>
  <c r="C109" i="5"/>
  <c r="D109" i="5"/>
  <c r="E109" i="5"/>
  <c r="F109" i="5"/>
  <c r="G109" i="5"/>
  <c r="H109" i="5"/>
  <c r="I109" i="5"/>
  <c r="J109" i="5"/>
  <c r="B141" i="6" s="1"/>
  <c r="K109" i="5"/>
  <c r="P109" i="5" s="1"/>
  <c r="B110" i="5"/>
  <c r="C110" i="5"/>
  <c r="D110" i="5"/>
  <c r="E110" i="5"/>
  <c r="F110" i="5"/>
  <c r="G110" i="5"/>
  <c r="H110" i="5"/>
  <c r="I110" i="5"/>
  <c r="J110" i="5"/>
  <c r="B142" i="6" s="1"/>
  <c r="K110" i="5"/>
  <c r="P110" i="5" s="1"/>
  <c r="B111" i="5"/>
  <c r="C111" i="5"/>
  <c r="D111" i="5"/>
  <c r="E111" i="5"/>
  <c r="F111" i="5"/>
  <c r="G111" i="5"/>
  <c r="H111" i="5"/>
  <c r="I111" i="5"/>
  <c r="J111" i="5"/>
  <c r="K111" i="5"/>
  <c r="B112" i="5"/>
  <c r="C112" i="5"/>
  <c r="D112" i="5"/>
  <c r="E112" i="5"/>
  <c r="F112" i="5"/>
  <c r="G112" i="5"/>
  <c r="H112" i="5"/>
  <c r="I112" i="5"/>
  <c r="J112" i="5"/>
  <c r="K112" i="5"/>
  <c r="P112" i="5" s="1"/>
  <c r="B113" i="5"/>
  <c r="C113" i="5"/>
  <c r="D113" i="5"/>
  <c r="E113" i="5"/>
  <c r="F113" i="5"/>
  <c r="G113" i="5"/>
  <c r="H113" i="5"/>
  <c r="I113" i="5"/>
  <c r="J113" i="5"/>
  <c r="B145" i="6" s="1"/>
  <c r="K113" i="5"/>
  <c r="B114" i="5"/>
  <c r="C114" i="5"/>
  <c r="D114" i="5"/>
  <c r="E114" i="5"/>
  <c r="F114" i="5"/>
  <c r="G114" i="5"/>
  <c r="H114" i="5"/>
  <c r="I114" i="5"/>
  <c r="J114" i="5"/>
  <c r="K114" i="5"/>
  <c r="B115" i="5"/>
  <c r="C115" i="5"/>
  <c r="D115" i="5"/>
  <c r="E115" i="5"/>
  <c r="F115" i="5"/>
  <c r="G115" i="5"/>
  <c r="H115" i="5"/>
  <c r="I115" i="5"/>
  <c r="J115" i="5"/>
  <c r="K115" i="5"/>
  <c r="B116" i="5"/>
  <c r="C116" i="5"/>
  <c r="D116" i="5"/>
  <c r="E116" i="5"/>
  <c r="F116" i="5"/>
  <c r="G116" i="5"/>
  <c r="H116" i="5"/>
  <c r="I116" i="5"/>
  <c r="J116" i="5"/>
  <c r="K116" i="5"/>
  <c r="B117" i="5"/>
  <c r="C117" i="5"/>
  <c r="D117" i="5"/>
  <c r="E117" i="5"/>
  <c r="F117" i="5"/>
  <c r="G117" i="5"/>
  <c r="H117" i="5"/>
  <c r="I117" i="5"/>
  <c r="J117" i="5"/>
  <c r="K117" i="5"/>
  <c r="B118" i="5"/>
  <c r="C118" i="5"/>
  <c r="D118" i="5"/>
  <c r="E118" i="5"/>
  <c r="F118" i="5"/>
  <c r="G118" i="5"/>
  <c r="H118" i="5"/>
  <c r="I118" i="5"/>
  <c r="J118" i="5"/>
  <c r="K118" i="5"/>
  <c r="B119" i="5"/>
  <c r="C119" i="5"/>
  <c r="D119" i="5"/>
  <c r="E119" i="5"/>
  <c r="F119" i="5"/>
  <c r="G119" i="5"/>
  <c r="H119" i="5"/>
  <c r="I119" i="5"/>
  <c r="J119" i="5"/>
  <c r="K119" i="5"/>
  <c r="B120" i="5"/>
  <c r="C120" i="5"/>
  <c r="D120" i="5"/>
  <c r="E120" i="5"/>
  <c r="F120" i="5"/>
  <c r="G120" i="5"/>
  <c r="H120" i="5"/>
  <c r="I120" i="5"/>
  <c r="J120" i="5"/>
  <c r="K120" i="5"/>
  <c r="B121" i="5"/>
  <c r="C121" i="5"/>
  <c r="D121" i="5"/>
  <c r="E121" i="5"/>
  <c r="F121" i="5"/>
  <c r="G121" i="5"/>
  <c r="H121" i="5"/>
  <c r="I121" i="5"/>
  <c r="J121" i="5"/>
  <c r="K121" i="5"/>
  <c r="B122" i="5"/>
  <c r="O122" i="5" s="1"/>
  <c r="C122" i="5"/>
  <c r="D122" i="5"/>
  <c r="E122" i="5"/>
  <c r="F122" i="5"/>
  <c r="G122" i="5"/>
  <c r="H122" i="5"/>
  <c r="I122" i="5"/>
  <c r="J122" i="5"/>
  <c r="B154" i="6" s="1"/>
  <c r="K122" i="5"/>
  <c r="B123" i="5"/>
  <c r="C123" i="5"/>
  <c r="D123" i="5"/>
  <c r="E123" i="5"/>
  <c r="F123" i="5"/>
  <c r="G123" i="5"/>
  <c r="H123" i="5"/>
  <c r="I123" i="5"/>
  <c r="J123" i="5"/>
  <c r="B155" i="6" s="1"/>
  <c r="K123" i="5"/>
  <c r="B124" i="5"/>
  <c r="C124" i="5"/>
  <c r="D124" i="5"/>
  <c r="E124" i="5"/>
  <c r="F124" i="5"/>
  <c r="G124" i="5"/>
  <c r="H124" i="5"/>
  <c r="I124" i="5"/>
  <c r="J124" i="5"/>
  <c r="B156" i="6" s="1"/>
  <c r="K124" i="5"/>
  <c r="P124" i="5" s="1"/>
  <c r="B125" i="5"/>
  <c r="C125" i="5"/>
  <c r="D125" i="5"/>
  <c r="E125" i="5"/>
  <c r="F125" i="5"/>
  <c r="G125" i="5"/>
  <c r="H125" i="5"/>
  <c r="I125" i="5"/>
  <c r="J125" i="5"/>
  <c r="B157" i="6" s="1"/>
  <c r="K125" i="5"/>
  <c r="B126" i="5"/>
  <c r="C126" i="5"/>
  <c r="D126" i="5"/>
  <c r="E126" i="5"/>
  <c r="F126" i="5"/>
  <c r="G126" i="5"/>
  <c r="H126" i="5"/>
  <c r="I126" i="5"/>
  <c r="J126" i="5"/>
  <c r="K126" i="5"/>
  <c r="B127" i="5"/>
  <c r="C127" i="5"/>
  <c r="D127" i="5"/>
  <c r="E127" i="5"/>
  <c r="F127" i="5"/>
  <c r="G127" i="5"/>
  <c r="H127" i="5"/>
  <c r="I127" i="5"/>
  <c r="J127" i="5"/>
  <c r="K127" i="5"/>
  <c r="B128" i="5"/>
  <c r="O128" i="5" s="1"/>
  <c r="C128" i="5"/>
  <c r="D128" i="5"/>
  <c r="E128" i="5"/>
  <c r="F128" i="5"/>
  <c r="G128" i="5"/>
  <c r="H128" i="5"/>
  <c r="I128" i="5"/>
  <c r="J128" i="5"/>
  <c r="K128" i="5"/>
  <c r="M128" i="5" s="1"/>
  <c r="B129" i="5"/>
  <c r="C129" i="5"/>
  <c r="D129" i="5"/>
  <c r="E129" i="5"/>
  <c r="F129" i="5"/>
  <c r="G129" i="5"/>
  <c r="H129" i="5"/>
  <c r="I129" i="5"/>
  <c r="J129" i="5"/>
  <c r="K129" i="5"/>
  <c r="B130" i="5"/>
  <c r="C130" i="5"/>
  <c r="D130" i="5"/>
  <c r="E130" i="5"/>
  <c r="F130" i="5"/>
  <c r="G130" i="5"/>
  <c r="H130" i="5"/>
  <c r="I130" i="5"/>
  <c r="J130" i="5"/>
  <c r="K130" i="5"/>
  <c r="B131" i="5"/>
  <c r="C131" i="5"/>
  <c r="D131" i="5"/>
  <c r="E131" i="5"/>
  <c r="F131" i="5"/>
  <c r="G131" i="5"/>
  <c r="H131" i="5"/>
  <c r="I131" i="5"/>
  <c r="J131" i="5"/>
  <c r="K131" i="5"/>
  <c r="B132" i="5"/>
  <c r="C132" i="5"/>
  <c r="D132" i="5"/>
  <c r="E132" i="5"/>
  <c r="F132" i="5"/>
  <c r="G132" i="5"/>
  <c r="H132" i="5"/>
  <c r="I132" i="5"/>
  <c r="J132" i="5"/>
  <c r="K132" i="5"/>
  <c r="B133" i="5"/>
  <c r="C133" i="5"/>
  <c r="D133" i="5"/>
  <c r="E133" i="5"/>
  <c r="F133" i="5"/>
  <c r="G133" i="5"/>
  <c r="H133" i="5"/>
  <c r="I133" i="5"/>
  <c r="J133" i="5"/>
  <c r="K133" i="5"/>
  <c r="B134" i="5"/>
  <c r="C134" i="5"/>
  <c r="D134" i="5"/>
  <c r="E134" i="5"/>
  <c r="F134" i="5"/>
  <c r="G134" i="5"/>
  <c r="H134" i="5"/>
  <c r="I134" i="5"/>
  <c r="J134" i="5"/>
  <c r="B166" i="6" s="1"/>
  <c r="K134" i="5"/>
  <c r="P134" i="5" s="1"/>
  <c r="B135" i="5"/>
  <c r="C135" i="5"/>
  <c r="D135" i="5"/>
  <c r="E135" i="5"/>
  <c r="F135" i="5"/>
  <c r="G135" i="5"/>
  <c r="H135" i="5"/>
  <c r="I135" i="5"/>
  <c r="J135" i="5"/>
  <c r="B167" i="6" s="1"/>
  <c r="K135" i="5"/>
  <c r="C136" i="5"/>
  <c r="E136" i="5"/>
  <c r="F136" i="5"/>
  <c r="G136" i="5"/>
  <c r="H136" i="5"/>
  <c r="I136" i="5"/>
  <c r="J136" i="5"/>
  <c r="B168" i="6" s="1"/>
  <c r="K136" i="5"/>
  <c r="B137" i="5"/>
  <c r="C137" i="5"/>
  <c r="D137" i="5"/>
  <c r="E137" i="5"/>
  <c r="F137" i="5"/>
  <c r="G137" i="5"/>
  <c r="H137" i="5"/>
  <c r="I137" i="5"/>
  <c r="J137" i="5"/>
  <c r="B169" i="6" s="1"/>
  <c r="K137" i="5"/>
  <c r="B138" i="5"/>
  <c r="C138" i="5"/>
  <c r="D138" i="5"/>
  <c r="E138" i="5"/>
  <c r="F138" i="5"/>
  <c r="G138" i="5"/>
  <c r="H138" i="5"/>
  <c r="I138" i="5"/>
  <c r="J138" i="5"/>
  <c r="K138" i="5"/>
  <c r="B139" i="5"/>
  <c r="C139" i="5"/>
  <c r="D139" i="5"/>
  <c r="E139" i="5"/>
  <c r="F139" i="5"/>
  <c r="G139" i="5"/>
  <c r="H139" i="5"/>
  <c r="I139" i="5"/>
  <c r="J139" i="5"/>
  <c r="K139" i="5"/>
  <c r="B140" i="5"/>
  <c r="C140" i="5"/>
  <c r="D140" i="5"/>
  <c r="E140" i="5"/>
  <c r="F140" i="5"/>
  <c r="G140" i="5"/>
  <c r="H140" i="5"/>
  <c r="I140" i="5"/>
  <c r="J140" i="5"/>
  <c r="K140" i="5"/>
  <c r="B141" i="5"/>
  <c r="C141" i="5"/>
  <c r="D141" i="5"/>
  <c r="E141" i="5"/>
  <c r="F141" i="5"/>
  <c r="G141" i="5"/>
  <c r="H141" i="5"/>
  <c r="I141" i="5"/>
  <c r="J141" i="5"/>
  <c r="K141" i="5"/>
  <c r="B142" i="5"/>
  <c r="C142" i="5"/>
  <c r="D142" i="5"/>
  <c r="E142" i="5"/>
  <c r="F142" i="5"/>
  <c r="G142" i="5"/>
  <c r="H142" i="5"/>
  <c r="I142" i="5"/>
  <c r="J142" i="5"/>
  <c r="K142" i="5"/>
  <c r="B143" i="5"/>
  <c r="C143" i="5"/>
  <c r="D143" i="5"/>
  <c r="E143" i="5"/>
  <c r="F143" i="5"/>
  <c r="G143" i="5"/>
  <c r="H143" i="5"/>
  <c r="I143" i="5"/>
  <c r="J143" i="5"/>
  <c r="K143" i="5"/>
  <c r="B144" i="5"/>
  <c r="C144" i="5"/>
  <c r="D144" i="5"/>
  <c r="E144" i="5"/>
  <c r="F144" i="5"/>
  <c r="G144" i="5"/>
  <c r="H144" i="5"/>
  <c r="I144" i="5"/>
  <c r="J144" i="5"/>
  <c r="K144" i="5"/>
  <c r="B145" i="5"/>
  <c r="C145" i="5"/>
  <c r="D145" i="5"/>
  <c r="E145" i="5"/>
  <c r="F145" i="5"/>
  <c r="G145" i="5"/>
  <c r="H145" i="5"/>
  <c r="I145" i="5"/>
  <c r="J145" i="5"/>
  <c r="K145" i="5"/>
  <c r="P145" i="5" s="1"/>
  <c r="B146" i="5"/>
  <c r="C146" i="5"/>
  <c r="D146" i="5"/>
  <c r="E146" i="5"/>
  <c r="F146" i="5"/>
  <c r="G146" i="5"/>
  <c r="H146" i="5"/>
  <c r="I146" i="5"/>
  <c r="J146" i="5"/>
  <c r="B178" i="6" s="1"/>
  <c r="K146" i="5"/>
  <c r="B147" i="5"/>
  <c r="C147" i="5"/>
  <c r="D147" i="5"/>
  <c r="E147" i="5"/>
  <c r="F147" i="5"/>
  <c r="G147" i="5"/>
  <c r="H147" i="5"/>
  <c r="I147" i="5"/>
  <c r="J147" i="5"/>
  <c r="B179" i="6" s="1"/>
  <c r="K147" i="5"/>
  <c r="P147" i="5" s="1"/>
  <c r="B148" i="5"/>
  <c r="C148" i="5"/>
  <c r="D148" i="5"/>
  <c r="E148" i="5"/>
  <c r="F148" i="5"/>
  <c r="G148" i="5"/>
  <c r="H148" i="5"/>
  <c r="I148" i="5"/>
  <c r="J148" i="5"/>
  <c r="B180" i="6" s="1"/>
  <c r="K148" i="5"/>
  <c r="B149" i="5"/>
  <c r="C149" i="5"/>
  <c r="D149" i="5"/>
  <c r="E149" i="5"/>
  <c r="F149" i="5"/>
  <c r="G149" i="5"/>
  <c r="H149" i="5"/>
  <c r="I149" i="5"/>
  <c r="J149" i="5"/>
  <c r="B181" i="6" s="1"/>
  <c r="K149" i="5"/>
  <c r="B150" i="5"/>
  <c r="O150" i="5" s="1"/>
  <c r="C150" i="5"/>
  <c r="D150" i="5"/>
  <c r="E150" i="5"/>
  <c r="F150" i="5"/>
  <c r="G150" i="5"/>
  <c r="H150" i="5"/>
  <c r="I150" i="5"/>
  <c r="J150" i="5"/>
  <c r="K150" i="5"/>
  <c r="B151" i="5"/>
  <c r="C151" i="5"/>
  <c r="D151" i="5"/>
  <c r="E151" i="5"/>
  <c r="F151" i="5"/>
  <c r="G151" i="5"/>
  <c r="H151" i="5"/>
  <c r="I151" i="5"/>
  <c r="J151" i="5"/>
  <c r="K151" i="5"/>
  <c r="B152" i="5"/>
  <c r="C152" i="5"/>
  <c r="D152" i="5"/>
  <c r="E152" i="5"/>
  <c r="F152" i="5"/>
  <c r="G152" i="5"/>
  <c r="H152" i="5"/>
  <c r="I152" i="5"/>
  <c r="J152" i="5"/>
  <c r="K152" i="5"/>
  <c r="B153" i="5"/>
  <c r="C153" i="5"/>
  <c r="D153" i="5"/>
  <c r="E153" i="5"/>
  <c r="F153" i="5"/>
  <c r="G153" i="5"/>
  <c r="H153" i="5"/>
  <c r="I153" i="5"/>
  <c r="J153" i="5"/>
  <c r="K153" i="5"/>
  <c r="B154" i="5"/>
  <c r="C154" i="5"/>
  <c r="D154" i="5"/>
  <c r="E154" i="5"/>
  <c r="F154" i="5"/>
  <c r="G154" i="5"/>
  <c r="H154" i="5"/>
  <c r="I154" i="5"/>
  <c r="J154" i="5"/>
  <c r="K154" i="5"/>
  <c r="B155" i="5"/>
  <c r="C155" i="5"/>
  <c r="D155" i="5"/>
  <c r="E155" i="5"/>
  <c r="F155" i="5"/>
  <c r="G155" i="5"/>
  <c r="H155" i="5"/>
  <c r="I155" i="5"/>
  <c r="J155" i="5"/>
  <c r="K155" i="5"/>
  <c r="B156" i="5"/>
  <c r="C156" i="5"/>
  <c r="D156" i="5"/>
  <c r="E156" i="5"/>
  <c r="F156" i="5"/>
  <c r="G156" i="5"/>
  <c r="H156" i="5"/>
  <c r="I156" i="5"/>
  <c r="J156" i="5"/>
  <c r="K156" i="5"/>
  <c r="B157" i="5"/>
  <c r="C157" i="5"/>
  <c r="D157" i="5"/>
  <c r="E157" i="5"/>
  <c r="F157" i="5"/>
  <c r="G157" i="5"/>
  <c r="H157" i="5"/>
  <c r="I157" i="5"/>
  <c r="J157" i="5"/>
  <c r="K157" i="5"/>
  <c r="B158" i="5"/>
  <c r="C158" i="5"/>
  <c r="D158" i="5"/>
  <c r="E158" i="5"/>
  <c r="F158" i="5"/>
  <c r="G158" i="5"/>
  <c r="H158" i="5"/>
  <c r="I158" i="5"/>
  <c r="J158" i="5"/>
  <c r="B190" i="6" s="1"/>
  <c r="K158" i="5"/>
  <c r="B159" i="5"/>
  <c r="C159" i="5"/>
  <c r="D159" i="5"/>
  <c r="E159" i="5"/>
  <c r="F159" i="5"/>
  <c r="G159" i="5"/>
  <c r="H159" i="5"/>
  <c r="I159" i="5"/>
  <c r="J159" i="5"/>
  <c r="B191" i="6" s="1"/>
  <c r="K159" i="5"/>
  <c r="B160" i="5"/>
  <c r="C160" i="5"/>
  <c r="D160" i="5"/>
  <c r="E160" i="5"/>
  <c r="F160" i="5"/>
  <c r="G160" i="5"/>
  <c r="H160" i="5"/>
  <c r="I160" i="5"/>
  <c r="J160" i="5"/>
  <c r="B192" i="6" s="1"/>
  <c r="K160" i="5"/>
  <c r="P160" i="5" s="1"/>
  <c r="B161" i="5"/>
  <c r="C161" i="5"/>
  <c r="D161" i="5"/>
  <c r="E161" i="5"/>
  <c r="F161" i="5"/>
  <c r="G161" i="5"/>
  <c r="H161" i="5"/>
  <c r="I161" i="5"/>
  <c r="J161" i="5"/>
  <c r="B193" i="6" s="1"/>
  <c r="K161" i="5"/>
  <c r="B162" i="5"/>
  <c r="C162" i="5"/>
  <c r="D162" i="5"/>
  <c r="E162" i="5"/>
  <c r="F162" i="5"/>
  <c r="G162" i="5"/>
  <c r="H162" i="5"/>
  <c r="I162" i="5"/>
  <c r="J162" i="5"/>
  <c r="K162" i="5"/>
  <c r="B163" i="5"/>
  <c r="C163" i="5"/>
  <c r="D163" i="5"/>
  <c r="E163" i="5"/>
  <c r="F163" i="5"/>
  <c r="G163" i="5"/>
  <c r="H163" i="5"/>
  <c r="I163" i="5"/>
  <c r="J163" i="5"/>
  <c r="K163" i="5"/>
  <c r="B164" i="5"/>
  <c r="C164" i="5"/>
  <c r="D164" i="5"/>
  <c r="E164" i="5"/>
  <c r="F164" i="5"/>
  <c r="G164" i="5"/>
  <c r="H164" i="5"/>
  <c r="I164" i="5"/>
  <c r="J164" i="5"/>
  <c r="K164" i="5"/>
  <c r="B165" i="5"/>
  <c r="C165" i="5"/>
  <c r="D165" i="5"/>
  <c r="E165" i="5"/>
  <c r="F165" i="5"/>
  <c r="G165" i="5"/>
  <c r="H165" i="5"/>
  <c r="I165" i="5"/>
  <c r="J165" i="5"/>
  <c r="K165" i="5"/>
  <c r="B166" i="5"/>
  <c r="C166" i="5"/>
  <c r="D166" i="5"/>
  <c r="E166" i="5"/>
  <c r="F166" i="5"/>
  <c r="G166" i="5"/>
  <c r="H166" i="5"/>
  <c r="I166" i="5"/>
  <c r="J166" i="5"/>
  <c r="K166" i="5"/>
  <c r="B167" i="5"/>
  <c r="C167" i="5"/>
  <c r="D167" i="5"/>
  <c r="E167" i="5"/>
  <c r="F167" i="5"/>
  <c r="G167" i="5"/>
  <c r="H167" i="5"/>
  <c r="I167" i="5"/>
  <c r="J167" i="5"/>
  <c r="K167" i="5"/>
  <c r="B168" i="5"/>
  <c r="O168" i="5" s="1"/>
  <c r="C168" i="5"/>
  <c r="D168" i="5"/>
  <c r="E168" i="5"/>
  <c r="F168" i="5"/>
  <c r="G168" i="5"/>
  <c r="H168" i="5"/>
  <c r="I168" i="5"/>
  <c r="J168" i="5"/>
  <c r="K168" i="5"/>
  <c r="B169" i="5"/>
  <c r="C169" i="5"/>
  <c r="D169" i="5"/>
  <c r="E169" i="5"/>
  <c r="F169" i="5"/>
  <c r="G169" i="5"/>
  <c r="H169" i="5"/>
  <c r="I169" i="5"/>
  <c r="J169" i="5"/>
  <c r="K169" i="5"/>
  <c r="B170" i="5"/>
  <c r="C170" i="5"/>
  <c r="D170" i="5"/>
  <c r="E170" i="5"/>
  <c r="F170" i="5"/>
  <c r="G170" i="5"/>
  <c r="H170" i="5"/>
  <c r="I170" i="5"/>
  <c r="J170" i="5"/>
  <c r="B202" i="6" s="1"/>
  <c r="K170" i="5"/>
  <c r="B171" i="5"/>
  <c r="C171" i="5"/>
  <c r="D171" i="5"/>
  <c r="E171" i="5"/>
  <c r="F171" i="5"/>
  <c r="G171" i="5"/>
  <c r="H171" i="5"/>
  <c r="I171" i="5"/>
  <c r="J171" i="5"/>
  <c r="B203" i="6" s="1"/>
  <c r="K171" i="5"/>
  <c r="B172" i="5"/>
  <c r="C172" i="5"/>
  <c r="D172" i="5"/>
  <c r="E172" i="5"/>
  <c r="F172" i="5"/>
  <c r="G172" i="5"/>
  <c r="H172" i="5"/>
  <c r="I172" i="5"/>
  <c r="J172" i="5"/>
  <c r="B204" i="6" s="1"/>
  <c r="K172" i="5"/>
  <c r="B173" i="5"/>
  <c r="C173" i="5"/>
  <c r="D173" i="5"/>
  <c r="E173" i="5"/>
  <c r="F173" i="5"/>
  <c r="G173" i="5"/>
  <c r="H173" i="5"/>
  <c r="I173" i="5"/>
  <c r="J173" i="5"/>
  <c r="B205" i="6" s="1"/>
  <c r="K173" i="5"/>
  <c r="B174" i="5"/>
  <c r="C174" i="5"/>
  <c r="D174" i="5"/>
  <c r="E174" i="5"/>
  <c r="F174" i="5"/>
  <c r="G174" i="5"/>
  <c r="H174" i="5"/>
  <c r="I174" i="5"/>
  <c r="J174" i="5"/>
  <c r="K174" i="5"/>
  <c r="B175" i="5"/>
  <c r="C175" i="5"/>
  <c r="D175" i="5"/>
  <c r="E175" i="5"/>
  <c r="F175" i="5"/>
  <c r="G175" i="5"/>
  <c r="H175" i="5"/>
  <c r="I175" i="5"/>
  <c r="J175" i="5"/>
  <c r="K175" i="5"/>
  <c r="B176" i="5"/>
  <c r="C176" i="5"/>
  <c r="D176" i="5"/>
  <c r="E176" i="5"/>
  <c r="F176" i="5"/>
  <c r="G176" i="5"/>
  <c r="H176" i="5"/>
  <c r="I176" i="5"/>
  <c r="J176" i="5"/>
  <c r="K176" i="5"/>
  <c r="B177" i="5"/>
  <c r="C177" i="5"/>
  <c r="D177" i="5"/>
  <c r="E177" i="5"/>
  <c r="F177" i="5"/>
  <c r="G177" i="5"/>
  <c r="H177" i="5"/>
  <c r="I177" i="5"/>
  <c r="J177" i="5"/>
  <c r="K177" i="5"/>
  <c r="B178" i="5"/>
  <c r="C178" i="5"/>
  <c r="D178" i="5"/>
  <c r="E178" i="5"/>
  <c r="F178" i="5"/>
  <c r="G178" i="5"/>
  <c r="H178" i="5"/>
  <c r="I178" i="5"/>
  <c r="J178" i="5"/>
  <c r="K178" i="5"/>
  <c r="B179" i="5"/>
  <c r="C179" i="5"/>
  <c r="D179" i="5"/>
  <c r="E179" i="5"/>
  <c r="F179" i="5"/>
  <c r="G179" i="5"/>
  <c r="H179" i="5"/>
  <c r="I179" i="5"/>
  <c r="J179" i="5"/>
  <c r="K179" i="5"/>
  <c r="B180" i="5"/>
  <c r="C180" i="5"/>
  <c r="D180" i="5"/>
  <c r="E180" i="5"/>
  <c r="F180" i="5"/>
  <c r="G180" i="5"/>
  <c r="H180" i="5"/>
  <c r="I180" i="5"/>
  <c r="J180" i="5"/>
  <c r="K180" i="5"/>
  <c r="B181" i="5"/>
  <c r="C181" i="5"/>
  <c r="D181" i="5"/>
  <c r="E181" i="5"/>
  <c r="F181" i="5"/>
  <c r="G181" i="5"/>
  <c r="H181" i="5"/>
  <c r="I181" i="5"/>
  <c r="J181" i="5"/>
  <c r="K181" i="5"/>
  <c r="P181" i="5" s="1"/>
  <c r="B182" i="5"/>
  <c r="C182" i="5"/>
  <c r="D182" i="5"/>
  <c r="E182" i="5"/>
  <c r="F182" i="5"/>
  <c r="G182" i="5"/>
  <c r="H182" i="5"/>
  <c r="I182" i="5"/>
  <c r="J182" i="5"/>
  <c r="B214" i="6" s="1"/>
  <c r="K182" i="5"/>
  <c r="B183" i="5"/>
  <c r="C183" i="5"/>
  <c r="D183" i="5"/>
  <c r="E183" i="5"/>
  <c r="F183" i="5"/>
  <c r="G183" i="5"/>
  <c r="H183" i="5"/>
  <c r="I183" i="5"/>
  <c r="J183" i="5"/>
  <c r="B215" i="6" s="1"/>
  <c r="K183" i="5"/>
  <c r="P183" i="5" s="1"/>
  <c r="B184" i="5"/>
  <c r="C184" i="5"/>
  <c r="D184" i="5"/>
  <c r="E184" i="5"/>
  <c r="F184" i="5"/>
  <c r="G184" i="5"/>
  <c r="H184" i="5"/>
  <c r="I184" i="5"/>
  <c r="J184" i="5"/>
  <c r="B216" i="6" s="1"/>
  <c r="K184" i="5"/>
  <c r="B185" i="5"/>
  <c r="C185" i="5"/>
  <c r="D185" i="5"/>
  <c r="E185" i="5"/>
  <c r="F185" i="5"/>
  <c r="G185" i="5"/>
  <c r="H185" i="5"/>
  <c r="I185" i="5"/>
  <c r="J185" i="5"/>
  <c r="B217" i="6" s="1"/>
  <c r="K185" i="5"/>
  <c r="B186" i="5"/>
  <c r="C186" i="5"/>
  <c r="D186" i="5"/>
  <c r="E186" i="5"/>
  <c r="F186" i="5"/>
  <c r="G186" i="5"/>
  <c r="H186" i="5"/>
  <c r="I186" i="5"/>
  <c r="J186" i="5"/>
  <c r="K186" i="5"/>
  <c r="M186" i="5" s="1"/>
  <c r="B187" i="5"/>
  <c r="C187" i="5"/>
  <c r="D187" i="5"/>
  <c r="E187" i="5"/>
  <c r="F187" i="5"/>
  <c r="G187" i="5"/>
  <c r="H187" i="5"/>
  <c r="I187" i="5"/>
  <c r="J187" i="5"/>
  <c r="K187" i="5"/>
  <c r="M187" i="5" s="1"/>
  <c r="B188" i="5"/>
  <c r="C188" i="5"/>
  <c r="D188" i="5"/>
  <c r="E188" i="5"/>
  <c r="F188" i="5"/>
  <c r="G188" i="5"/>
  <c r="H188" i="5"/>
  <c r="I188" i="5"/>
  <c r="J188" i="5"/>
  <c r="K188" i="5"/>
  <c r="B189" i="5"/>
  <c r="C189" i="5"/>
  <c r="D189" i="5"/>
  <c r="E189" i="5"/>
  <c r="F189" i="5"/>
  <c r="G189" i="5"/>
  <c r="H189" i="5"/>
  <c r="I189" i="5"/>
  <c r="J189" i="5"/>
  <c r="K189" i="5"/>
  <c r="B190" i="5"/>
  <c r="C190" i="5"/>
  <c r="D190" i="5"/>
  <c r="E190" i="5"/>
  <c r="F190" i="5"/>
  <c r="G190" i="5"/>
  <c r="H190" i="5"/>
  <c r="I190" i="5"/>
  <c r="J190" i="5"/>
  <c r="K190" i="5"/>
  <c r="B191" i="5"/>
  <c r="C191" i="5"/>
  <c r="D191" i="5"/>
  <c r="E191" i="5"/>
  <c r="F191" i="5"/>
  <c r="G191" i="5"/>
  <c r="H191" i="5"/>
  <c r="I191" i="5"/>
  <c r="J191" i="5"/>
  <c r="K191" i="5"/>
  <c r="B192" i="5"/>
  <c r="C192" i="5"/>
  <c r="D192" i="5"/>
  <c r="E192" i="5"/>
  <c r="F192" i="5"/>
  <c r="G192" i="5"/>
  <c r="H192" i="5"/>
  <c r="I192" i="5"/>
  <c r="J192" i="5"/>
  <c r="K192" i="5"/>
  <c r="B193" i="5"/>
  <c r="C193" i="5"/>
  <c r="D193" i="5"/>
  <c r="E193" i="5"/>
  <c r="F193" i="5"/>
  <c r="G193" i="5"/>
  <c r="H193" i="5"/>
  <c r="I193" i="5"/>
  <c r="J193" i="5"/>
  <c r="K193" i="5"/>
  <c r="B194" i="5"/>
  <c r="C194" i="5"/>
  <c r="D194" i="5"/>
  <c r="E194" i="5"/>
  <c r="F194" i="5"/>
  <c r="G194" i="5"/>
  <c r="H194" i="5"/>
  <c r="I194" i="5"/>
  <c r="J194" i="5"/>
  <c r="B226" i="6" s="1"/>
  <c r="K194" i="5"/>
  <c r="B195" i="5"/>
  <c r="C195" i="5"/>
  <c r="D195" i="5"/>
  <c r="E195" i="5"/>
  <c r="F195" i="5"/>
  <c r="G195" i="5"/>
  <c r="H195" i="5"/>
  <c r="I195" i="5"/>
  <c r="J195" i="5"/>
  <c r="B227" i="6" s="1"/>
  <c r="K195" i="5"/>
  <c r="P195" i="5" s="1"/>
  <c r="B196" i="5"/>
  <c r="C196" i="5"/>
  <c r="D196" i="5"/>
  <c r="E196" i="5"/>
  <c r="F196" i="5"/>
  <c r="G196" i="5"/>
  <c r="H196" i="5"/>
  <c r="I196" i="5"/>
  <c r="J196" i="5"/>
  <c r="B228" i="6" s="1"/>
  <c r="K196" i="5"/>
  <c r="P196" i="5" s="1"/>
  <c r="B197" i="5"/>
  <c r="C197" i="5"/>
  <c r="D197" i="5"/>
  <c r="E197" i="5"/>
  <c r="F197" i="5"/>
  <c r="G197" i="5"/>
  <c r="H197" i="5"/>
  <c r="I197" i="5"/>
  <c r="J197" i="5"/>
  <c r="B229" i="6" s="1"/>
  <c r="K197" i="5"/>
  <c r="B198" i="5"/>
  <c r="C198" i="5"/>
  <c r="D198" i="5"/>
  <c r="E198" i="5"/>
  <c r="F198" i="5"/>
  <c r="G198" i="5"/>
  <c r="H198" i="5"/>
  <c r="I198" i="5"/>
  <c r="J198" i="5"/>
  <c r="K198" i="5"/>
  <c r="B199" i="5"/>
  <c r="C199" i="5"/>
  <c r="D199" i="5"/>
  <c r="E199" i="5"/>
  <c r="F199" i="5"/>
  <c r="G199" i="5"/>
  <c r="H199" i="5"/>
  <c r="I199" i="5"/>
  <c r="J199" i="5"/>
  <c r="K199" i="5"/>
  <c r="M199" i="5" s="1"/>
  <c r="B200" i="5"/>
  <c r="C200" i="5"/>
  <c r="D200" i="5"/>
  <c r="E200" i="5"/>
  <c r="F200" i="5"/>
  <c r="G200" i="5"/>
  <c r="H200" i="5"/>
  <c r="I200" i="5"/>
  <c r="J200" i="5"/>
  <c r="K200" i="5"/>
  <c r="B201" i="5"/>
  <c r="C201" i="5"/>
  <c r="D201" i="5"/>
  <c r="E201" i="5"/>
  <c r="F201" i="5"/>
  <c r="G201" i="5"/>
  <c r="H201" i="5"/>
  <c r="I201" i="5"/>
  <c r="J201" i="5"/>
  <c r="K201" i="5"/>
  <c r="B202" i="5"/>
  <c r="C202" i="5"/>
  <c r="D202" i="5"/>
  <c r="E202" i="5"/>
  <c r="F202" i="5"/>
  <c r="G202" i="5"/>
  <c r="H202" i="5"/>
  <c r="I202" i="5"/>
  <c r="J202" i="5"/>
  <c r="K202" i="5"/>
  <c r="B203" i="5"/>
  <c r="C203" i="5"/>
  <c r="D203" i="5"/>
  <c r="E203" i="5"/>
  <c r="F203" i="5"/>
  <c r="G203" i="5"/>
  <c r="H203" i="5"/>
  <c r="I203" i="5"/>
  <c r="J203" i="5"/>
  <c r="K203" i="5"/>
  <c r="B204" i="5"/>
  <c r="C204" i="5"/>
  <c r="D204" i="5"/>
  <c r="E204" i="5"/>
  <c r="F204" i="5"/>
  <c r="G204" i="5"/>
  <c r="H204" i="5"/>
  <c r="I204" i="5"/>
  <c r="J204" i="5"/>
  <c r="K204" i="5"/>
  <c r="B205" i="5"/>
  <c r="C205" i="5"/>
  <c r="D205" i="5"/>
  <c r="E205" i="5"/>
  <c r="F205" i="5"/>
  <c r="G205" i="5"/>
  <c r="H205" i="5"/>
  <c r="I205" i="5"/>
  <c r="J205" i="5"/>
  <c r="K205" i="5"/>
  <c r="B206" i="5"/>
  <c r="C206" i="5"/>
  <c r="D206" i="5"/>
  <c r="E206" i="5"/>
  <c r="F206" i="5"/>
  <c r="G206" i="5"/>
  <c r="H206" i="5"/>
  <c r="I206" i="5"/>
  <c r="J206" i="5"/>
  <c r="B238" i="6" s="1"/>
  <c r="K206" i="5"/>
  <c r="B207" i="5"/>
  <c r="C207" i="5"/>
  <c r="D207" i="5"/>
  <c r="E207" i="5"/>
  <c r="F207" i="5"/>
  <c r="G207" i="5"/>
  <c r="H207" i="5"/>
  <c r="I207" i="5"/>
  <c r="J207" i="5"/>
  <c r="B239" i="6" s="1"/>
  <c r="K207" i="5"/>
  <c r="B208" i="5"/>
  <c r="C208" i="5"/>
  <c r="D208" i="5"/>
  <c r="E208" i="5"/>
  <c r="F208" i="5"/>
  <c r="G208" i="5"/>
  <c r="H208" i="5"/>
  <c r="I208" i="5"/>
  <c r="J208" i="5"/>
  <c r="B240" i="6" s="1"/>
  <c r="K208" i="5"/>
  <c r="B209" i="5"/>
  <c r="C209" i="5"/>
  <c r="D209" i="5"/>
  <c r="E209" i="5"/>
  <c r="F209" i="5"/>
  <c r="G209" i="5"/>
  <c r="H209" i="5"/>
  <c r="I209" i="5"/>
  <c r="J209" i="5"/>
  <c r="B241" i="6" s="1"/>
  <c r="K209" i="5"/>
  <c r="B210" i="5"/>
  <c r="O210" i="5" s="1"/>
  <c r="C210" i="5"/>
  <c r="D210" i="5"/>
  <c r="E210" i="5"/>
  <c r="F210" i="5"/>
  <c r="G210" i="5"/>
  <c r="H210" i="5"/>
  <c r="I210" i="5"/>
  <c r="J210" i="5"/>
  <c r="K210" i="5"/>
  <c r="B211" i="5"/>
  <c r="O211" i="5" s="1"/>
  <c r="C211" i="5"/>
  <c r="D211" i="5"/>
  <c r="E211" i="5"/>
  <c r="F211" i="5"/>
  <c r="G211" i="5"/>
  <c r="H211" i="5"/>
  <c r="I211" i="5"/>
  <c r="J211" i="5"/>
  <c r="K211" i="5"/>
  <c r="B212" i="5"/>
  <c r="C212" i="5"/>
  <c r="D212" i="5"/>
  <c r="E212" i="5"/>
  <c r="F212" i="5"/>
  <c r="G212" i="5"/>
  <c r="H212" i="5"/>
  <c r="I212" i="5"/>
  <c r="J212" i="5"/>
  <c r="K212" i="5"/>
  <c r="B213" i="5"/>
  <c r="C213" i="5"/>
  <c r="D213" i="5"/>
  <c r="E213" i="5"/>
  <c r="F213" i="5"/>
  <c r="G213" i="5"/>
  <c r="H213" i="5"/>
  <c r="I213" i="5"/>
  <c r="J213" i="5"/>
  <c r="K213" i="5"/>
  <c r="B214" i="5"/>
  <c r="C214" i="5"/>
  <c r="D214" i="5"/>
  <c r="E214" i="5"/>
  <c r="F214" i="5"/>
  <c r="G214" i="5"/>
  <c r="H214" i="5"/>
  <c r="I214" i="5"/>
  <c r="J214" i="5"/>
  <c r="K214" i="5"/>
  <c r="B215" i="5"/>
  <c r="C215" i="5"/>
  <c r="D215" i="5"/>
  <c r="E215" i="5"/>
  <c r="F215" i="5"/>
  <c r="G215" i="5"/>
  <c r="H215" i="5"/>
  <c r="I215" i="5"/>
  <c r="J215" i="5"/>
  <c r="K215" i="5"/>
  <c r="B216" i="5"/>
  <c r="C216" i="5"/>
  <c r="D216" i="5"/>
  <c r="E216" i="5"/>
  <c r="F216" i="5"/>
  <c r="G216" i="5"/>
  <c r="H216" i="5"/>
  <c r="I216" i="5"/>
  <c r="J216" i="5"/>
  <c r="K216" i="5"/>
  <c r="B217" i="5"/>
  <c r="C217" i="5"/>
  <c r="D217" i="5"/>
  <c r="E217" i="5"/>
  <c r="F217" i="5"/>
  <c r="G217" i="5"/>
  <c r="H217" i="5"/>
  <c r="I217" i="5"/>
  <c r="J217" i="5"/>
  <c r="K217" i="5"/>
  <c r="P217" i="5" s="1"/>
  <c r="B218" i="5"/>
  <c r="C218" i="5"/>
  <c r="D218" i="5"/>
  <c r="E218" i="5"/>
  <c r="F218" i="5"/>
  <c r="G218" i="5"/>
  <c r="H218" i="5"/>
  <c r="I218" i="5"/>
  <c r="J218" i="5"/>
  <c r="B250" i="6" s="1"/>
  <c r="K218" i="5"/>
  <c r="B219" i="5"/>
  <c r="C219" i="5"/>
  <c r="D219" i="5"/>
  <c r="E219" i="5"/>
  <c r="F219" i="5"/>
  <c r="G219" i="5"/>
  <c r="H219" i="5"/>
  <c r="J219" i="5"/>
  <c r="B251" i="6" s="1"/>
  <c r="K219" i="5"/>
  <c r="B221" i="5"/>
  <c r="C221" i="5"/>
  <c r="D221" i="5"/>
  <c r="E221" i="5"/>
  <c r="F221" i="5"/>
  <c r="G221" i="5"/>
  <c r="H221" i="5"/>
  <c r="I221" i="5"/>
  <c r="J221" i="5"/>
  <c r="B253" i="6" s="1"/>
  <c r="K221" i="5"/>
  <c r="B222" i="5"/>
  <c r="C222" i="5"/>
  <c r="D222" i="5"/>
  <c r="E222" i="5"/>
  <c r="F222" i="5"/>
  <c r="G222" i="5"/>
  <c r="H222" i="5"/>
  <c r="I222" i="5"/>
  <c r="J222" i="5"/>
  <c r="K222" i="5"/>
  <c r="B223" i="5"/>
  <c r="C223" i="5"/>
  <c r="D223" i="5"/>
  <c r="E223" i="5"/>
  <c r="F223" i="5"/>
  <c r="G223" i="5"/>
  <c r="H223" i="5"/>
  <c r="I223" i="5"/>
  <c r="J223" i="5"/>
  <c r="K223" i="5"/>
  <c r="B224" i="5"/>
  <c r="C224" i="5"/>
  <c r="D224" i="5"/>
  <c r="E224" i="5"/>
  <c r="F224" i="5"/>
  <c r="G224" i="5"/>
  <c r="H224" i="5"/>
  <c r="I224" i="5"/>
  <c r="J224" i="5"/>
  <c r="K224" i="5"/>
  <c r="B225" i="5"/>
  <c r="C225" i="5"/>
  <c r="D225" i="5"/>
  <c r="E225" i="5"/>
  <c r="F225" i="5"/>
  <c r="G225" i="5"/>
  <c r="H225" i="5"/>
  <c r="I225" i="5"/>
  <c r="J225" i="5"/>
  <c r="K225" i="5"/>
  <c r="B226" i="5"/>
  <c r="C226" i="5"/>
  <c r="D226" i="5"/>
  <c r="E226" i="5"/>
  <c r="F226" i="5"/>
  <c r="G226" i="5"/>
  <c r="H226" i="5"/>
  <c r="I226" i="5"/>
  <c r="J226" i="5"/>
  <c r="K226" i="5"/>
  <c r="B227" i="5"/>
  <c r="C227" i="5"/>
  <c r="D227" i="5"/>
  <c r="E227" i="5"/>
  <c r="F227" i="5"/>
  <c r="G227" i="5"/>
  <c r="H227" i="5"/>
  <c r="I227" i="5"/>
  <c r="J227" i="5"/>
  <c r="K227" i="5"/>
  <c r="B228" i="5"/>
  <c r="C228" i="5"/>
  <c r="D228" i="5"/>
  <c r="E228" i="5"/>
  <c r="F228" i="5"/>
  <c r="G228" i="5"/>
  <c r="H228" i="5"/>
  <c r="I228" i="5"/>
  <c r="J228" i="5"/>
  <c r="K228" i="5"/>
  <c r="B229" i="5"/>
  <c r="C229" i="5"/>
  <c r="D229" i="5"/>
  <c r="E229" i="5"/>
  <c r="F229" i="5"/>
  <c r="G229" i="5"/>
  <c r="H229" i="5"/>
  <c r="I229" i="5"/>
  <c r="J229" i="5"/>
  <c r="K229" i="5"/>
  <c r="B230" i="5"/>
  <c r="C230" i="5"/>
  <c r="D230" i="5"/>
  <c r="E230" i="5"/>
  <c r="F230" i="5"/>
  <c r="G230" i="5"/>
  <c r="H230" i="5"/>
  <c r="I230" i="5"/>
  <c r="J230" i="5"/>
  <c r="B262" i="6" s="1"/>
  <c r="K230" i="5"/>
  <c r="B231" i="5"/>
  <c r="C231" i="5"/>
  <c r="D231" i="5"/>
  <c r="E231" i="5"/>
  <c r="F231" i="5"/>
  <c r="G231" i="5"/>
  <c r="H231" i="5"/>
  <c r="I231" i="5"/>
  <c r="J231" i="5"/>
  <c r="B263" i="6" s="1"/>
  <c r="K231" i="5"/>
  <c r="P231" i="5" s="1"/>
  <c r="B232" i="5"/>
  <c r="C232" i="5"/>
  <c r="D232" i="5"/>
  <c r="E232" i="5"/>
  <c r="F232" i="5"/>
  <c r="G232" i="5"/>
  <c r="H232" i="5"/>
  <c r="I232" i="5"/>
  <c r="J232" i="5"/>
  <c r="B264" i="6" s="1"/>
  <c r="K232" i="5"/>
  <c r="P232" i="5" s="1"/>
  <c r="B233" i="5"/>
  <c r="C233" i="5"/>
  <c r="D233" i="5"/>
  <c r="E233" i="5"/>
  <c r="F233" i="5"/>
  <c r="G233" i="5"/>
  <c r="H233" i="5"/>
  <c r="I233" i="5"/>
  <c r="J233" i="5"/>
  <c r="B265" i="6" s="1"/>
  <c r="K233" i="5"/>
  <c r="B234" i="5"/>
  <c r="C234" i="5"/>
  <c r="D234" i="5"/>
  <c r="E234" i="5"/>
  <c r="F234" i="5"/>
  <c r="G234" i="5"/>
  <c r="H234" i="5"/>
  <c r="I234" i="5"/>
  <c r="J234" i="5"/>
  <c r="K234" i="5"/>
  <c r="B235" i="5"/>
  <c r="C235" i="5"/>
  <c r="D235" i="5"/>
  <c r="E235" i="5"/>
  <c r="F235" i="5"/>
  <c r="G235" i="5"/>
  <c r="H235" i="5"/>
  <c r="I235" i="5"/>
  <c r="J235" i="5"/>
  <c r="K235" i="5"/>
  <c r="B236" i="5"/>
  <c r="C236" i="5"/>
  <c r="D236" i="5"/>
  <c r="E236" i="5"/>
  <c r="F236" i="5"/>
  <c r="G236" i="5"/>
  <c r="H236" i="5"/>
  <c r="I236" i="5"/>
  <c r="J236" i="5"/>
  <c r="K236" i="5"/>
  <c r="B237" i="5"/>
  <c r="C237" i="5"/>
  <c r="D237" i="5"/>
  <c r="E237" i="5"/>
  <c r="F237" i="5"/>
  <c r="G237" i="5"/>
  <c r="H237" i="5"/>
  <c r="I237" i="5"/>
  <c r="J237" i="5"/>
  <c r="K237" i="5"/>
  <c r="B238" i="5"/>
  <c r="C238" i="5"/>
  <c r="D238" i="5"/>
  <c r="E238" i="5"/>
  <c r="F238" i="5"/>
  <c r="G238" i="5"/>
  <c r="H238" i="5"/>
  <c r="I238" i="5"/>
  <c r="J238" i="5"/>
  <c r="K238" i="5"/>
  <c r="B239" i="5"/>
  <c r="C239" i="5"/>
  <c r="D239" i="5"/>
  <c r="E239" i="5"/>
  <c r="F239" i="5"/>
  <c r="G239" i="5"/>
  <c r="H239" i="5"/>
  <c r="I239" i="5"/>
  <c r="J239" i="5"/>
  <c r="K239" i="5"/>
  <c r="B240" i="5"/>
  <c r="C240" i="5"/>
  <c r="D240" i="5"/>
  <c r="E240" i="5"/>
  <c r="F240" i="5"/>
  <c r="G240" i="5"/>
  <c r="H240" i="5"/>
  <c r="I240" i="5"/>
  <c r="J240" i="5"/>
  <c r="K240" i="5"/>
  <c r="B241" i="5"/>
  <c r="C241" i="5"/>
  <c r="D241" i="5"/>
  <c r="E241" i="5"/>
  <c r="F241" i="5"/>
  <c r="G241" i="5"/>
  <c r="H241" i="5"/>
  <c r="I241" i="5"/>
  <c r="J241" i="5"/>
  <c r="K241" i="5"/>
  <c r="B242" i="5"/>
  <c r="C242" i="5"/>
  <c r="D242" i="5"/>
  <c r="E242" i="5"/>
  <c r="F242" i="5"/>
  <c r="G242" i="5"/>
  <c r="H242" i="5"/>
  <c r="I242" i="5"/>
  <c r="J242" i="5"/>
  <c r="B274" i="6" s="1"/>
  <c r="K242" i="5"/>
  <c r="B243" i="5"/>
  <c r="C243" i="5"/>
  <c r="D243" i="5"/>
  <c r="E243" i="5"/>
  <c r="F243" i="5"/>
  <c r="G243" i="5"/>
  <c r="H243" i="5"/>
  <c r="I243" i="5"/>
  <c r="J243" i="5"/>
  <c r="B275" i="6" s="1"/>
  <c r="K243" i="5"/>
  <c r="B244" i="5"/>
  <c r="C244" i="5"/>
  <c r="D244" i="5"/>
  <c r="E244" i="5"/>
  <c r="F244" i="5"/>
  <c r="G244" i="5"/>
  <c r="H244" i="5"/>
  <c r="I244" i="5"/>
  <c r="J244" i="5"/>
  <c r="B276" i="6" s="1"/>
  <c r="K244" i="5"/>
  <c r="B245" i="5"/>
  <c r="C245" i="5"/>
  <c r="D245" i="5"/>
  <c r="E245" i="5"/>
  <c r="F245" i="5"/>
  <c r="G245" i="5"/>
  <c r="H245" i="5"/>
  <c r="I245" i="5"/>
  <c r="J245" i="5"/>
  <c r="B277" i="6" s="1"/>
  <c r="K245" i="5"/>
  <c r="B246" i="5"/>
  <c r="C246" i="5"/>
  <c r="D246" i="5"/>
  <c r="E246" i="5"/>
  <c r="F246" i="5"/>
  <c r="G246" i="5"/>
  <c r="H246" i="5"/>
  <c r="I246" i="5"/>
  <c r="J246" i="5"/>
  <c r="K246" i="5"/>
  <c r="B247" i="5"/>
  <c r="O247" i="5" s="1"/>
  <c r="C247" i="5"/>
  <c r="D247" i="5"/>
  <c r="E247" i="5"/>
  <c r="F247" i="5"/>
  <c r="G247" i="5"/>
  <c r="H247" i="5"/>
  <c r="I247" i="5"/>
  <c r="J247" i="5"/>
  <c r="K247" i="5"/>
  <c r="B248" i="5"/>
  <c r="C248" i="5"/>
  <c r="D248" i="5"/>
  <c r="E248" i="5"/>
  <c r="F248" i="5"/>
  <c r="G248" i="5"/>
  <c r="H248" i="5"/>
  <c r="I248" i="5"/>
  <c r="J248" i="5"/>
  <c r="K248" i="5"/>
  <c r="B249" i="5"/>
  <c r="C249" i="5"/>
  <c r="D249" i="5"/>
  <c r="E249" i="5"/>
  <c r="F249" i="5"/>
  <c r="G249" i="5"/>
  <c r="H249" i="5"/>
  <c r="I249" i="5"/>
  <c r="J249" i="5"/>
  <c r="K249" i="5"/>
  <c r="B250" i="5"/>
  <c r="C250" i="5"/>
  <c r="D250" i="5"/>
  <c r="E250" i="5"/>
  <c r="F250" i="5"/>
  <c r="G250" i="5"/>
  <c r="H250" i="5"/>
  <c r="I250" i="5"/>
  <c r="J250" i="5"/>
  <c r="K250" i="5"/>
  <c r="B251" i="5"/>
  <c r="C251" i="5"/>
  <c r="D251" i="5"/>
  <c r="E251" i="5"/>
  <c r="F251" i="5"/>
  <c r="G251" i="5"/>
  <c r="H251" i="5"/>
  <c r="I251" i="5"/>
  <c r="J251" i="5"/>
  <c r="K251" i="5"/>
  <c r="B252" i="5"/>
  <c r="C252" i="5"/>
  <c r="D252" i="5"/>
  <c r="E252" i="5"/>
  <c r="F252" i="5"/>
  <c r="G252" i="5"/>
  <c r="H252" i="5"/>
  <c r="I252" i="5"/>
  <c r="J252" i="5"/>
  <c r="K252" i="5"/>
  <c r="B253" i="5"/>
  <c r="C253" i="5"/>
  <c r="D253" i="5"/>
  <c r="E253" i="5"/>
  <c r="F253" i="5"/>
  <c r="G253" i="5"/>
  <c r="H253" i="5"/>
  <c r="I253" i="5"/>
  <c r="J253" i="5"/>
  <c r="K253" i="5"/>
  <c r="P253" i="5" s="1"/>
  <c r="B254" i="5"/>
  <c r="C254" i="5"/>
  <c r="D254" i="5"/>
  <c r="E254" i="5"/>
  <c r="F254" i="5"/>
  <c r="G254" i="5"/>
  <c r="H254" i="5"/>
  <c r="I254" i="5"/>
  <c r="J254" i="5"/>
  <c r="B286" i="6" s="1"/>
  <c r="K254" i="5"/>
  <c r="B255" i="5"/>
  <c r="C255" i="5"/>
  <c r="D255" i="5"/>
  <c r="E255" i="5"/>
  <c r="F255" i="5"/>
  <c r="G255" i="5"/>
  <c r="H255" i="5"/>
  <c r="I255" i="5"/>
  <c r="J255" i="5"/>
  <c r="B287" i="6" s="1"/>
  <c r="K255" i="5"/>
  <c r="B256" i="5"/>
  <c r="C256" i="5"/>
  <c r="D256" i="5"/>
  <c r="E256" i="5"/>
  <c r="F256" i="5"/>
  <c r="G256" i="5"/>
  <c r="H256" i="5"/>
  <c r="I256" i="5"/>
  <c r="J256" i="5"/>
  <c r="B288" i="6" s="1"/>
  <c r="K256" i="5"/>
  <c r="B257" i="5"/>
  <c r="C257" i="5"/>
  <c r="D257" i="5"/>
  <c r="E257" i="5"/>
  <c r="F257" i="5"/>
  <c r="G257" i="5"/>
  <c r="H257" i="5"/>
  <c r="I257" i="5"/>
  <c r="J257" i="5"/>
  <c r="B289" i="6" s="1"/>
  <c r="K257" i="5"/>
  <c r="B258" i="5"/>
  <c r="C258" i="5"/>
  <c r="D258" i="5"/>
  <c r="E258" i="5"/>
  <c r="F258" i="5"/>
  <c r="G258" i="5"/>
  <c r="H258" i="5"/>
  <c r="I258" i="5"/>
  <c r="J258" i="5"/>
  <c r="K258" i="5"/>
  <c r="B259" i="5"/>
  <c r="O259" i="5" s="1"/>
  <c r="C259" i="5"/>
  <c r="D259" i="5"/>
  <c r="E259" i="5"/>
  <c r="F259" i="5"/>
  <c r="G259" i="5"/>
  <c r="H259" i="5"/>
  <c r="I259" i="5"/>
  <c r="J259" i="5"/>
  <c r="K259" i="5"/>
  <c r="B260" i="5"/>
  <c r="C260" i="5"/>
  <c r="D260" i="5"/>
  <c r="E260" i="5"/>
  <c r="F260" i="5"/>
  <c r="G260" i="5"/>
  <c r="H260" i="5"/>
  <c r="I260" i="5"/>
  <c r="J260" i="5"/>
  <c r="K260" i="5"/>
  <c r="B261" i="5"/>
  <c r="C261" i="5"/>
  <c r="D261" i="5"/>
  <c r="E261" i="5"/>
  <c r="F261" i="5"/>
  <c r="G261" i="5"/>
  <c r="H261" i="5"/>
  <c r="I261" i="5"/>
  <c r="J261" i="5"/>
  <c r="K261" i="5"/>
  <c r="B262" i="5"/>
  <c r="C262" i="5"/>
  <c r="D262" i="5"/>
  <c r="E262" i="5"/>
  <c r="F262" i="5"/>
  <c r="G262" i="5"/>
  <c r="H262" i="5"/>
  <c r="I262" i="5"/>
  <c r="J262" i="5"/>
  <c r="K262" i="5"/>
  <c r="B263" i="5"/>
  <c r="C263" i="5"/>
  <c r="D263" i="5"/>
  <c r="E263" i="5"/>
  <c r="F263" i="5"/>
  <c r="G263" i="5"/>
  <c r="H263" i="5"/>
  <c r="I263" i="5"/>
  <c r="J263" i="5"/>
  <c r="K263" i="5"/>
  <c r="B264" i="5"/>
  <c r="C264" i="5"/>
  <c r="D264" i="5"/>
  <c r="E264" i="5"/>
  <c r="F264" i="5"/>
  <c r="G264" i="5"/>
  <c r="H264" i="5"/>
  <c r="I264" i="5"/>
  <c r="J264" i="5"/>
  <c r="K264" i="5"/>
  <c r="B265" i="5"/>
  <c r="O265" i="5" s="1"/>
  <c r="C265" i="5"/>
  <c r="D265" i="5"/>
  <c r="E265" i="5"/>
  <c r="F265" i="5"/>
  <c r="G265" i="5"/>
  <c r="H265" i="5"/>
  <c r="I265" i="5"/>
  <c r="J265" i="5"/>
  <c r="K265" i="5"/>
  <c r="B266" i="5"/>
  <c r="C266" i="5"/>
  <c r="D266" i="5"/>
  <c r="E266" i="5"/>
  <c r="F266" i="5"/>
  <c r="G266" i="5"/>
  <c r="H266" i="5"/>
  <c r="I266" i="5"/>
  <c r="J266" i="5"/>
  <c r="B298" i="6" s="1"/>
  <c r="K266" i="5"/>
  <c r="B267" i="5"/>
  <c r="C267" i="5"/>
  <c r="D267" i="5"/>
  <c r="E267" i="5"/>
  <c r="F267" i="5"/>
  <c r="G267" i="5"/>
  <c r="H267" i="5"/>
  <c r="I267" i="5"/>
  <c r="J267" i="5"/>
  <c r="B299" i="6" s="1"/>
  <c r="K267" i="5"/>
  <c r="P267" i="5" s="1"/>
  <c r="B268" i="5"/>
  <c r="C268" i="5"/>
  <c r="D268" i="5"/>
  <c r="E268" i="5"/>
  <c r="F268" i="5"/>
  <c r="G268" i="5"/>
  <c r="H268" i="5"/>
  <c r="I268" i="5"/>
  <c r="J268" i="5"/>
  <c r="B300" i="6" s="1"/>
  <c r="K268" i="5"/>
  <c r="P268" i="5" s="1"/>
  <c r="B269" i="5"/>
  <c r="C269" i="5"/>
  <c r="D269" i="5"/>
  <c r="E269" i="5"/>
  <c r="F269" i="5"/>
  <c r="G269" i="5"/>
  <c r="H269" i="5"/>
  <c r="I269" i="5"/>
  <c r="J269" i="5"/>
  <c r="B301" i="6" s="1"/>
  <c r="K269" i="5"/>
  <c r="B270" i="5"/>
  <c r="C270" i="5"/>
  <c r="D270" i="5"/>
  <c r="E270" i="5"/>
  <c r="F270" i="5"/>
  <c r="G270" i="5"/>
  <c r="H270" i="5"/>
  <c r="I270" i="5"/>
  <c r="J270" i="5"/>
  <c r="K270" i="5"/>
  <c r="B271" i="5"/>
  <c r="C271" i="5"/>
  <c r="D271" i="5"/>
  <c r="E271" i="5"/>
  <c r="F271" i="5"/>
  <c r="G271" i="5"/>
  <c r="H271" i="5"/>
  <c r="I271" i="5"/>
  <c r="J271" i="5"/>
  <c r="K271" i="5"/>
  <c r="B272" i="5"/>
  <c r="C272" i="5"/>
  <c r="D272" i="5"/>
  <c r="E272" i="5"/>
  <c r="F272" i="5"/>
  <c r="G272" i="5"/>
  <c r="H272" i="5"/>
  <c r="I272" i="5"/>
  <c r="J272" i="5"/>
  <c r="K272" i="5"/>
  <c r="B273" i="5"/>
  <c r="C273" i="5"/>
  <c r="D273" i="5"/>
  <c r="E273" i="5"/>
  <c r="F273" i="5"/>
  <c r="G273" i="5"/>
  <c r="H273" i="5"/>
  <c r="I273" i="5"/>
  <c r="J273" i="5"/>
  <c r="K273" i="5"/>
  <c r="B274" i="5"/>
  <c r="C274" i="5"/>
  <c r="D274" i="5"/>
  <c r="E274" i="5"/>
  <c r="F274" i="5"/>
  <c r="G274" i="5"/>
  <c r="H274" i="5"/>
  <c r="I274" i="5"/>
  <c r="J274" i="5"/>
  <c r="K274" i="5"/>
  <c r="B275" i="5"/>
  <c r="C275" i="5"/>
  <c r="D275" i="5"/>
  <c r="E275" i="5"/>
  <c r="F275" i="5"/>
  <c r="G275" i="5"/>
  <c r="H275" i="5"/>
  <c r="I275" i="5"/>
  <c r="J275" i="5"/>
  <c r="K275" i="5"/>
  <c r="B276" i="5"/>
  <c r="C276" i="5"/>
  <c r="D276" i="5"/>
  <c r="E276" i="5"/>
  <c r="F276" i="5"/>
  <c r="G276" i="5"/>
  <c r="H276" i="5"/>
  <c r="I276" i="5"/>
  <c r="J276" i="5"/>
  <c r="K276" i="5"/>
  <c r="B277" i="5"/>
  <c r="C277" i="5"/>
  <c r="D277" i="5"/>
  <c r="E277" i="5"/>
  <c r="F277" i="5"/>
  <c r="G277" i="5"/>
  <c r="H277" i="5"/>
  <c r="I277" i="5"/>
  <c r="J277" i="5"/>
  <c r="K277" i="5"/>
  <c r="B278" i="5"/>
  <c r="C278" i="5"/>
  <c r="D278" i="5"/>
  <c r="E278" i="5"/>
  <c r="F278" i="5"/>
  <c r="G278" i="5"/>
  <c r="H278" i="5"/>
  <c r="I278" i="5"/>
  <c r="J278" i="5"/>
  <c r="B310" i="6" s="1"/>
  <c r="K278" i="5"/>
  <c r="B279" i="5"/>
  <c r="C279" i="5"/>
  <c r="D279" i="5"/>
  <c r="E279" i="5"/>
  <c r="F279" i="5"/>
  <c r="G279" i="5"/>
  <c r="H279" i="5"/>
  <c r="I279" i="5"/>
  <c r="J279" i="5"/>
  <c r="B311" i="6" s="1"/>
  <c r="K279" i="5"/>
  <c r="B280" i="5"/>
  <c r="C280" i="5"/>
  <c r="D280" i="5"/>
  <c r="E280" i="5"/>
  <c r="F280" i="5"/>
  <c r="G280" i="5"/>
  <c r="H280" i="5"/>
  <c r="I280" i="5"/>
  <c r="J280" i="5"/>
  <c r="B312" i="6" s="1"/>
  <c r="K280" i="5"/>
  <c r="P280" i="5" s="1"/>
  <c r="B281" i="5"/>
  <c r="C281" i="5"/>
  <c r="D281" i="5"/>
  <c r="E281" i="5"/>
  <c r="F281" i="5"/>
  <c r="G281" i="5"/>
  <c r="H281" i="5"/>
  <c r="I281" i="5"/>
  <c r="J281" i="5"/>
  <c r="B313" i="6" s="1"/>
  <c r="K281" i="5"/>
  <c r="B282" i="5"/>
  <c r="C282" i="5"/>
  <c r="D282" i="5"/>
  <c r="E282" i="5"/>
  <c r="F282" i="5"/>
  <c r="G282" i="5"/>
  <c r="H282" i="5"/>
  <c r="I282" i="5"/>
  <c r="J282" i="5"/>
  <c r="K282" i="5"/>
  <c r="B283" i="5"/>
  <c r="C283" i="5"/>
  <c r="D283" i="5"/>
  <c r="E283" i="5"/>
  <c r="F283" i="5"/>
  <c r="G283" i="5"/>
  <c r="H283" i="5"/>
  <c r="I283" i="5"/>
  <c r="J283" i="5"/>
  <c r="K283" i="5"/>
  <c r="B284" i="5"/>
  <c r="C284" i="5"/>
  <c r="D284" i="5"/>
  <c r="E284" i="5"/>
  <c r="F284" i="5"/>
  <c r="G284" i="5"/>
  <c r="H284" i="5"/>
  <c r="I284" i="5"/>
  <c r="J284" i="5"/>
  <c r="K284" i="5"/>
  <c r="B285" i="5"/>
  <c r="C285" i="5"/>
  <c r="D285" i="5"/>
  <c r="E285" i="5"/>
  <c r="F285" i="5"/>
  <c r="G285" i="5"/>
  <c r="H285" i="5"/>
  <c r="I285" i="5"/>
  <c r="J285" i="5"/>
  <c r="K285" i="5"/>
  <c r="B286" i="5"/>
  <c r="C286" i="5"/>
  <c r="D286" i="5"/>
  <c r="E286" i="5"/>
  <c r="F286" i="5"/>
  <c r="G286" i="5"/>
  <c r="H286" i="5"/>
  <c r="I286" i="5"/>
  <c r="J286" i="5"/>
  <c r="K286" i="5"/>
  <c r="B287" i="5"/>
  <c r="C287" i="5"/>
  <c r="D287" i="5"/>
  <c r="E287" i="5"/>
  <c r="F287" i="5"/>
  <c r="G287" i="5"/>
  <c r="H287" i="5"/>
  <c r="I287" i="5"/>
  <c r="J287" i="5"/>
  <c r="K287" i="5"/>
  <c r="B288" i="5"/>
  <c r="C288" i="5"/>
  <c r="D288" i="5"/>
  <c r="E288" i="5"/>
  <c r="F288" i="5"/>
  <c r="G288" i="5"/>
  <c r="H288" i="5"/>
  <c r="I288" i="5"/>
  <c r="J288" i="5"/>
  <c r="K288" i="5"/>
  <c r="B289" i="5"/>
  <c r="C289" i="5"/>
  <c r="D289" i="5"/>
  <c r="E289" i="5"/>
  <c r="F289" i="5"/>
  <c r="G289" i="5"/>
  <c r="H289" i="5"/>
  <c r="I289" i="5"/>
  <c r="J289" i="5"/>
  <c r="K289" i="5"/>
  <c r="P289" i="5" s="1"/>
  <c r="B290" i="5"/>
  <c r="C290" i="5"/>
  <c r="D290" i="5"/>
  <c r="E290" i="5"/>
  <c r="F290" i="5"/>
  <c r="G290" i="5"/>
  <c r="H290" i="5"/>
  <c r="I290" i="5"/>
  <c r="J290" i="5"/>
  <c r="B322" i="6" s="1"/>
  <c r="K290" i="5"/>
  <c r="B291" i="5"/>
  <c r="C291" i="5"/>
  <c r="D291" i="5"/>
  <c r="E291" i="5"/>
  <c r="F291" i="5"/>
  <c r="G291" i="5"/>
  <c r="H291" i="5"/>
  <c r="I291" i="5"/>
  <c r="J291" i="5"/>
  <c r="B323" i="6" s="1"/>
  <c r="K291" i="5"/>
  <c r="B292" i="5"/>
  <c r="C292" i="5"/>
  <c r="D292" i="5"/>
  <c r="E292" i="5"/>
  <c r="F292" i="5"/>
  <c r="G292" i="5"/>
  <c r="H292" i="5"/>
  <c r="I292" i="5"/>
  <c r="J292" i="5"/>
  <c r="B324" i="6" s="1"/>
  <c r="K292" i="5"/>
  <c r="B293" i="5"/>
  <c r="C293" i="5"/>
  <c r="D293" i="5"/>
  <c r="E293" i="5"/>
  <c r="F293" i="5"/>
  <c r="G293" i="5"/>
  <c r="H293" i="5"/>
  <c r="I293" i="5"/>
  <c r="J293" i="5"/>
  <c r="B325" i="6" s="1"/>
  <c r="K293" i="5"/>
  <c r="B294" i="5"/>
  <c r="C294" i="5"/>
  <c r="D294" i="5"/>
  <c r="E294" i="5"/>
  <c r="F294" i="5"/>
  <c r="G294" i="5"/>
  <c r="H294" i="5"/>
  <c r="I294" i="5"/>
  <c r="J294" i="5"/>
  <c r="K294" i="5"/>
  <c r="B295" i="5"/>
  <c r="C295" i="5"/>
  <c r="D295" i="5"/>
  <c r="E295" i="5"/>
  <c r="F295" i="5"/>
  <c r="G295" i="5"/>
  <c r="H295" i="5"/>
  <c r="I295" i="5"/>
  <c r="J295" i="5"/>
  <c r="K295" i="5"/>
  <c r="B296" i="5"/>
  <c r="C296" i="5"/>
  <c r="D296" i="5"/>
  <c r="E296" i="5"/>
  <c r="F296" i="5"/>
  <c r="G296" i="5"/>
  <c r="H296" i="5"/>
  <c r="I296" i="5"/>
  <c r="J296" i="5"/>
  <c r="K296" i="5"/>
  <c r="B297" i="5"/>
  <c r="C297" i="5"/>
  <c r="D297" i="5"/>
  <c r="E297" i="5"/>
  <c r="F297" i="5"/>
  <c r="G297" i="5"/>
  <c r="H297" i="5"/>
  <c r="I297" i="5"/>
  <c r="J297" i="5"/>
  <c r="K297" i="5"/>
  <c r="B298" i="5"/>
  <c r="C298" i="5"/>
  <c r="D298" i="5"/>
  <c r="E298" i="5"/>
  <c r="F298" i="5"/>
  <c r="G298" i="5"/>
  <c r="H298" i="5"/>
  <c r="I298" i="5"/>
  <c r="J298" i="5"/>
  <c r="K298" i="5"/>
  <c r="B299" i="5"/>
  <c r="C299" i="5"/>
  <c r="D299" i="5"/>
  <c r="E299" i="5"/>
  <c r="F299" i="5"/>
  <c r="G299" i="5"/>
  <c r="H299" i="5"/>
  <c r="I299" i="5"/>
  <c r="J299" i="5"/>
  <c r="K299" i="5"/>
  <c r="B300" i="5"/>
  <c r="C300" i="5"/>
  <c r="D300" i="5"/>
  <c r="E300" i="5"/>
  <c r="F300" i="5"/>
  <c r="G300" i="5"/>
  <c r="H300" i="5"/>
  <c r="I300" i="5"/>
  <c r="J300" i="5"/>
  <c r="K300" i="5"/>
  <c r="B301" i="5"/>
  <c r="O301" i="5" s="1"/>
  <c r="C301" i="5"/>
  <c r="D301" i="5"/>
  <c r="E301" i="5"/>
  <c r="F301" i="5"/>
  <c r="G301" i="5"/>
  <c r="H301" i="5"/>
  <c r="I301" i="5"/>
  <c r="J301" i="5"/>
  <c r="K301" i="5"/>
  <c r="B302" i="5"/>
  <c r="C302" i="5"/>
  <c r="D302" i="5"/>
  <c r="E302" i="5"/>
  <c r="F302" i="5"/>
  <c r="G302" i="5"/>
  <c r="H302" i="5"/>
  <c r="I302" i="5"/>
  <c r="J302" i="5"/>
  <c r="B334" i="6" s="1"/>
  <c r="K302" i="5"/>
  <c r="B303" i="5"/>
  <c r="C303" i="5"/>
  <c r="D303" i="5"/>
  <c r="E303" i="5"/>
  <c r="F303" i="5"/>
  <c r="G303" i="5"/>
  <c r="H303" i="5"/>
  <c r="I303" i="5"/>
  <c r="J303" i="5"/>
  <c r="B335" i="6" s="1"/>
  <c r="K303" i="5"/>
  <c r="P303" i="5" s="1"/>
  <c r="B304" i="5"/>
  <c r="C304" i="5"/>
  <c r="D304" i="5"/>
  <c r="E304" i="5"/>
  <c r="F304" i="5"/>
  <c r="G304" i="5"/>
  <c r="H304" i="5"/>
  <c r="I304" i="5"/>
  <c r="J304" i="5"/>
  <c r="B336" i="6" s="1"/>
  <c r="K304" i="5"/>
  <c r="P304" i="5" s="1"/>
  <c r="B305" i="5"/>
  <c r="C305" i="5"/>
  <c r="D305" i="5"/>
  <c r="E305" i="5"/>
  <c r="F305" i="5"/>
  <c r="G305" i="5"/>
  <c r="H305" i="5"/>
  <c r="I305" i="5"/>
  <c r="J305" i="5"/>
  <c r="B337" i="6" s="1"/>
  <c r="K305" i="5"/>
  <c r="B306" i="5"/>
  <c r="C306" i="5"/>
  <c r="D306" i="5"/>
  <c r="E306" i="5"/>
  <c r="F306" i="5"/>
  <c r="G306" i="5"/>
  <c r="H306" i="5"/>
  <c r="I306" i="5"/>
  <c r="J306" i="5"/>
  <c r="K306" i="5"/>
  <c r="B307" i="5"/>
  <c r="C307" i="5"/>
  <c r="D307" i="5"/>
  <c r="E307" i="5"/>
  <c r="F307" i="5"/>
  <c r="G307" i="5"/>
  <c r="H307" i="5"/>
  <c r="I307" i="5"/>
  <c r="J307" i="5"/>
  <c r="K307" i="5"/>
  <c r="B308" i="5"/>
  <c r="C308" i="5"/>
  <c r="D308" i="5"/>
  <c r="E308" i="5"/>
  <c r="F308" i="5"/>
  <c r="G308" i="5"/>
  <c r="H308" i="5"/>
  <c r="I308" i="5"/>
  <c r="J308" i="5"/>
  <c r="K308" i="5"/>
  <c r="B309" i="5"/>
  <c r="C309" i="5"/>
  <c r="D309" i="5"/>
  <c r="E309" i="5"/>
  <c r="F309" i="5"/>
  <c r="G309" i="5"/>
  <c r="H309" i="5"/>
  <c r="I309" i="5"/>
  <c r="J309" i="5"/>
  <c r="K309" i="5"/>
  <c r="B310" i="5"/>
  <c r="C310" i="5"/>
  <c r="D310" i="5"/>
  <c r="E310" i="5"/>
  <c r="F310" i="5"/>
  <c r="G310" i="5"/>
  <c r="H310" i="5"/>
  <c r="I310" i="5"/>
  <c r="J310" i="5"/>
  <c r="K310" i="5"/>
  <c r="B311" i="5"/>
  <c r="C311" i="5"/>
  <c r="D311" i="5"/>
  <c r="E311" i="5"/>
  <c r="F311" i="5"/>
  <c r="G311" i="5"/>
  <c r="H311" i="5"/>
  <c r="I311" i="5"/>
  <c r="J311" i="5"/>
  <c r="K311" i="5"/>
  <c r="B312" i="5"/>
  <c r="C312" i="5"/>
  <c r="D312" i="5"/>
  <c r="E312" i="5"/>
  <c r="F312" i="5"/>
  <c r="G312" i="5"/>
  <c r="H312" i="5"/>
  <c r="I312" i="5"/>
  <c r="J312" i="5"/>
  <c r="K312" i="5"/>
  <c r="B313" i="5"/>
  <c r="C313" i="5"/>
  <c r="D313" i="5"/>
  <c r="E313" i="5"/>
  <c r="F313" i="5"/>
  <c r="G313" i="5"/>
  <c r="H313" i="5"/>
  <c r="I313" i="5"/>
  <c r="J313" i="5"/>
  <c r="K313" i="5"/>
  <c r="B314" i="5"/>
  <c r="C314" i="5"/>
  <c r="D314" i="5"/>
  <c r="E314" i="5"/>
  <c r="F314" i="5"/>
  <c r="G314" i="5"/>
  <c r="H314" i="5"/>
  <c r="I314" i="5"/>
  <c r="J314" i="5"/>
  <c r="B346" i="6" s="1"/>
  <c r="K314" i="5"/>
  <c r="B315" i="5"/>
  <c r="C315" i="5"/>
  <c r="D315" i="5"/>
  <c r="E315" i="5"/>
  <c r="F315" i="5"/>
  <c r="G315" i="5"/>
  <c r="H315" i="5"/>
  <c r="I315" i="5"/>
  <c r="J315" i="5"/>
  <c r="B347" i="6" s="1"/>
  <c r="K315" i="5"/>
  <c r="B316" i="5"/>
  <c r="C316" i="5"/>
  <c r="D316" i="5"/>
  <c r="E316" i="5"/>
  <c r="F316" i="5"/>
  <c r="G316" i="5"/>
  <c r="H316" i="5"/>
  <c r="I316" i="5"/>
  <c r="J316" i="5"/>
  <c r="B348" i="6" s="1"/>
  <c r="K316" i="5"/>
  <c r="B317" i="5"/>
  <c r="C317" i="5"/>
  <c r="D317" i="5"/>
  <c r="E317" i="5"/>
  <c r="F317" i="5"/>
  <c r="G317" i="5"/>
  <c r="H317" i="5"/>
  <c r="I317" i="5"/>
  <c r="J317" i="5"/>
  <c r="B349" i="6" s="1"/>
  <c r="K317" i="5"/>
  <c r="B318" i="5"/>
  <c r="C318" i="5"/>
  <c r="D318" i="5"/>
  <c r="E318" i="5"/>
  <c r="F318" i="5"/>
  <c r="G318" i="5"/>
  <c r="H318" i="5"/>
  <c r="I318" i="5"/>
  <c r="J318" i="5"/>
  <c r="K318" i="5"/>
  <c r="B319" i="5"/>
  <c r="O319" i="5" s="1"/>
  <c r="C319" i="5"/>
  <c r="D319" i="5"/>
  <c r="E319" i="5"/>
  <c r="F319" i="5"/>
  <c r="G319" i="5"/>
  <c r="H319" i="5"/>
  <c r="I319" i="5"/>
  <c r="J319" i="5"/>
  <c r="K319" i="5"/>
  <c r="B320" i="5"/>
  <c r="C320" i="5"/>
  <c r="D320" i="5"/>
  <c r="E320" i="5"/>
  <c r="F320" i="5"/>
  <c r="G320" i="5"/>
  <c r="H320" i="5"/>
  <c r="I320" i="5"/>
  <c r="J320" i="5"/>
  <c r="K320" i="5"/>
  <c r="B321" i="5"/>
  <c r="C321" i="5"/>
  <c r="D321" i="5"/>
  <c r="E321" i="5"/>
  <c r="F321" i="5"/>
  <c r="G321" i="5"/>
  <c r="H321" i="5"/>
  <c r="I321" i="5"/>
  <c r="J321" i="5"/>
  <c r="K321" i="5"/>
  <c r="B322" i="5"/>
  <c r="C322" i="5"/>
  <c r="D322" i="5"/>
  <c r="E322" i="5"/>
  <c r="F322" i="5"/>
  <c r="G322" i="5"/>
  <c r="H322" i="5"/>
  <c r="I322" i="5"/>
  <c r="J322" i="5"/>
  <c r="K322" i="5"/>
  <c r="B323" i="5"/>
  <c r="C323" i="5"/>
  <c r="D323" i="5"/>
  <c r="E323" i="5"/>
  <c r="F323" i="5"/>
  <c r="G323" i="5"/>
  <c r="H323" i="5"/>
  <c r="I323" i="5"/>
  <c r="J323" i="5"/>
  <c r="K323" i="5"/>
  <c r="B324" i="5"/>
  <c r="C324" i="5"/>
  <c r="D324" i="5"/>
  <c r="E324" i="5"/>
  <c r="F324" i="5"/>
  <c r="G324" i="5"/>
  <c r="H324" i="5"/>
  <c r="I324" i="5"/>
  <c r="J324" i="5"/>
  <c r="K324" i="5"/>
  <c r="B325" i="5"/>
  <c r="C325" i="5"/>
  <c r="D325" i="5"/>
  <c r="E325" i="5"/>
  <c r="F325" i="5"/>
  <c r="G325" i="5"/>
  <c r="H325" i="5"/>
  <c r="I325" i="5"/>
  <c r="J325" i="5"/>
  <c r="K325" i="5"/>
  <c r="P325" i="5" s="1"/>
  <c r="B326" i="5"/>
  <c r="C326" i="5"/>
  <c r="D326" i="5"/>
  <c r="E326" i="5"/>
  <c r="F326" i="5"/>
  <c r="G326" i="5"/>
  <c r="H326" i="5"/>
  <c r="I326" i="5"/>
  <c r="J326" i="5"/>
  <c r="B358" i="6" s="1"/>
  <c r="K326" i="5"/>
  <c r="B327" i="5"/>
  <c r="C327" i="5"/>
  <c r="D327" i="5"/>
  <c r="E327" i="5"/>
  <c r="F327" i="5"/>
  <c r="G327" i="5"/>
  <c r="H327" i="5"/>
  <c r="I327" i="5"/>
  <c r="J327" i="5"/>
  <c r="B359" i="6" s="1"/>
  <c r="K327" i="5"/>
  <c r="B328" i="5"/>
  <c r="C328" i="5"/>
  <c r="D328" i="5"/>
  <c r="E328" i="5"/>
  <c r="F328" i="5"/>
  <c r="G328" i="5"/>
  <c r="H328" i="5"/>
  <c r="I328" i="5"/>
  <c r="J328" i="5"/>
  <c r="B360" i="6" s="1"/>
  <c r="K328" i="5"/>
  <c r="P328" i="5" s="1"/>
  <c r="B329" i="5"/>
  <c r="C329" i="5"/>
  <c r="D329" i="5"/>
  <c r="E329" i="5"/>
  <c r="F329" i="5"/>
  <c r="G329" i="5"/>
  <c r="H329" i="5"/>
  <c r="I329" i="5"/>
  <c r="J329" i="5"/>
  <c r="B361" i="6" s="1"/>
  <c r="K329" i="5"/>
  <c r="B330" i="5"/>
  <c r="C330" i="5"/>
  <c r="D330" i="5"/>
  <c r="E330" i="5"/>
  <c r="F330" i="5"/>
  <c r="G330" i="5"/>
  <c r="H330" i="5"/>
  <c r="I330" i="5"/>
  <c r="J330" i="5"/>
  <c r="K330" i="5"/>
  <c r="B331" i="5"/>
  <c r="C331" i="5"/>
  <c r="D331" i="5"/>
  <c r="E331" i="5"/>
  <c r="F331" i="5"/>
  <c r="G331" i="5"/>
  <c r="H331" i="5"/>
  <c r="I331" i="5"/>
  <c r="J331" i="5"/>
  <c r="K331" i="5"/>
  <c r="B332" i="5"/>
  <c r="C332" i="5"/>
  <c r="D332" i="5"/>
  <c r="E332" i="5"/>
  <c r="F332" i="5"/>
  <c r="G332" i="5"/>
  <c r="H332" i="5"/>
  <c r="I332" i="5"/>
  <c r="J332" i="5"/>
  <c r="K332" i="5"/>
  <c r="B333" i="5"/>
  <c r="C333" i="5"/>
  <c r="D333" i="5"/>
  <c r="E333" i="5"/>
  <c r="F333" i="5"/>
  <c r="G333" i="5"/>
  <c r="H333" i="5"/>
  <c r="I333" i="5"/>
  <c r="J333" i="5"/>
  <c r="K333" i="5"/>
  <c r="B334" i="5"/>
  <c r="C334" i="5"/>
  <c r="D334" i="5"/>
  <c r="E334" i="5"/>
  <c r="F334" i="5"/>
  <c r="G334" i="5"/>
  <c r="H334" i="5"/>
  <c r="I334" i="5"/>
  <c r="J334" i="5"/>
  <c r="K334" i="5"/>
  <c r="B335" i="5"/>
  <c r="C335" i="5"/>
  <c r="D335" i="5"/>
  <c r="E335" i="5"/>
  <c r="F335" i="5"/>
  <c r="G335" i="5"/>
  <c r="H335" i="5"/>
  <c r="I335" i="5"/>
  <c r="J335" i="5"/>
  <c r="K335" i="5"/>
  <c r="B336" i="5"/>
  <c r="C336" i="5"/>
  <c r="D336" i="5"/>
  <c r="E336" i="5"/>
  <c r="F336" i="5"/>
  <c r="G336" i="5"/>
  <c r="H336" i="5"/>
  <c r="I336" i="5"/>
  <c r="J336" i="5"/>
  <c r="K336" i="5"/>
  <c r="B337" i="5"/>
  <c r="C337" i="5"/>
  <c r="D337" i="5"/>
  <c r="E337" i="5"/>
  <c r="F337" i="5"/>
  <c r="G337" i="5"/>
  <c r="H337" i="5"/>
  <c r="I337" i="5"/>
  <c r="J337" i="5"/>
  <c r="K337" i="5"/>
  <c r="B338" i="5"/>
  <c r="C338" i="5"/>
  <c r="D338" i="5"/>
  <c r="E338" i="5"/>
  <c r="F338" i="5"/>
  <c r="G338" i="5"/>
  <c r="H338" i="5"/>
  <c r="I338" i="5"/>
  <c r="J338" i="5"/>
  <c r="B370" i="6" s="1"/>
  <c r="K338" i="5"/>
  <c r="B339" i="5"/>
  <c r="C339" i="5"/>
  <c r="D339" i="5"/>
  <c r="E339" i="5"/>
  <c r="F339" i="5"/>
  <c r="G339" i="5"/>
  <c r="H339" i="5"/>
  <c r="I339" i="5"/>
  <c r="J339" i="5"/>
  <c r="B371" i="6" s="1"/>
  <c r="K339" i="5"/>
  <c r="P339" i="5" s="1"/>
  <c r="B340" i="5"/>
  <c r="C340" i="5"/>
  <c r="D340" i="5"/>
  <c r="E340" i="5"/>
  <c r="F340" i="5"/>
  <c r="G340" i="5"/>
  <c r="H340" i="5"/>
  <c r="I340" i="5"/>
  <c r="J340" i="5"/>
  <c r="B372" i="6" s="1"/>
  <c r="K340" i="5"/>
  <c r="P340" i="5" s="1"/>
  <c r="B341" i="5"/>
  <c r="C341" i="5"/>
  <c r="D341" i="5"/>
  <c r="E341" i="5"/>
  <c r="F341" i="5"/>
  <c r="G341" i="5"/>
  <c r="H341" i="5"/>
  <c r="I341" i="5"/>
  <c r="J341" i="5"/>
  <c r="B373" i="6" s="1"/>
  <c r="K341" i="5"/>
  <c r="B342" i="5"/>
  <c r="C342" i="5"/>
  <c r="D342" i="5"/>
  <c r="E342" i="5"/>
  <c r="F342" i="5"/>
  <c r="G342" i="5"/>
  <c r="H342" i="5"/>
  <c r="I342" i="5"/>
  <c r="J342" i="5"/>
  <c r="K342" i="5"/>
  <c r="B343" i="5"/>
  <c r="C343" i="5"/>
  <c r="D343" i="5"/>
  <c r="E343" i="5"/>
  <c r="F343" i="5"/>
  <c r="G343" i="5"/>
  <c r="H343" i="5"/>
  <c r="I343" i="5"/>
  <c r="J343" i="5"/>
  <c r="K343" i="5"/>
  <c r="M343" i="5" s="1"/>
  <c r="B344" i="5"/>
  <c r="C344" i="5"/>
  <c r="D344" i="5"/>
  <c r="E344" i="5"/>
  <c r="F344" i="5"/>
  <c r="G344" i="5"/>
  <c r="H344" i="5"/>
  <c r="I344" i="5"/>
  <c r="J344" i="5"/>
  <c r="K344" i="5"/>
  <c r="B345" i="5"/>
  <c r="C345" i="5"/>
  <c r="D345" i="5"/>
  <c r="E345" i="5"/>
  <c r="F345" i="5"/>
  <c r="G345" i="5"/>
  <c r="H345" i="5"/>
  <c r="I345" i="5"/>
  <c r="J345" i="5"/>
  <c r="K345" i="5"/>
  <c r="B346" i="5"/>
  <c r="C346" i="5"/>
  <c r="D346" i="5"/>
  <c r="E346" i="5"/>
  <c r="F346" i="5"/>
  <c r="G346" i="5"/>
  <c r="H346" i="5"/>
  <c r="I346" i="5"/>
  <c r="J346" i="5"/>
  <c r="K346" i="5"/>
  <c r="B347" i="5"/>
  <c r="C347" i="5"/>
  <c r="D347" i="5"/>
  <c r="E347" i="5"/>
  <c r="F347" i="5"/>
  <c r="G347" i="5"/>
  <c r="H347" i="5"/>
  <c r="I347" i="5"/>
  <c r="J347" i="5"/>
  <c r="K347" i="5"/>
  <c r="B348" i="5"/>
  <c r="C348" i="5"/>
  <c r="D348" i="5"/>
  <c r="E348" i="5"/>
  <c r="F348" i="5"/>
  <c r="G348" i="5"/>
  <c r="H348" i="5"/>
  <c r="I348" i="5"/>
  <c r="J348" i="5"/>
  <c r="K348" i="5"/>
  <c r="B349" i="5"/>
  <c r="C349" i="5"/>
  <c r="D349" i="5"/>
  <c r="E349" i="5"/>
  <c r="F349" i="5"/>
  <c r="G349" i="5"/>
  <c r="H349" i="5"/>
  <c r="I349" i="5"/>
  <c r="J349" i="5"/>
  <c r="K349" i="5"/>
  <c r="B350" i="5"/>
  <c r="C350" i="5"/>
  <c r="D350" i="5"/>
  <c r="E350" i="5"/>
  <c r="F350" i="5"/>
  <c r="G350" i="5"/>
  <c r="H350" i="5"/>
  <c r="I350" i="5"/>
  <c r="J350" i="5"/>
  <c r="B382" i="6" s="1"/>
  <c r="K350" i="5"/>
  <c r="B351" i="5"/>
  <c r="C351" i="5"/>
  <c r="D351" i="5"/>
  <c r="E351" i="5"/>
  <c r="F351" i="5"/>
  <c r="G351" i="5"/>
  <c r="H351" i="5"/>
  <c r="I351" i="5"/>
  <c r="J351" i="5"/>
  <c r="B383" i="6" s="1"/>
  <c r="K351" i="5"/>
  <c r="B352" i="5"/>
  <c r="C352" i="5"/>
  <c r="D352" i="5"/>
  <c r="E352" i="5"/>
  <c r="F352" i="5"/>
  <c r="G352" i="5"/>
  <c r="H352" i="5"/>
  <c r="I352" i="5"/>
  <c r="J352" i="5"/>
  <c r="B384" i="6" s="1"/>
  <c r="K352" i="5"/>
  <c r="B353" i="5"/>
  <c r="C353" i="5"/>
  <c r="D353" i="5"/>
  <c r="E353" i="5"/>
  <c r="F353" i="5"/>
  <c r="G353" i="5"/>
  <c r="H353" i="5"/>
  <c r="I353" i="5"/>
  <c r="J353" i="5"/>
  <c r="B385" i="6" s="1"/>
  <c r="K353" i="5"/>
  <c r="B354" i="5"/>
  <c r="C354" i="5"/>
  <c r="D354" i="5"/>
  <c r="E354" i="5"/>
  <c r="F354" i="5"/>
  <c r="G354" i="5"/>
  <c r="H354" i="5"/>
  <c r="I354" i="5"/>
  <c r="J354" i="5"/>
  <c r="K354" i="5"/>
  <c r="B355" i="5"/>
  <c r="C355" i="5"/>
  <c r="D355" i="5"/>
  <c r="E355" i="5"/>
  <c r="F355" i="5"/>
  <c r="G355" i="5"/>
  <c r="H355" i="5"/>
  <c r="I355" i="5"/>
  <c r="J355" i="5"/>
  <c r="K355" i="5"/>
  <c r="B356" i="5"/>
  <c r="C356" i="5"/>
  <c r="D356" i="5"/>
  <c r="E356" i="5"/>
  <c r="F356" i="5"/>
  <c r="G356" i="5"/>
  <c r="H356" i="5"/>
  <c r="I356" i="5"/>
  <c r="J356" i="5"/>
  <c r="K356" i="5"/>
  <c r="B357" i="5"/>
  <c r="C357" i="5"/>
  <c r="D357" i="5"/>
  <c r="E357" i="5"/>
  <c r="F357" i="5"/>
  <c r="G357" i="5"/>
  <c r="H357" i="5"/>
  <c r="I357" i="5"/>
  <c r="J357" i="5"/>
  <c r="K357" i="5"/>
  <c r="B358" i="5"/>
  <c r="C358" i="5"/>
  <c r="D358" i="5"/>
  <c r="E358" i="5"/>
  <c r="F358" i="5"/>
  <c r="G358" i="5"/>
  <c r="H358" i="5"/>
  <c r="I358" i="5"/>
  <c r="J358" i="5"/>
  <c r="K358" i="5"/>
  <c r="B359" i="5"/>
  <c r="C359" i="5"/>
  <c r="D359" i="5"/>
  <c r="E359" i="5"/>
  <c r="F359" i="5"/>
  <c r="G359" i="5"/>
  <c r="H359" i="5"/>
  <c r="I359" i="5"/>
  <c r="J359" i="5"/>
  <c r="K359" i="5"/>
  <c r="B360" i="5"/>
  <c r="C360" i="5"/>
  <c r="D360" i="5"/>
  <c r="E360" i="5"/>
  <c r="F360" i="5"/>
  <c r="G360" i="5"/>
  <c r="H360" i="5"/>
  <c r="I360" i="5"/>
  <c r="J360" i="5"/>
  <c r="K360" i="5"/>
  <c r="B361" i="5"/>
  <c r="O361" i="5" s="1"/>
  <c r="C361" i="5"/>
  <c r="D361" i="5"/>
  <c r="E361" i="5"/>
  <c r="F361" i="5"/>
  <c r="G361" i="5"/>
  <c r="H361" i="5"/>
  <c r="I361" i="5"/>
  <c r="J361" i="5"/>
  <c r="K361" i="5"/>
  <c r="P361" i="5" s="1"/>
  <c r="B362" i="5"/>
  <c r="C362" i="5"/>
  <c r="D362" i="5"/>
  <c r="E362" i="5"/>
  <c r="F362" i="5"/>
  <c r="G362" i="5"/>
  <c r="H362" i="5"/>
  <c r="I362" i="5"/>
  <c r="J362" i="5"/>
  <c r="B394" i="6" s="1"/>
  <c r="K362" i="5"/>
  <c r="B363" i="5"/>
  <c r="C363" i="5"/>
  <c r="D363" i="5"/>
  <c r="E363" i="5"/>
  <c r="F363" i="5"/>
  <c r="G363" i="5"/>
  <c r="H363" i="5"/>
  <c r="I363" i="5"/>
  <c r="J363" i="5"/>
  <c r="B395" i="6" s="1"/>
  <c r="K363" i="5"/>
  <c r="B364" i="5"/>
  <c r="C364" i="5"/>
  <c r="D364" i="5"/>
  <c r="E364" i="5"/>
  <c r="F364" i="5"/>
  <c r="G364" i="5"/>
  <c r="H364" i="5"/>
  <c r="I364" i="5"/>
  <c r="J364" i="5"/>
  <c r="B396" i="6" s="1"/>
  <c r="K364" i="5"/>
  <c r="B365" i="5"/>
  <c r="C365" i="5"/>
  <c r="D365" i="5"/>
  <c r="E365" i="5"/>
  <c r="F365" i="5"/>
  <c r="G365" i="5"/>
  <c r="H365" i="5"/>
  <c r="I365" i="5"/>
  <c r="J365" i="5"/>
  <c r="B397" i="6" s="1"/>
  <c r="K365" i="5"/>
  <c r="B366" i="5"/>
  <c r="C366" i="5"/>
  <c r="D366" i="5"/>
  <c r="E366" i="5"/>
  <c r="F366" i="5"/>
  <c r="G366" i="5"/>
  <c r="H366" i="5"/>
  <c r="I366" i="5"/>
  <c r="J366" i="5"/>
  <c r="K366" i="5"/>
  <c r="B367" i="5"/>
  <c r="C367" i="5"/>
  <c r="D367" i="5"/>
  <c r="E367" i="5"/>
  <c r="F367" i="5"/>
  <c r="G367" i="5"/>
  <c r="H367" i="5"/>
  <c r="I367" i="5"/>
  <c r="J367" i="5"/>
  <c r="K367" i="5"/>
  <c r="B368" i="5"/>
  <c r="C368" i="5"/>
  <c r="D368" i="5"/>
  <c r="E368" i="5"/>
  <c r="F368" i="5"/>
  <c r="G368" i="5"/>
  <c r="H368" i="5"/>
  <c r="I368" i="5"/>
  <c r="J368" i="5"/>
  <c r="K368" i="5"/>
  <c r="B369" i="5"/>
  <c r="C369" i="5"/>
  <c r="D369" i="5"/>
  <c r="E369" i="5"/>
  <c r="F369" i="5"/>
  <c r="G369" i="5"/>
  <c r="H369" i="5"/>
  <c r="I369" i="5"/>
  <c r="J369" i="5"/>
  <c r="K369" i="5"/>
  <c r="B370" i="5"/>
  <c r="C370" i="5"/>
  <c r="D370" i="5"/>
  <c r="E370" i="5"/>
  <c r="F370" i="5"/>
  <c r="G370" i="5"/>
  <c r="H370" i="5"/>
  <c r="I370" i="5"/>
  <c r="J370" i="5"/>
  <c r="K370" i="5"/>
  <c r="B371" i="5"/>
  <c r="C371" i="5"/>
  <c r="D371" i="5"/>
  <c r="E371" i="5"/>
  <c r="F371" i="5"/>
  <c r="G371" i="5"/>
  <c r="H371" i="5"/>
  <c r="I371" i="5"/>
  <c r="J371" i="5"/>
  <c r="K371" i="5"/>
  <c r="B372" i="5"/>
  <c r="C372" i="5"/>
  <c r="D372" i="5"/>
  <c r="E372" i="5"/>
  <c r="F372" i="5"/>
  <c r="G372" i="5"/>
  <c r="H372" i="5"/>
  <c r="I372" i="5"/>
  <c r="J372" i="5"/>
  <c r="K372" i="5"/>
  <c r="B373" i="5"/>
  <c r="C373" i="5"/>
  <c r="D373" i="5"/>
  <c r="E373" i="5"/>
  <c r="F373" i="5"/>
  <c r="G373" i="5"/>
  <c r="H373" i="5"/>
  <c r="I373" i="5"/>
  <c r="J373" i="5"/>
  <c r="K373" i="5"/>
  <c r="B374" i="5"/>
  <c r="C374" i="5"/>
  <c r="D374" i="5"/>
  <c r="E374" i="5"/>
  <c r="F374" i="5"/>
  <c r="G374" i="5"/>
  <c r="H374" i="5"/>
  <c r="I374" i="5"/>
  <c r="J374" i="5"/>
  <c r="B406" i="6" s="1"/>
  <c r="K374" i="5"/>
  <c r="B375" i="5"/>
  <c r="C375" i="5"/>
  <c r="D375" i="5"/>
  <c r="E375" i="5"/>
  <c r="F375" i="5"/>
  <c r="G375" i="5"/>
  <c r="H375" i="5"/>
  <c r="I375" i="5"/>
  <c r="J375" i="5"/>
  <c r="B407" i="6" s="1"/>
  <c r="K375" i="5"/>
  <c r="P375" i="5" s="1"/>
  <c r="B376" i="5"/>
  <c r="C376" i="5"/>
  <c r="D376" i="5"/>
  <c r="E376" i="5"/>
  <c r="F376" i="5"/>
  <c r="G376" i="5"/>
  <c r="H376" i="5"/>
  <c r="I376" i="5"/>
  <c r="J376" i="5"/>
  <c r="B408" i="6" s="1"/>
  <c r="K376" i="5"/>
  <c r="P376" i="5" s="1"/>
  <c r="B377" i="5"/>
  <c r="C377" i="5"/>
  <c r="D377" i="5"/>
  <c r="E377" i="5"/>
  <c r="F377" i="5"/>
  <c r="G377" i="5"/>
  <c r="H377" i="5"/>
  <c r="I377" i="5"/>
  <c r="J377" i="5"/>
  <c r="B409" i="6" s="1"/>
  <c r="K377" i="5"/>
  <c r="B378" i="5"/>
  <c r="C378" i="5"/>
  <c r="D378" i="5"/>
  <c r="E378" i="5"/>
  <c r="F378" i="5"/>
  <c r="G378" i="5"/>
  <c r="H378" i="5"/>
  <c r="I378" i="5"/>
  <c r="J378" i="5"/>
  <c r="K378" i="5"/>
  <c r="B379" i="5"/>
  <c r="C379" i="5"/>
  <c r="D379" i="5"/>
  <c r="E379" i="5"/>
  <c r="F379" i="5"/>
  <c r="G379" i="5"/>
  <c r="H379" i="5"/>
  <c r="I379" i="5"/>
  <c r="J379" i="5"/>
  <c r="K379" i="5"/>
  <c r="B380" i="5"/>
  <c r="C380" i="5"/>
  <c r="D380" i="5"/>
  <c r="E380" i="5"/>
  <c r="F380" i="5"/>
  <c r="G380" i="5"/>
  <c r="H380" i="5"/>
  <c r="I380" i="5"/>
  <c r="J380" i="5"/>
  <c r="K380" i="5"/>
  <c r="B381" i="5"/>
  <c r="C381" i="5"/>
  <c r="D381" i="5"/>
  <c r="E381" i="5"/>
  <c r="F381" i="5"/>
  <c r="G381" i="5"/>
  <c r="H381" i="5"/>
  <c r="I381" i="5"/>
  <c r="J381" i="5"/>
  <c r="K381" i="5"/>
  <c r="O381" i="5" s="1"/>
  <c r="B382" i="5"/>
  <c r="C382" i="5"/>
  <c r="D382" i="5"/>
  <c r="E382" i="5"/>
  <c r="F382" i="5"/>
  <c r="G382" i="5"/>
  <c r="H382" i="5"/>
  <c r="I382" i="5"/>
  <c r="J382" i="5"/>
  <c r="K382" i="5"/>
  <c r="B383" i="5"/>
  <c r="C383" i="5"/>
  <c r="D383" i="5"/>
  <c r="E383" i="5"/>
  <c r="F383" i="5"/>
  <c r="G383" i="5"/>
  <c r="H383" i="5"/>
  <c r="I383" i="5"/>
  <c r="J383" i="5"/>
  <c r="K383" i="5"/>
  <c r="B384" i="5"/>
  <c r="C384" i="5"/>
  <c r="D384" i="5"/>
  <c r="E384" i="5"/>
  <c r="F384" i="5"/>
  <c r="G384" i="5"/>
  <c r="H384" i="5"/>
  <c r="I384" i="5"/>
  <c r="J384" i="5"/>
  <c r="K384" i="5"/>
  <c r="B385" i="5"/>
  <c r="C385" i="5"/>
  <c r="D385" i="5"/>
  <c r="E385" i="5"/>
  <c r="F385" i="5"/>
  <c r="G385" i="5"/>
  <c r="H385" i="5"/>
  <c r="I385" i="5"/>
  <c r="J385" i="5"/>
  <c r="K385" i="5"/>
  <c r="B386" i="5"/>
  <c r="C386" i="5"/>
  <c r="D386" i="5"/>
  <c r="E386" i="5"/>
  <c r="F386" i="5"/>
  <c r="G386" i="5"/>
  <c r="H386" i="5"/>
  <c r="I386" i="5"/>
  <c r="J386" i="5"/>
  <c r="B418" i="6" s="1"/>
  <c r="K386" i="5"/>
  <c r="B387" i="5"/>
  <c r="C387" i="5"/>
  <c r="D387" i="5"/>
  <c r="E387" i="5"/>
  <c r="F387" i="5"/>
  <c r="G387" i="5"/>
  <c r="H387" i="5"/>
  <c r="I387" i="5"/>
  <c r="J387" i="5"/>
  <c r="B419" i="6" s="1"/>
  <c r="K387" i="5"/>
  <c r="P387" i="5" s="1"/>
  <c r="B388" i="5"/>
  <c r="C388" i="5"/>
  <c r="D388" i="5"/>
  <c r="E388" i="5"/>
  <c r="F388" i="5"/>
  <c r="G388" i="5"/>
  <c r="H388" i="5"/>
  <c r="I388" i="5"/>
  <c r="J388" i="5"/>
  <c r="B420" i="6" s="1"/>
  <c r="K388" i="5"/>
  <c r="P388" i="5" s="1"/>
  <c r="B389" i="5"/>
  <c r="C389" i="5"/>
  <c r="D389" i="5"/>
  <c r="E389" i="5"/>
  <c r="F389" i="5"/>
  <c r="G389" i="5"/>
  <c r="H389" i="5"/>
  <c r="I389" i="5"/>
  <c r="J389" i="5"/>
  <c r="B421" i="6" s="1"/>
  <c r="K389" i="5"/>
  <c r="B390" i="5"/>
  <c r="C390" i="5"/>
  <c r="D390" i="5"/>
  <c r="E390" i="5"/>
  <c r="F390" i="5"/>
  <c r="G390" i="5"/>
  <c r="H390" i="5"/>
  <c r="I390" i="5"/>
  <c r="J390" i="5"/>
  <c r="K390" i="5"/>
  <c r="B391" i="5"/>
  <c r="C391" i="5"/>
  <c r="D391" i="5"/>
  <c r="E391" i="5"/>
  <c r="F391" i="5"/>
  <c r="G391" i="5"/>
  <c r="H391" i="5"/>
  <c r="I391" i="5"/>
  <c r="J391" i="5"/>
  <c r="K391" i="5"/>
  <c r="B392" i="5"/>
  <c r="C392" i="5"/>
  <c r="D392" i="5"/>
  <c r="E392" i="5"/>
  <c r="F392" i="5"/>
  <c r="G392" i="5"/>
  <c r="H392" i="5"/>
  <c r="I392" i="5"/>
  <c r="J392" i="5"/>
  <c r="K392" i="5"/>
  <c r="B393" i="5"/>
  <c r="C393" i="5"/>
  <c r="D393" i="5"/>
  <c r="E393" i="5"/>
  <c r="F393" i="5"/>
  <c r="G393" i="5"/>
  <c r="H393" i="5"/>
  <c r="I393" i="5"/>
  <c r="J393" i="5"/>
  <c r="K393" i="5"/>
  <c r="B394" i="5"/>
  <c r="C394" i="5"/>
  <c r="D394" i="5"/>
  <c r="E394" i="5"/>
  <c r="F394" i="5"/>
  <c r="G394" i="5"/>
  <c r="H394" i="5"/>
  <c r="I394" i="5"/>
  <c r="J394" i="5"/>
  <c r="K394" i="5"/>
  <c r="B395" i="5"/>
  <c r="C395" i="5"/>
  <c r="D395" i="5"/>
  <c r="E395" i="5"/>
  <c r="F395" i="5"/>
  <c r="G395" i="5"/>
  <c r="H395" i="5"/>
  <c r="I395" i="5"/>
  <c r="J395" i="5"/>
  <c r="K395" i="5"/>
  <c r="B396" i="5"/>
  <c r="C396" i="5"/>
  <c r="D396" i="5"/>
  <c r="E396" i="5"/>
  <c r="F396" i="5"/>
  <c r="G396" i="5"/>
  <c r="H396" i="5"/>
  <c r="I396" i="5"/>
  <c r="J396" i="5"/>
  <c r="K396" i="5"/>
  <c r="B397" i="5"/>
  <c r="C397" i="5"/>
  <c r="D397" i="5"/>
  <c r="E397" i="5"/>
  <c r="F397" i="5"/>
  <c r="G397" i="5"/>
  <c r="H397" i="5"/>
  <c r="I397" i="5"/>
  <c r="J397" i="5"/>
  <c r="K397" i="5"/>
  <c r="P397" i="5" s="1"/>
  <c r="B398" i="5"/>
  <c r="C398" i="5"/>
  <c r="D398" i="5"/>
  <c r="E398" i="5"/>
  <c r="F398" i="5"/>
  <c r="G398" i="5"/>
  <c r="H398" i="5"/>
  <c r="I398" i="5"/>
  <c r="J398" i="5"/>
  <c r="B430" i="6" s="1"/>
  <c r="K398" i="5"/>
  <c r="B399" i="5"/>
  <c r="C399" i="5"/>
  <c r="D399" i="5"/>
  <c r="E399" i="5"/>
  <c r="F399" i="5"/>
  <c r="G399" i="5"/>
  <c r="H399" i="5"/>
  <c r="I399" i="5"/>
  <c r="J399" i="5"/>
  <c r="B431" i="6" s="1"/>
  <c r="K399" i="5"/>
  <c r="B400" i="5"/>
  <c r="C400" i="5"/>
  <c r="D400" i="5"/>
  <c r="E400" i="5"/>
  <c r="F400" i="5"/>
  <c r="G400" i="5"/>
  <c r="H400" i="5"/>
  <c r="I400" i="5"/>
  <c r="J400" i="5"/>
  <c r="B432" i="6" s="1"/>
  <c r="K400" i="5"/>
  <c r="P400" i="5" s="1"/>
  <c r="B401" i="5"/>
  <c r="C401" i="5"/>
  <c r="D401" i="5"/>
  <c r="E401" i="5"/>
  <c r="F401" i="5"/>
  <c r="G401" i="5"/>
  <c r="H401" i="5"/>
  <c r="I401" i="5"/>
  <c r="J401" i="5"/>
  <c r="B433" i="6" s="1"/>
  <c r="K401" i="5"/>
  <c r="B402" i="5"/>
  <c r="C402" i="5"/>
  <c r="D402" i="5"/>
  <c r="E402" i="5"/>
  <c r="F402" i="5"/>
  <c r="G402" i="5"/>
  <c r="H402" i="5"/>
  <c r="I402" i="5"/>
  <c r="J402" i="5"/>
  <c r="K402" i="5"/>
  <c r="B403" i="5"/>
  <c r="O403" i="5" s="1"/>
  <c r="C403" i="5"/>
  <c r="D403" i="5"/>
  <c r="E403" i="5"/>
  <c r="F403" i="5"/>
  <c r="G403" i="5"/>
  <c r="H403" i="5"/>
  <c r="I403" i="5"/>
  <c r="J403" i="5"/>
  <c r="K403" i="5"/>
  <c r="B404" i="5"/>
  <c r="C404" i="5"/>
  <c r="D404" i="5"/>
  <c r="E404" i="5"/>
  <c r="F404" i="5"/>
  <c r="G404" i="5"/>
  <c r="H404" i="5"/>
  <c r="I404" i="5"/>
  <c r="J404" i="5"/>
  <c r="K404" i="5"/>
  <c r="B405" i="5"/>
  <c r="C405" i="5"/>
  <c r="D405" i="5"/>
  <c r="E405" i="5"/>
  <c r="F405" i="5"/>
  <c r="G405" i="5"/>
  <c r="H405" i="5"/>
  <c r="I405" i="5"/>
  <c r="J405" i="5"/>
  <c r="K405" i="5"/>
  <c r="B406" i="5"/>
  <c r="C406" i="5"/>
  <c r="D406" i="5"/>
  <c r="E406" i="5"/>
  <c r="F406" i="5"/>
  <c r="G406" i="5"/>
  <c r="H406" i="5"/>
  <c r="I406" i="5"/>
  <c r="J406" i="5"/>
  <c r="K406" i="5"/>
  <c r="B407" i="5"/>
  <c r="C407" i="5"/>
  <c r="D407" i="5"/>
  <c r="E407" i="5"/>
  <c r="F407" i="5"/>
  <c r="G407" i="5"/>
  <c r="H407" i="5"/>
  <c r="I407" i="5"/>
  <c r="J407" i="5"/>
  <c r="K407" i="5"/>
  <c r="B408" i="5"/>
  <c r="C408" i="5"/>
  <c r="D408" i="5"/>
  <c r="E408" i="5"/>
  <c r="F408" i="5"/>
  <c r="G408" i="5"/>
  <c r="H408" i="5"/>
  <c r="I408" i="5"/>
  <c r="J408" i="5"/>
  <c r="K408" i="5"/>
  <c r="B409" i="5"/>
  <c r="C409" i="5"/>
  <c r="D409" i="5"/>
  <c r="E409" i="5"/>
  <c r="F409" i="5"/>
  <c r="G409" i="5"/>
  <c r="H409" i="5"/>
  <c r="I409" i="5"/>
  <c r="J409" i="5"/>
  <c r="K409" i="5"/>
  <c r="B410" i="5"/>
  <c r="C410" i="5"/>
  <c r="D410" i="5"/>
  <c r="E410" i="5"/>
  <c r="F410" i="5"/>
  <c r="G410" i="5"/>
  <c r="H410" i="5"/>
  <c r="I410" i="5"/>
  <c r="J410" i="5"/>
  <c r="B442" i="6" s="1"/>
  <c r="K410" i="5"/>
  <c r="B411" i="5"/>
  <c r="C411" i="5"/>
  <c r="D411" i="5"/>
  <c r="E411" i="5"/>
  <c r="F411" i="5"/>
  <c r="G411" i="5"/>
  <c r="H411" i="5"/>
  <c r="I411" i="5"/>
  <c r="J411" i="5"/>
  <c r="B443" i="6" s="1"/>
  <c r="K411" i="5"/>
  <c r="B412" i="5"/>
  <c r="C412" i="5"/>
  <c r="D412" i="5"/>
  <c r="E412" i="5"/>
  <c r="F412" i="5"/>
  <c r="G412" i="5"/>
  <c r="H412" i="5"/>
  <c r="I412" i="5"/>
  <c r="J412" i="5"/>
  <c r="B444" i="6" s="1"/>
  <c r="K412" i="5"/>
  <c r="P412" i="5" s="1"/>
  <c r="B413" i="5"/>
  <c r="C413" i="5"/>
  <c r="D413" i="5"/>
  <c r="E413" i="5"/>
  <c r="F413" i="5"/>
  <c r="G413" i="5"/>
  <c r="H413" i="5"/>
  <c r="I413" i="5"/>
  <c r="J413" i="5"/>
  <c r="B445" i="6" s="1"/>
  <c r="K413" i="5"/>
  <c r="B414" i="5"/>
  <c r="C414" i="5"/>
  <c r="D414" i="5"/>
  <c r="E414" i="5"/>
  <c r="F414" i="5"/>
  <c r="G414" i="5"/>
  <c r="H414" i="5"/>
  <c r="I414" i="5"/>
  <c r="J414" i="5"/>
  <c r="K414" i="5"/>
  <c r="B415" i="5"/>
  <c r="C415" i="5"/>
  <c r="D415" i="5"/>
  <c r="E415" i="5"/>
  <c r="F415" i="5"/>
  <c r="G415" i="5"/>
  <c r="H415" i="5"/>
  <c r="I415" i="5"/>
  <c r="J415" i="5"/>
  <c r="K415" i="5"/>
  <c r="B416" i="5"/>
  <c r="C416" i="5"/>
  <c r="D416" i="5"/>
  <c r="E416" i="5"/>
  <c r="F416" i="5"/>
  <c r="G416" i="5"/>
  <c r="H416" i="5"/>
  <c r="I416" i="5"/>
  <c r="J416" i="5"/>
  <c r="K416" i="5"/>
  <c r="B417" i="5"/>
  <c r="C417" i="5"/>
  <c r="D417" i="5"/>
  <c r="E417" i="5"/>
  <c r="F417" i="5"/>
  <c r="G417" i="5"/>
  <c r="H417" i="5"/>
  <c r="I417" i="5"/>
  <c r="J417" i="5"/>
  <c r="K417" i="5"/>
  <c r="B418" i="5"/>
  <c r="C418" i="5"/>
  <c r="D418" i="5"/>
  <c r="E418" i="5"/>
  <c r="F418" i="5"/>
  <c r="G418" i="5"/>
  <c r="H418" i="5"/>
  <c r="I418" i="5"/>
  <c r="J418" i="5"/>
  <c r="K418" i="5"/>
  <c r="B419" i="5"/>
  <c r="C419" i="5"/>
  <c r="D419" i="5"/>
  <c r="E419" i="5"/>
  <c r="F419" i="5"/>
  <c r="G419" i="5"/>
  <c r="H419" i="5"/>
  <c r="I419" i="5"/>
  <c r="J419" i="5"/>
  <c r="K419" i="5"/>
  <c r="B420" i="5"/>
  <c r="C420" i="5"/>
  <c r="D420" i="5"/>
  <c r="E420" i="5"/>
  <c r="F420" i="5"/>
  <c r="G420" i="5"/>
  <c r="H420" i="5"/>
  <c r="I420" i="5"/>
  <c r="J420" i="5"/>
  <c r="K420" i="5"/>
  <c r="B421" i="5"/>
  <c r="C421" i="5"/>
  <c r="D421" i="5"/>
  <c r="E421" i="5"/>
  <c r="F421" i="5"/>
  <c r="G421" i="5"/>
  <c r="H421" i="5"/>
  <c r="I421" i="5"/>
  <c r="J421" i="5"/>
  <c r="K421" i="5"/>
  <c r="B422" i="5"/>
  <c r="C422" i="5"/>
  <c r="D422" i="5"/>
  <c r="E422" i="5"/>
  <c r="F422" i="5"/>
  <c r="G422" i="5"/>
  <c r="H422" i="5"/>
  <c r="I422" i="5"/>
  <c r="J422" i="5"/>
  <c r="B454" i="6" s="1"/>
  <c r="K422" i="5"/>
  <c r="B423" i="5"/>
  <c r="C423" i="5"/>
  <c r="D423" i="5"/>
  <c r="E423" i="5"/>
  <c r="F423" i="5"/>
  <c r="G423" i="5"/>
  <c r="H423" i="5"/>
  <c r="I423" i="5"/>
  <c r="J423" i="5"/>
  <c r="B455" i="6" s="1"/>
  <c r="K423" i="5"/>
  <c r="B424" i="5"/>
  <c r="C424" i="5"/>
  <c r="D424" i="5"/>
  <c r="E424" i="5"/>
  <c r="F424" i="5"/>
  <c r="G424" i="5"/>
  <c r="H424" i="5"/>
  <c r="I424" i="5"/>
  <c r="J424" i="5"/>
  <c r="B456" i="6" s="1"/>
  <c r="K424" i="5"/>
  <c r="B425" i="5"/>
  <c r="C425" i="5"/>
  <c r="D425" i="5"/>
  <c r="E425" i="5"/>
  <c r="F425" i="5"/>
  <c r="G425" i="5"/>
  <c r="H425" i="5"/>
  <c r="I425" i="5"/>
  <c r="J425" i="5"/>
  <c r="B457" i="6" s="1"/>
  <c r="K425" i="5"/>
  <c r="B426" i="5"/>
  <c r="C426" i="5"/>
  <c r="D426" i="5"/>
  <c r="E426" i="5"/>
  <c r="F426" i="5"/>
  <c r="G426" i="5"/>
  <c r="H426" i="5"/>
  <c r="I426" i="5"/>
  <c r="J426" i="5"/>
  <c r="K426" i="5"/>
  <c r="B427" i="5"/>
  <c r="C427" i="5"/>
  <c r="D427" i="5"/>
  <c r="E427" i="5"/>
  <c r="F427" i="5"/>
  <c r="G427" i="5"/>
  <c r="H427" i="5"/>
  <c r="I427" i="5"/>
  <c r="J427" i="5"/>
  <c r="K427" i="5"/>
  <c r="M427" i="5" s="1"/>
  <c r="B428" i="5"/>
  <c r="C428" i="5"/>
  <c r="D428" i="5"/>
  <c r="E428" i="5"/>
  <c r="F428" i="5"/>
  <c r="G428" i="5"/>
  <c r="H428" i="5"/>
  <c r="I428" i="5"/>
  <c r="J428" i="5"/>
  <c r="K428" i="5"/>
  <c r="B429" i="5"/>
  <c r="C429" i="5"/>
  <c r="D429" i="5"/>
  <c r="E429" i="5"/>
  <c r="F429" i="5"/>
  <c r="G429" i="5"/>
  <c r="H429" i="5"/>
  <c r="I429" i="5"/>
  <c r="J429" i="5"/>
  <c r="K429" i="5"/>
  <c r="B430" i="5"/>
  <c r="C430" i="5"/>
  <c r="D430" i="5"/>
  <c r="E430" i="5"/>
  <c r="F430" i="5"/>
  <c r="G430" i="5"/>
  <c r="H430" i="5"/>
  <c r="I430" i="5"/>
  <c r="J430" i="5"/>
  <c r="K430" i="5"/>
  <c r="B431" i="5"/>
  <c r="C431" i="5"/>
  <c r="D431" i="5"/>
  <c r="E431" i="5"/>
  <c r="F431" i="5"/>
  <c r="G431" i="5"/>
  <c r="H431" i="5"/>
  <c r="I431" i="5"/>
  <c r="J431" i="5"/>
  <c r="K431" i="5"/>
  <c r="B432" i="5"/>
  <c r="C432" i="5"/>
  <c r="D432" i="5"/>
  <c r="E432" i="5"/>
  <c r="F432" i="5"/>
  <c r="G432" i="5"/>
  <c r="H432" i="5"/>
  <c r="I432" i="5"/>
  <c r="J432" i="5"/>
  <c r="K432" i="5"/>
  <c r="B433" i="5"/>
  <c r="C433" i="5"/>
  <c r="D433" i="5"/>
  <c r="E433" i="5"/>
  <c r="F433" i="5"/>
  <c r="G433" i="5"/>
  <c r="H433" i="5"/>
  <c r="I433" i="5"/>
  <c r="J433" i="5"/>
  <c r="K433" i="5"/>
  <c r="B434" i="5"/>
  <c r="C434" i="5"/>
  <c r="D434" i="5"/>
  <c r="E434" i="5"/>
  <c r="F434" i="5"/>
  <c r="G434" i="5"/>
  <c r="H434" i="5"/>
  <c r="I434" i="5"/>
  <c r="J434" i="5"/>
  <c r="B466" i="6" s="1"/>
  <c r="K434" i="5"/>
  <c r="B435" i="5"/>
  <c r="C435" i="5"/>
  <c r="D435" i="5"/>
  <c r="E435" i="5"/>
  <c r="F435" i="5"/>
  <c r="G435" i="5"/>
  <c r="H435" i="5"/>
  <c r="I435" i="5"/>
  <c r="J435" i="5"/>
  <c r="B467" i="6" s="1"/>
  <c r="K435" i="5"/>
  <c r="B436" i="5"/>
  <c r="C436" i="5"/>
  <c r="D436" i="5"/>
  <c r="E436" i="5"/>
  <c r="F436" i="5"/>
  <c r="G436" i="5"/>
  <c r="H436" i="5"/>
  <c r="I436" i="5"/>
  <c r="J436" i="5"/>
  <c r="B468" i="6" s="1"/>
  <c r="K436" i="5"/>
  <c r="B437" i="5"/>
  <c r="C437" i="5"/>
  <c r="D437" i="5"/>
  <c r="E437" i="5"/>
  <c r="F437" i="5"/>
  <c r="G437" i="5"/>
  <c r="H437" i="5"/>
  <c r="I437" i="5"/>
  <c r="J437" i="5"/>
  <c r="B469" i="6" s="1"/>
  <c r="K437" i="5"/>
  <c r="P437" i="5" s="1"/>
  <c r="B438" i="5"/>
  <c r="C438" i="5"/>
  <c r="D438" i="5"/>
  <c r="E438" i="5"/>
  <c r="F438" i="5"/>
  <c r="G438" i="5"/>
  <c r="H438" i="5"/>
  <c r="I438" i="5"/>
  <c r="J438" i="5"/>
  <c r="K438" i="5"/>
  <c r="B439" i="5"/>
  <c r="C439" i="5"/>
  <c r="D439" i="5"/>
  <c r="E439" i="5"/>
  <c r="F439" i="5"/>
  <c r="G439" i="5"/>
  <c r="H439" i="5"/>
  <c r="I439" i="5"/>
  <c r="J439" i="5"/>
  <c r="K439" i="5"/>
  <c r="B440" i="5"/>
  <c r="C440" i="5"/>
  <c r="D440" i="5"/>
  <c r="E440" i="5"/>
  <c r="F440" i="5"/>
  <c r="G440" i="5"/>
  <c r="H440" i="5"/>
  <c r="I440" i="5"/>
  <c r="J440" i="5"/>
  <c r="K440" i="5"/>
  <c r="B441" i="5"/>
  <c r="C441" i="5"/>
  <c r="D441" i="5"/>
  <c r="E441" i="5"/>
  <c r="F441" i="5"/>
  <c r="G441" i="5"/>
  <c r="H441" i="5"/>
  <c r="I441" i="5"/>
  <c r="J441" i="5"/>
  <c r="K441" i="5"/>
  <c r="B442" i="5"/>
  <c r="C442" i="5"/>
  <c r="D442" i="5"/>
  <c r="E442" i="5"/>
  <c r="F442" i="5"/>
  <c r="G442" i="5"/>
  <c r="H442" i="5"/>
  <c r="I442" i="5"/>
  <c r="J442" i="5"/>
  <c r="K442" i="5"/>
  <c r="B443" i="5"/>
  <c r="C443" i="5"/>
  <c r="D443" i="5"/>
  <c r="E443" i="5"/>
  <c r="F443" i="5"/>
  <c r="G443" i="5"/>
  <c r="H443" i="5"/>
  <c r="I443" i="5"/>
  <c r="J443" i="5"/>
  <c r="K443" i="5"/>
  <c r="B444" i="5"/>
  <c r="C444" i="5"/>
  <c r="D444" i="5"/>
  <c r="E444" i="5"/>
  <c r="F444" i="5"/>
  <c r="G444" i="5"/>
  <c r="H444" i="5"/>
  <c r="I444" i="5"/>
  <c r="J444" i="5"/>
  <c r="K444" i="5"/>
  <c r="B445" i="5"/>
  <c r="C445" i="5"/>
  <c r="D445" i="5"/>
  <c r="E445" i="5"/>
  <c r="F445" i="5"/>
  <c r="G445" i="5"/>
  <c r="H445" i="5"/>
  <c r="I445" i="5"/>
  <c r="J445" i="5"/>
  <c r="K445" i="5"/>
  <c r="P445" i="5" s="1"/>
  <c r="B446" i="5"/>
  <c r="C446" i="5"/>
  <c r="D446" i="5"/>
  <c r="E446" i="5"/>
  <c r="F446" i="5"/>
  <c r="G446" i="5"/>
  <c r="H446" i="5"/>
  <c r="I446" i="5"/>
  <c r="J446" i="5"/>
  <c r="B478" i="6" s="1"/>
  <c r="K446" i="5"/>
  <c r="B447" i="5"/>
  <c r="C447" i="5"/>
  <c r="D447" i="5"/>
  <c r="E447" i="5"/>
  <c r="F447" i="5"/>
  <c r="G447" i="5"/>
  <c r="H447" i="5"/>
  <c r="I447" i="5"/>
  <c r="J447" i="5"/>
  <c r="B479" i="6" s="1"/>
  <c r="K447" i="5"/>
  <c r="B448" i="5"/>
  <c r="C448" i="5"/>
  <c r="D448" i="5"/>
  <c r="E448" i="5"/>
  <c r="F448" i="5"/>
  <c r="G448" i="5"/>
  <c r="H448" i="5"/>
  <c r="I448" i="5"/>
  <c r="J448" i="5"/>
  <c r="B480" i="6" s="1"/>
  <c r="K448" i="5"/>
  <c r="B449" i="5"/>
  <c r="C449" i="5"/>
  <c r="D449" i="5"/>
  <c r="E449" i="5"/>
  <c r="F449" i="5"/>
  <c r="G449" i="5"/>
  <c r="H449" i="5"/>
  <c r="I449" i="5"/>
  <c r="J449" i="5"/>
  <c r="B481" i="6" s="1"/>
  <c r="K449" i="5"/>
  <c r="B450" i="5"/>
  <c r="C450" i="5"/>
  <c r="D450" i="5"/>
  <c r="E450" i="5"/>
  <c r="F450" i="5"/>
  <c r="G450" i="5"/>
  <c r="H450" i="5"/>
  <c r="I450" i="5"/>
  <c r="J450" i="5"/>
  <c r="K450" i="5"/>
  <c r="B451" i="5"/>
  <c r="C451" i="5"/>
  <c r="D451" i="5"/>
  <c r="E451" i="5"/>
  <c r="F451" i="5"/>
  <c r="G451" i="5"/>
  <c r="H451" i="5"/>
  <c r="I451" i="5"/>
  <c r="J451" i="5"/>
  <c r="K451" i="5"/>
  <c r="P451" i="5" s="1"/>
  <c r="B452" i="5"/>
  <c r="C452" i="5"/>
  <c r="D452" i="5"/>
  <c r="E452" i="5"/>
  <c r="F452" i="5"/>
  <c r="G452" i="5"/>
  <c r="H452" i="5"/>
  <c r="I452" i="5"/>
  <c r="J452" i="5"/>
  <c r="K452" i="5"/>
  <c r="B453" i="5"/>
  <c r="C453" i="5"/>
  <c r="D453" i="5"/>
  <c r="E453" i="5"/>
  <c r="F453" i="5"/>
  <c r="G453" i="5"/>
  <c r="H453" i="5"/>
  <c r="I453" i="5"/>
  <c r="J453" i="5"/>
  <c r="K453" i="5"/>
  <c r="B454" i="5"/>
  <c r="C454" i="5"/>
  <c r="D454" i="5"/>
  <c r="E454" i="5"/>
  <c r="F454" i="5"/>
  <c r="G454" i="5"/>
  <c r="H454" i="5"/>
  <c r="I454" i="5"/>
  <c r="J454" i="5"/>
  <c r="K454" i="5"/>
  <c r="B455" i="5"/>
  <c r="C455" i="5"/>
  <c r="D455" i="5"/>
  <c r="E455" i="5"/>
  <c r="F455" i="5"/>
  <c r="G455" i="5"/>
  <c r="H455" i="5"/>
  <c r="I455" i="5"/>
  <c r="J455" i="5"/>
  <c r="K455" i="5"/>
  <c r="B456" i="5"/>
  <c r="C456" i="5"/>
  <c r="D456" i="5"/>
  <c r="E456" i="5"/>
  <c r="F456" i="5"/>
  <c r="G456" i="5"/>
  <c r="H456" i="5"/>
  <c r="I456" i="5"/>
  <c r="J456" i="5"/>
  <c r="K456" i="5"/>
  <c r="B457" i="5"/>
  <c r="C457" i="5"/>
  <c r="D457" i="5"/>
  <c r="E457" i="5"/>
  <c r="F457" i="5"/>
  <c r="G457" i="5"/>
  <c r="H457" i="5"/>
  <c r="I457" i="5"/>
  <c r="J457" i="5"/>
  <c r="K457" i="5"/>
  <c r="P457" i="5" s="1"/>
  <c r="B458" i="5"/>
  <c r="C458" i="5"/>
  <c r="D458" i="5"/>
  <c r="E458" i="5"/>
  <c r="F458" i="5"/>
  <c r="G458" i="5"/>
  <c r="H458" i="5"/>
  <c r="I458" i="5"/>
  <c r="J458" i="5"/>
  <c r="B490" i="6" s="1"/>
  <c r="K458" i="5"/>
  <c r="B459" i="5"/>
  <c r="C459" i="5"/>
  <c r="D459" i="5"/>
  <c r="E459" i="5"/>
  <c r="F459" i="5"/>
  <c r="G459" i="5"/>
  <c r="H459" i="5"/>
  <c r="I459" i="5"/>
  <c r="J459" i="5"/>
  <c r="B491" i="6" s="1"/>
  <c r="K459" i="5"/>
  <c r="B460" i="5"/>
  <c r="C460" i="5"/>
  <c r="D460" i="5"/>
  <c r="E460" i="5"/>
  <c r="F460" i="5"/>
  <c r="G460" i="5"/>
  <c r="H460" i="5"/>
  <c r="I460" i="5"/>
  <c r="J460" i="5"/>
  <c r="B492" i="6" s="1"/>
  <c r="K460" i="5"/>
  <c r="B461" i="5"/>
  <c r="C461" i="5"/>
  <c r="P461" i="5" s="1"/>
  <c r="D461" i="5"/>
  <c r="E461" i="5"/>
  <c r="F461" i="5"/>
  <c r="G461" i="5"/>
  <c r="H461" i="5"/>
  <c r="I461" i="5"/>
  <c r="J461" i="5"/>
  <c r="B493" i="6" s="1"/>
  <c r="K461" i="5"/>
  <c r="B462" i="5"/>
  <c r="C462" i="5"/>
  <c r="D462" i="5"/>
  <c r="E462" i="5"/>
  <c r="F462" i="5"/>
  <c r="G462" i="5"/>
  <c r="H462" i="5"/>
  <c r="I462" i="5"/>
  <c r="J462" i="5"/>
  <c r="K462" i="5"/>
  <c r="B463" i="5"/>
  <c r="O463" i="5" s="1"/>
  <c r="C463" i="5"/>
  <c r="D463" i="5"/>
  <c r="E463" i="5"/>
  <c r="F463" i="5"/>
  <c r="G463" i="5"/>
  <c r="H463" i="5"/>
  <c r="I463" i="5"/>
  <c r="J463" i="5"/>
  <c r="K463" i="5"/>
  <c r="P463" i="5" s="1"/>
  <c r="B464" i="5"/>
  <c r="C464" i="5"/>
  <c r="D464" i="5"/>
  <c r="E464" i="5"/>
  <c r="F464" i="5"/>
  <c r="G464" i="5"/>
  <c r="H464" i="5"/>
  <c r="I464" i="5"/>
  <c r="J464" i="5"/>
  <c r="K464" i="5"/>
  <c r="B465" i="5"/>
  <c r="C465" i="5"/>
  <c r="D465" i="5"/>
  <c r="E465" i="5"/>
  <c r="F465" i="5"/>
  <c r="G465" i="5"/>
  <c r="H465" i="5"/>
  <c r="I465" i="5"/>
  <c r="J465" i="5"/>
  <c r="K465" i="5"/>
  <c r="B466" i="5"/>
  <c r="C466" i="5"/>
  <c r="D466" i="5"/>
  <c r="E466" i="5"/>
  <c r="F466" i="5"/>
  <c r="G466" i="5"/>
  <c r="H466" i="5"/>
  <c r="I466" i="5"/>
  <c r="J466" i="5"/>
  <c r="K466" i="5"/>
  <c r="B467" i="5"/>
  <c r="C467" i="5"/>
  <c r="D467" i="5"/>
  <c r="E467" i="5"/>
  <c r="F467" i="5"/>
  <c r="G467" i="5"/>
  <c r="H467" i="5"/>
  <c r="I467" i="5"/>
  <c r="J467" i="5"/>
  <c r="K467" i="5"/>
  <c r="B468" i="5"/>
  <c r="C468" i="5"/>
  <c r="D468" i="5"/>
  <c r="E468" i="5"/>
  <c r="F468" i="5"/>
  <c r="G468" i="5"/>
  <c r="H468" i="5"/>
  <c r="I468" i="5"/>
  <c r="J468" i="5"/>
  <c r="K468" i="5"/>
  <c r="B469" i="5"/>
  <c r="C469" i="5"/>
  <c r="D469" i="5"/>
  <c r="E469" i="5"/>
  <c r="F469" i="5"/>
  <c r="G469" i="5"/>
  <c r="H469" i="5"/>
  <c r="I469" i="5"/>
  <c r="J469" i="5"/>
  <c r="K469" i="5"/>
  <c r="P469" i="5" s="1"/>
  <c r="B470" i="5"/>
  <c r="C470" i="5"/>
  <c r="D470" i="5"/>
  <c r="E470" i="5"/>
  <c r="F470" i="5"/>
  <c r="G470" i="5"/>
  <c r="H470" i="5"/>
  <c r="I470" i="5"/>
  <c r="J470" i="5"/>
  <c r="B502" i="6" s="1"/>
  <c r="K470" i="5"/>
  <c r="B471" i="5"/>
  <c r="C471" i="5"/>
  <c r="D471" i="5"/>
  <c r="E471" i="5"/>
  <c r="F471" i="5"/>
  <c r="G471" i="5"/>
  <c r="H471" i="5"/>
  <c r="I471" i="5"/>
  <c r="J471" i="5"/>
  <c r="B503" i="6" s="1"/>
  <c r="K471" i="5"/>
  <c r="B472" i="5"/>
  <c r="C472" i="5"/>
  <c r="D472" i="5"/>
  <c r="E472" i="5"/>
  <c r="F472" i="5"/>
  <c r="G472" i="5"/>
  <c r="H472" i="5"/>
  <c r="I472" i="5"/>
  <c r="J472" i="5"/>
  <c r="B504" i="6" s="1"/>
  <c r="K472" i="5"/>
  <c r="P472" i="5" s="1"/>
  <c r="B473" i="5"/>
  <c r="C473" i="5"/>
  <c r="D473" i="5"/>
  <c r="E473" i="5"/>
  <c r="F473" i="5"/>
  <c r="G473" i="5"/>
  <c r="H473" i="5"/>
  <c r="I473" i="5"/>
  <c r="J473" i="5"/>
  <c r="B505" i="6" s="1"/>
  <c r="K473" i="5"/>
  <c r="B474" i="5"/>
  <c r="C474" i="5"/>
  <c r="D474" i="5"/>
  <c r="E474" i="5"/>
  <c r="F474" i="5"/>
  <c r="G474" i="5"/>
  <c r="H474" i="5"/>
  <c r="I474" i="5"/>
  <c r="J474" i="5"/>
  <c r="K474" i="5"/>
  <c r="B475" i="5"/>
  <c r="C475" i="5"/>
  <c r="D475" i="5"/>
  <c r="E475" i="5"/>
  <c r="F475" i="5"/>
  <c r="G475" i="5"/>
  <c r="H475" i="5"/>
  <c r="I475" i="5"/>
  <c r="J475" i="5"/>
  <c r="K475" i="5"/>
  <c r="P475" i="5" s="1"/>
  <c r="B476" i="5"/>
  <c r="C476" i="5"/>
  <c r="D476" i="5"/>
  <c r="E476" i="5"/>
  <c r="F476" i="5"/>
  <c r="G476" i="5"/>
  <c r="H476" i="5"/>
  <c r="I476" i="5"/>
  <c r="J476" i="5"/>
  <c r="K476" i="5"/>
  <c r="B477" i="5"/>
  <c r="C477" i="5"/>
  <c r="D477" i="5"/>
  <c r="E477" i="5"/>
  <c r="F477" i="5"/>
  <c r="G477" i="5"/>
  <c r="H477" i="5"/>
  <c r="I477" i="5"/>
  <c r="J477" i="5"/>
  <c r="K477" i="5"/>
  <c r="B478" i="5"/>
  <c r="C478" i="5"/>
  <c r="D478" i="5"/>
  <c r="E478" i="5"/>
  <c r="F478" i="5"/>
  <c r="G478" i="5"/>
  <c r="H478" i="5"/>
  <c r="I478" i="5"/>
  <c r="J478" i="5"/>
  <c r="K478" i="5"/>
  <c r="B479" i="5"/>
  <c r="C479" i="5"/>
  <c r="D479" i="5"/>
  <c r="E479" i="5"/>
  <c r="F479" i="5"/>
  <c r="G479" i="5"/>
  <c r="H479" i="5"/>
  <c r="I479" i="5"/>
  <c r="J479" i="5"/>
  <c r="K479" i="5"/>
  <c r="B480" i="5"/>
  <c r="C480" i="5"/>
  <c r="P480" i="5" s="1"/>
  <c r="D480" i="5"/>
  <c r="E480" i="5"/>
  <c r="F480" i="5"/>
  <c r="G480" i="5"/>
  <c r="H480" i="5"/>
  <c r="I480" i="5"/>
  <c r="J480" i="5"/>
  <c r="K480" i="5"/>
  <c r="B481" i="5"/>
  <c r="C481" i="5"/>
  <c r="D481" i="5"/>
  <c r="E481" i="5"/>
  <c r="F481" i="5"/>
  <c r="G481" i="5"/>
  <c r="H481" i="5"/>
  <c r="I481" i="5"/>
  <c r="J481" i="5"/>
  <c r="K481" i="5"/>
  <c r="B482" i="5"/>
  <c r="C482" i="5"/>
  <c r="D482" i="5"/>
  <c r="E482" i="5"/>
  <c r="F482" i="5"/>
  <c r="G482" i="5"/>
  <c r="H482" i="5"/>
  <c r="I482" i="5"/>
  <c r="J482" i="5"/>
  <c r="B514" i="6" s="1"/>
  <c r="K482" i="5"/>
  <c r="B483" i="5"/>
  <c r="C483" i="5"/>
  <c r="D483" i="5"/>
  <c r="E483" i="5"/>
  <c r="F483" i="5"/>
  <c r="G483" i="5"/>
  <c r="H483" i="5"/>
  <c r="I483" i="5"/>
  <c r="J483" i="5"/>
  <c r="B515" i="6" s="1"/>
  <c r="K483" i="5"/>
  <c r="O483" i="5" s="1"/>
  <c r="B484" i="5"/>
  <c r="C484" i="5"/>
  <c r="D484" i="5"/>
  <c r="E484" i="5"/>
  <c r="F484" i="5"/>
  <c r="G484" i="5"/>
  <c r="H484" i="5"/>
  <c r="I484" i="5"/>
  <c r="J484" i="5"/>
  <c r="B516" i="6" s="1"/>
  <c r="K484" i="5"/>
  <c r="B485" i="5"/>
  <c r="C485" i="5"/>
  <c r="D485" i="5"/>
  <c r="E485" i="5"/>
  <c r="F485" i="5"/>
  <c r="G485" i="5"/>
  <c r="H485" i="5"/>
  <c r="I485" i="5"/>
  <c r="J485" i="5"/>
  <c r="B517" i="6" s="1"/>
  <c r="K485" i="5"/>
  <c r="P485" i="5" s="1"/>
  <c r="B486" i="5"/>
  <c r="C486" i="5"/>
  <c r="D486" i="5"/>
  <c r="E486" i="5"/>
  <c r="F486" i="5"/>
  <c r="G486" i="5"/>
  <c r="H486" i="5"/>
  <c r="I486" i="5"/>
  <c r="J486" i="5"/>
  <c r="K486" i="5"/>
  <c r="B487" i="5"/>
  <c r="C487" i="5"/>
  <c r="D487" i="5"/>
  <c r="E487" i="5"/>
  <c r="F487" i="5"/>
  <c r="G487" i="5"/>
  <c r="H487" i="5"/>
  <c r="I487" i="5"/>
  <c r="J487" i="5"/>
  <c r="K487" i="5"/>
  <c r="B488" i="5"/>
  <c r="C488" i="5"/>
  <c r="D488" i="5"/>
  <c r="E488" i="5"/>
  <c r="F488" i="5"/>
  <c r="G488" i="5"/>
  <c r="H488" i="5"/>
  <c r="I488" i="5"/>
  <c r="J488" i="5"/>
  <c r="K488" i="5"/>
  <c r="B489" i="5"/>
  <c r="C489" i="5"/>
  <c r="D489" i="5"/>
  <c r="E489" i="5"/>
  <c r="F489" i="5"/>
  <c r="G489" i="5"/>
  <c r="H489" i="5"/>
  <c r="I489" i="5"/>
  <c r="J489" i="5"/>
  <c r="K489" i="5"/>
  <c r="P489" i="5" s="1"/>
  <c r="B490" i="5"/>
  <c r="C490" i="5"/>
  <c r="D490" i="5"/>
  <c r="E490" i="5"/>
  <c r="F490" i="5"/>
  <c r="G490" i="5"/>
  <c r="H490" i="5"/>
  <c r="I490" i="5"/>
  <c r="J490" i="5"/>
  <c r="K490" i="5"/>
  <c r="B491" i="5"/>
  <c r="C491" i="5"/>
  <c r="D491" i="5"/>
  <c r="E491" i="5"/>
  <c r="F491" i="5"/>
  <c r="G491" i="5"/>
  <c r="H491" i="5"/>
  <c r="I491" i="5"/>
  <c r="J491" i="5"/>
  <c r="K491" i="5"/>
  <c r="B492" i="5"/>
  <c r="C492" i="5"/>
  <c r="P492" i="5" s="1"/>
  <c r="D492" i="5"/>
  <c r="E492" i="5"/>
  <c r="F492" i="5"/>
  <c r="G492" i="5"/>
  <c r="H492" i="5"/>
  <c r="I492" i="5"/>
  <c r="J492" i="5"/>
  <c r="K492" i="5"/>
  <c r="B493" i="5"/>
  <c r="C493" i="5"/>
  <c r="D493" i="5"/>
  <c r="E493" i="5"/>
  <c r="F493" i="5"/>
  <c r="G493" i="5"/>
  <c r="H493" i="5"/>
  <c r="I493" i="5"/>
  <c r="J493" i="5"/>
  <c r="K493" i="5"/>
  <c r="B494" i="5"/>
  <c r="C494" i="5"/>
  <c r="D494" i="5"/>
  <c r="E494" i="5"/>
  <c r="F494" i="5"/>
  <c r="G494" i="5"/>
  <c r="H494" i="5"/>
  <c r="I494" i="5"/>
  <c r="J494" i="5"/>
  <c r="B526" i="6" s="1"/>
  <c r="K494" i="5"/>
  <c r="B495" i="5"/>
  <c r="C495" i="5"/>
  <c r="D495" i="5"/>
  <c r="E495" i="5"/>
  <c r="F495" i="5"/>
  <c r="G495" i="5"/>
  <c r="H495" i="5"/>
  <c r="I495" i="5"/>
  <c r="J495" i="5"/>
  <c r="B527" i="6" s="1"/>
  <c r="K495" i="5"/>
  <c r="B496" i="5"/>
  <c r="C496" i="5"/>
  <c r="D496" i="5"/>
  <c r="E496" i="5"/>
  <c r="F496" i="5"/>
  <c r="G496" i="5"/>
  <c r="H496" i="5"/>
  <c r="I496" i="5"/>
  <c r="J496" i="5"/>
  <c r="B528" i="6" s="1"/>
  <c r="K496" i="5"/>
  <c r="P496" i="5" s="1"/>
  <c r="B497" i="5"/>
  <c r="C497" i="5"/>
  <c r="D497" i="5"/>
  <c r="E497" i="5"/>
  <c r="F497" i="5"/>
  <c r="G497" i="5"/>
  <c r="H497" i="5"/>
  <c r="I497" i="5"/>
  <c r="J497" i="5"/>
  <c r="B529" i="6" s="1"/>
  <c r="K497" i="5"/>
  <c r="P497" i="5" s="1"/>
  <c r="B498" i="5"/>
  <c r="C498" i="5"/>
  <c r="D498" i="5"/>
  <c r="E498" i="5"/>
  <c r="F498" i="5"/>
  <c r="G498" i="5"/>
  <c r="H498" i="5"/>
  <c r="I498" i="5"/>
  <c r="J498" i="5"/>
  <c r="K498" i="5"/>
  <c r="B499" i="5"/>
  <c r="C499" i="5"/>
  <c r="D499" i="5"/>
  <c r="E499" i="5"/>
  <c r="F499" i="5"/>
  <c r="G499" i="5"/>
  <c r="H499" i="5"/>
  <c r="I499" i="5"/>
  <c r="J499" i="5"/>
  <c r="K499" i="5"/>
  <c r="B500" i="5"/>
  <c r="C500" i="5"/>
  <c r="D500" i="5"/>
  <c r="E500" i="5"/>
  <c r="F500" i="5"/>
  <c r="G500" i="5"/>
  <c r="H500" i="5"/>
  <c r="I500" i="5"/>
  <c r="J500" i="5"/>
  <c r="K500" i="5"/>
  <c r="B501" i="5"/>
  <c r="C501" i="5"/>
  <c r="D501" i="5"/>
  <c r="E501" i="5"/>
  <c r="F501" i="5"/>
  <c r="G501" i="5"/>
  <c r="H501" i="5"/>
  <c r="I501" i="5"/>
  <c r="J501" i="5"/>
  <c r="K501" i="5"/>
  <c r="B502" i="5"/>
  <c r="C502" i="5"/>
  <c r="D502" i="5"/>
  <c r="E502" i="5"/>
  <c r="F502" i="5"/>
  <c r="G502" i="5"/>
  <c r="H502" i="5"/>
  <c r="I502" i="5"/>
  <c r="J502" i="5"/>
  <c r="K502" i="5"/>
  <c r="B503" i="5"/>
  <c r="C503" i="5"/>
  <c r="D503" i="5"/>
  <c r="E503" i="5"/>
  <c r="F503" i="5"/>
  <c r="G503" i="5"/>
  <c r="H503" i="5"/>
  <c r="I503" i="5"/>
  <c r="J503" i="5"/>
  <c r="K503" i="5"/>
  <c r="B504" i="5"/>
  <c r="C504" i="5"/>
  <c r="P504" i="5" s="1"/>
  <c r="D504" i="5"/>
  <c r="E504" i="5"/>
  <c r="F504" i="5"/>
  <c r="G504" i="5"/>
  <c r="H504" i="5"/>
  <c r="I504" i="5"/>
  <c r="J504" i="5"/>
  <c r="K504" i="5"/>
  <c r="B505" i="5"/>
  <c r="O505" i="5" s="1"/>
  <c r="C505" i="5"/>
  <c r="D505" i="5"/>
  <c r="E505" i="5"/>
  <c r="F505" i="5"/>
  <c r="G505" i="5"/>
  <c r="H505" i="5"/>
  <c r="I505" i="5"/>
  <c r="J505" i="5"/>
  <c r="K505" i="5"/>
  <c r="B506" i="5"/>
  <c r="C506" i="5"/>
  <c r="D506" i="5"/>
  <c r="E506" i="5"/>
  <c r="F506" i="5"/>
  <c r="G506" i="5"/>
  <c r="H506" i="5"/>
  <c r="I506" i="5"/>
  <c r="J506" i="5"/>
  <c r="B538" i="6" s="1"/>
  <c r="K506" i="5"/>
  <c r="B507" i="5"/>
  <c r="C507" i="5"/>
  <c r="D507" i="5"/>
  <c r="E507" i="5"/>
  <c r="F507" i="5"/>
  <c r="G507" i="5"/>
  <c r="H507" i="5"/>
  <c r="I507" i="5"/>
  <c r="J507" i="5"/>
  <c r="B539" i="6" s="1"/>
  <c r="K507" i="5"/>
  <c r="B508" i="5"/>
  <c r="C508" i="5"/>
  <c r="D508" i="5"/>
  <c r="E508" i="5"/>
  <c r="F508" i="5"/>
  <c r="G508" i="5"/>
  <c r="H508" i="5"/>
  <c r="I508" i="5"/>
  <c r="J508" i="5"/>
  <c r="B540" i="6" s="1"/>
  <c r="K508" i="5"/>
  <c r="P508" i="5" s="1"/>
  <c r="B509" i="5"/>
  <c r="C509" i="5"/>
  <c r="D509" i="5"/>
  <c r="E509" i="5"/>
  <c r="F509" i="5"/>
  <c r="G509" i="5"/>
  <c r="H509" i="5"/>
  <c r="I509" i="5"/>
  <c r="J509" i="5"/>
  <c r="B541" i="6" s="1"/>
  <c r="K509" i="5"/>
  <c r="P509" i="5" s="1"/>
  <c r="B510" i="5"/>
  <c r="C510" i="5"/>
  <c r="D510" i="5"/>
  <c r="E510" i="5"/>
  <c r="F510" i="5"/>
  <c r="G510" i="5"/>
  <c r="H510" i="5"/>
  <c r="I510" i="5"/>
  <c r="J510" i="5"/>
  <c r="K510" i="5"/>
  <c r="B511" i="5"/>
  <c r="C511" i="5"/>
  <c r="D511" i="5"/>
  <c r="E511" i="5"/>
  <c r="F511" i="5"/>
  <c r="G511" i="5"/>
  <c r="H511" i="5"/>
  <c r="I511" i="5"/>
  <c r="J511" i="5"/>
  <c r="K511" i="5"/>
  <c r="B512" i="5"/>
  <c r="C512" i="5"/>
  <c r="D512" i="5"/>
  <c r="E512" i="5"/>
  <c r="F512" i="5"/>
  <c r="G512" i="5"/>
  <c r="H512" i="5"/>
  <c r="I512" i="5"/>
  <c r="J512" i="5"/>
  <c r="K512" i="5"/>
  <c r="B513" i="5"/>
  <c r="C513" i="5"/>
  <c r="D513" i="5"/>
  <c r="E513" i="5"/>
  <c r="F513" i="5"/>
  <c r="G513" i="5"/>
  <c r="H513" i="5"/>
  <c r="I513" i="5"/>
  <c r="J513" i="5"/>
  <c r="K513" i="5"/>
  <c r="B514" i="5"/>
  <c r="C514" i="5"/>
  <c r="D514" i="5"/>
  <c r="E514" i="5"/>
  <c r="F514" i="5"/>
  <c r="G514" i="5"/>
  <c r="H514" i="5"/>
  <c r="I514" i="5"/>
  <c r="J514" i="5"/>
  <c r="K514" i="5"/>
  <c r="P514" i="5" s="1"/>
  <c r="B515" i="5"/>
  <c r="C515" i="5"/>
  <c r="D515" i="5"/>
  <c r="E515" i="5"/>
  <c r="F515" i="5"/>
  <c r="G515" i="5"/>
  <c r="H515" i="5"/>
  <c r="I515" i="5"/>
  <c r="J515" i="5"/>
  <c r="K515" i="5"/>
  <c r="B516" i="5"/>
  <c r="C516" i="5"/>
  <c r="P516" i="5" s="1"/>
  <c r="D516" i="5"/>
  <c r="E516" i="5"/>
  <c r="F516" i="5"/>
  <c r="G516" i="5"/>
  <c r="H516" i="5"/>
  <c r="I516" i="5"/>
  <c r="J516" i="5"/>
  <c r="K516" i="5"/>
  <c r="B517" i="5"/>
  <c r="C517" i="5"/>
  <c r="D517" i="5"/>
  <c r="E517" i="5"/>
  <c r="F517" i="5"/>
  <c r="G517" i="5"/>
  <c r="H517" i="5"/>
  <c r="I517" i="5"/>
  <c r="J517" i="5"/>
  <c r="K517" i="5"/>
  <c r="B518" i="5"/>
  <c r="C518" i="5"/>
  <c r="D518" i="5"/>
  <c r="E518" i="5"/>
  <c r="F518" i="5"/>
  <c r="G518" i="5"/>
  <c r="H518" i="5"/>
  <c r="I518" i="5"/>
  <c r="J518" i="5"/>
  <c r="B550" i="6" s="1"/>
  <c r="K518" i="5"/>
  <c r="B519" i="5"/>
  <c r="C519" i="5"/>
  <c r="D519" i="5"/>
  <c r="E519" i="5"/>
  <c r="F519" i="5"/>
  <c r="G519" i="5"/>
  <c r="H519" i="5"/>
  <c r="I519" i="5"/>
  <c r="J519" i="5"/>
  <c r="B551" i="6" s="1"/>
  <c r="K519" i="5"/>
  <c r="B520" i="5"/>
  <c r="C520" i="5"/>
  <c r="D520" i="5"/>
  <c r="E520" i="5"/>
  <c r="F520" i="5"/>
  <c r="G520" i="5"/>
  <c r="H520" i="5"/>
  <c r="I520" i="5"/>
  <c r="J520" i="5"/>
  <c r="B552" i="6" s="1"/>
  <c r="K520" i="5"/>
  <c r="B521" i="5"/>
  <c r="C521" i="5"/>
  <c r="D521" i="5"/>
  <c r="E521" i="5"/>
  <c r="F521" i="5"/>
  <c r="G521" i="5"/>
  <c r="H521" i="5"/>
  <c r="I521" i="5"/>
  <c r="J521" i="5"/>
  <c r="B553" i="6" s="1"/>
  <c r="K521" i="5"/>
  <c r="P521" i="5" s="1"/>
  <c r="B522" i="5"/>
  <c r="C522" i="5"/>
  <c r="D522" i="5"/>
  <c r="E522" i="5"/>
  <c r="F522" i="5"/>
  <c r="G522" i="5"/>
  <c r="H522" i="5"/>
  <c r="I522" i="5"/>
  <c r="J522" i="5"/>
  <c r="K522" i="5"/>
  <c r="B523" i="5"/>
  <c r="O523" i="5" s="1"/>
  <c r="C523" i="5"/>
  <c r="D523" i="5"/>
  <c r="E523" i="5"/>
  <c r="F523" i="5"/>
  <c r="G523" i="5"/>
  <c r="H523" i="5"/>
  <c r="I523" i="5"/>
  <c r="J523" i="5"/>
  <c r="K523" i="5"/>
  <c r="B524" i="5"/>
  <c r="C524" i="5"/>
  <c r="D524" i="5"/>
  <c r="E524" i="5"/>
  <c r="F524" i="5"/>
  <c r="G524" i="5"/>
  <c r="H524" i="5"/>
  <c r="I524" i="5"/>
  <c r="J524" i="5"/>
  <c r="K524" i="5"/>
  <c r="B525" i="5"/>
  <c r="C525" i="5"/>
  <c r="D525" i="5"/>
  <c r="E525" i="5"/>
  <c r="F525" i="5"/>
  <c r="G525" i="5"/>
  <c r="H525" i="5"/>
  <c r="I525" i="5"/>
  <c r="J525" i="5"/>
  <c r="K525" i="5"/>
  <c r="P525" i="5" s="1"/>
  <c r="B526" i="5"/>
  <c r="C526" i="5"/>
  <c r="D526" i="5"/>
  <c r="E526" i="5"/>
  <c r="F526" i="5"/>
  <c r="G526" i="5"/>
  <c r="H526" i="5"/>
  <c r="I526" i="5"/>
  <c r="J526" i="5"/>
  <c r="K526" i="5"/>
  <c r="P526" i="5" s="1"/>
  <c r="B527" i="5"/>
  <c r="C527" i="5"/>
  <c r="D527" i="5"/>
  <c r="E527" i="5"/>
  <c r="F527" i="5"/>
  <c r="G527" i="5"/>
  <c r="H527" i="5"/>
  <c r="I527" i="5"/>
  <c r="J527" i="5"/>
  <c r="K527" i="5"/>
  <c r="B528" i="5"/>
  <c r="C528" i="5"/>
  <c r="P528" i="5" s="1"/>
  <c r="D528" i="5"/>
  <c r="E528" i="5"/>
  <c r="F528" i="5"/>
  <c r="G528" i="5"/>
  <c r="H528" i="5"/>
  <c r="I528" i="5"/>
  <c r="J528" i="5"/>
  <c r="K528" i="5"/>
  <c r="B529" i="5"/>
  <c r="C529" i="5"/>
  <c r="D529" i="5"/>
  <c r="E529" i="5"/>
  <c r="F529" i="5"/>
  <c r="G529" i="5"/>
  <c r="H529" i="5"/>
  <c r="I529" i="5"/>
  <c r="J529" i="5"/>
  <c r="K529" i="5"/>
  <c r="B530" i="5"/>
  <c r="C530" i="5"/>
  <c r="D530" i="5"/>
  <c r="E530" i="5"/>
  <c r="F530" i="5"/>
  <c r="G530" i="5"/>
  <c r="H530" i="5"/>
  <c r="I530" i="5"/>
  <c r="J530" i="5"/>
  <c r="B562" i="6" s="1"/>
  <c r="K530" i="5"/>
  <c r="B531" i="5"/>
  <c r="C531" i="5"/>
  <c r="D531" i="5"/>
  <c r="E531" i="5"/>
  <c r="F531" i="5"/>
  <c r="G531" i="5"/>
  <c r="H531" i="5"/>
  <c r="I531" i="5"/>
  <c r="J531" i="5"/>
  <c r="B563" i="6" s="1"/>
  <c r="K531" i="5"/>
  <c r="B532" i="5"/>
  <c r="C532" i="5"/>
  <c r="D532" i="5"/>
  <c r="E532" i="5"/>
  <c r="F532" i="5"/>
  <c r="G532" i="5"/>
  <c r="H532" i="5"/>
  <c r="I532" i="5"/>
  <c r="J532" i="5"/>
  <c r="B564" i="6" s="1"/>
  <c r="K532" i="5"/>
  <c r="P532" i="5" s="1"/>
  <c r="B533" i="5"/>
  <c r="C533" i="5"/>
  <c r="D533" i="5"/>
  <c r="E533" i="5"/>
  <c r="F533" i="5"/>
  <c r="G533" i="5"/>
  <c r="H533" i="5"/>
  <c r="I533" i="5"/>
  <c r="J533" i="5"/>
  <c r="B565" i="6" s="1"/>
  <c r="K533" i="5"/>
  <c r="P533" i="5" s="1"/>
  <c r="B534" i="5"/>
  <c r="C534" i="5"/>
  <c r="D534" i="5"/>
  <c r="E534" i="5"/>
  <c r="F534" i="5"/>
  <c r="G534" i="5"/>
  <c r="H534" i="5"/>
  <c r="I534" i="5"/>
  <c r="J534" i="5"/>
  <c r="K534" i="5"/>
  <c r="B535" i="5"/>
  <c r="C535" i="5"/>
  <c r="D535" i="5"/>
  <c r="E535" i="5"/>
  <c r="F535" i="5"/>
  <c r="G535" i="5"/>
  <c r="H535" i="5"/>
  <c r="I535" i="5"/>
  <c r="J535" i="5"/>
  <c r="K535" i="5"/>
  <c r="B536" i="5"/>
  <c r="C536" i="5"/>
  <c r="D536" i="5"/>
  <c r="E536" i="5"/>
  <c r="F536" i="5"/>
  <c r="G536" i="5"/>
  <c r="H536" i="5"/>
  <c r="I536" i="5"/>
  <c r="J536" i="5"/>
  <c r="K536" i="5"/>
  <c r="B537" i="5"/>
  <c r="C537" i="5"/>
  <c r="D537" i="5"/>
  <c r="E537" i="5"/>
  <c r="F537" i="5"/>
  <c r="G537" i="5"/>
  <c r="H537" i="5"/>
  <c r="I537" i="5"/>
  <c r="J537" i="5"/>
  <c r="K537" i="5"/>
  <c r="B538" i="5"/>
  <c r="C538" i="5"/>
  <c r="D538" i="5"/>
  <c r="E538" i="5"/>
  <c r="F538" i="5"/>
  <c r="G538" i="5"/>
  <c r="H538" i="5"/>
  <c r="I538" i="5"/>
  <c r="J538" i="5"/>
  <c r="K538" i="5"/>
  <c r="B539" i="5"/>
  <c r="C539" i="5"/>
  <c r="D539" i="5"/>
  <c r="E539" i="5"/>
  <c r="F539" i="5"/>
  <c r="G539" i="5"/>
  <c r="H539" i="5"/>
  <c r="I539" i="5"/>
  <c r="J539" i="5"/>
  <c r="K539" i="5"/>
  <c r="B540" i="5"/>
  <c r="C540" i="5"/>
  <c r="P540" i="5" s="1"/>
  <c r="D540" i="5"/>
  <c r="E540" i="5"/>
  <c r="F540" i="5"/>
  <c r="G540" i="5"/>
  <c r="H540" i="5"/>
  <c r="I540" i="5"/>
  <c r="J540" i="5"/>
  <c r="K540" i="5"/>
  <c r="B541" i="5"/>
  <c r="C541" i="5"/>
  <c r="D541" i="5"/>
  <c r="E541" i="5"/>
  <c r="F541" i="5"/>
  <c r="G541" i="5"/>
  <c r="H541" i="5"/>
  <c r="I541" i="5"/>
  <c r="J541" i="5"/>
  <c r="K541" i="5"/>
  <c r="B542" i="5"/>
  <c r="C542" i="5"/>
  <c r="D542" i="5"/>
  <c r="E542" i="5"/>
  <c r="F542" i="5"/>
  <c r="G542" i="5"/>
  <c r="H542" i="5"/>
  <c r="I542" i="5"/>
  <c r="J542" i="5"/>
  <c r="B574" i="6" s="1"/>
  <c r="K542" i="5"/>
  <c r="B543" i="5"/>
  <c r="C543" i="5"/>
  <c r="D543" i="5"/>
  <c r="E543" i="5"/>
  <c r="F543" i="5"/>
  <c r="G543" i="5"/>
  <c r="H543" i="5"/>
  <c r="I543" i="5"/>
  <c r="J543" i="5"/>
  <c r="B575" i="6" s="1"/>
  <c r="K543" i="5"/>
  <c r="P543" i="5" s="1"/>
  <c r="B544" i="5"/>
  <c r="C544" i="5"/>
  <c r="D544" i="5"/>
  <c r="E544" i="5"/>
  <c r="F544" i="5"/>
  <c r="G544" i="5"/>
  <c r="H544" i="5"/>
  <c r="I544" i="5"/>
  <c r="J544" i="5"/>
  <c r="B576" i="6" s="1"/>
  <c r="K544" i="5"/>
  <c r="P544" i="5" s="1"/>
  <c r="B545" i="5"/>
  <c r="C545" i="5"/>
  <c r="D545" i="5"/>
  <c r="E545" i="5"/>
  <c r="F545" i="5"/>
  <c r="G545" i="5"/>
  <c r="H545" i="5"/>
  <c r="I545" i="5"/>
  <c r="J545" i="5"/>
  <c r="B577" i="6" s="1"/>
  <c r="K545" i="5"/>
  <c r="P545" i="5" s="1"/>
  <c r="B546" i="5"/>
  <c r="C546" i="5"/>
  <c r="D546" i="5"/>
  <c r="E546" i="5"/>
  <c r="F546" i="5"/>
  <c r="G546" i="5"/>
  <c r="H546" i="5"/>
  <c r="I546" i="5"/>
  <c r="J546" i="5"/>
  <c r="K546" i="5"/>
  <c r="B547" i="5"/>
  <c r="O547" i="5" s="1"/>
  <c r="C547" i="5"/>
  <c r="D547" i="5"/>
  <c r="E547" i="5"/>
  <c r="F547" i="5"/>
  <c r="G547" i="5"/>
  <c r="H547" i="5"/>
  <c r="I547" i="5"/>
  <c r="J547" i="5"/>
  <c r="K547" i="5"/>
  <c r="B548" i="5"/>
  <c r="C548" i="5"/>
  <c r="D548" i="5"/>
  <c r="E548" i="5"/>
  <c r="F548" i="5"/>
  <c r="G548" i="5"/>
  <c r="H548" i="5"/>
  <c r="I548" i="5"/>
  <c r="J548" i="5"/>
  <c r="K548" i="5"/>
  <c r="B549" i="5"/>
  <c r="C549" i="5"/>
  <c r="D549" i="5"/>
  <c r="E549" i="5"/>
  <c r="F549" i="5"/>
  <c r="G549" i="5"/>
  <c r="H549" i="5"/>
  <c r="I549" i="5"/>
  <c r="J549" i="5"/>
  <c r="K549" i="5"/>
  <c r="B550" i="5"/>
  <c r="C550" i="5"/>
  <c r="D550" i="5"/>
  <c r="E550" i="5"/>
  <c r="F550" i="5"/>
  <c r="G550" i="5"/>
  <c r="H550" i="5"/>
  <c r="I550" i="5"/>
  <c r="J550" i="5"/>
  <c r="K550" i="5"/>
  <c r="B551" i="5"/>
  <c r="C551" i="5"/>
  <c r="D551" i="5"/>
  <c r="E551" i="5"/>
  <c r="F551" i="5"/>
  <c r="G551" i="5"/>
  <c r="H551" i="5"/>
  <c r="I551" i="5"/>
  <c r="J551" i="5"/>
  <c r="K551" i="5"/>
  <c r="B552" i="5"/>
  <c r="C552" i="5"/>
  <c r="P552" i="5" s="1"/>
  <c r="D552" i="5"/>
  <c r="E552" i="5"/>
  <c r="F552" i="5"/>
  <c r="G552" i="5"/>
  <c r="H552" i="5"/>
  <c r="I552" i="5"/>
  <c r="J552" i="5"/>
  <c r="K552" i="5"/>
  <c r="B553" i="5"/>
  <c r="C553" i="5"/>
  <c r="D553" i="5"/>
  <c r="E553" i="5"/>
  <c r="F553" i="5"/>
  <c r="G553" i="5"/>
  <c r="H553" i="5"/>
  <c r="I553" i="5"/>
  <c r="J553" i="5"/>
  <c r="K553" i="5"/>
  <c r="B554" i="5"/>
  <c r="C554" i="5"/>
  <c r="D554" i="5"/>
  <c r="E554" i="5"/>
  <c r="F554" i="5"/>
  <c r="G554" i="5"/>
  <c r="H554" i="5"/>
  <c r="I554" i="5"/>
  <c r="J554" i="5"/>
  <c r="B586" i="6" s="1"/>
  <c r="K554" i="5"/>
  <c r="B555" i="5"/>
  <c r="C555" i="5"/>
  <c r="D555" i="5"/>
  <c r="E555" i="5"/>
  <c r="F555" i="5"/>
  <c r="G555" i="5"/>
  <c r="H555" i="5"/>
  <c r="I555" i="5"/>
  <c r="J555" i="5"/>
  <c r="B587" i="6" s="1"/>
  <c r="K555" i="5"/>
  <c r="B556" i="5"/>
  <c r="C556" i="5"/>
  <c r="D556" i="5"/>
  <c r="E556" i="5"/>
  <c r="F556" i="5"/>
  <c r="G556" i="5"/>
  <c r="H556" i="5"/>
  <c r="I556" i="5"/>
  <c r="J556" i="5"/>
  <c r="B588" i="6" s="1"/>
  <c r="K556" i="5"/>
  <c r="P556" i="5" s="1"/>
  <c r="B557" i="5"/>
  <c r="C557" i="5"/>
  <c r="D557" i="5"/>
  <c r="E557" i="5"/>
  <c r="F557" i="5"/>
  <c r="G557" i="5"/>
  <c r="H557" i="5"/>
  <c r="I557" i="5"/>
  <c r="J557" i="5"/>
  <c r="B589" i="6" s="1"/>
  <c r="K557" i="5"/>
  <c r="P557" i="5" s="1"/>
  <c r="B558" i="5"/>
  <c r="C558" i="5"/>
  <c r="D558" i="5"/>
  <c r="E558" i="5"/>
  <c r="F558" i="5"/>
  <c r="G558" i="5"/>
  <c r="H558" i="5"/>
  <c r="I558" i="5"/>
  <c r="J558" i="5"/>
  <c r="K558" i="5"/>
  <c r="B559" i="5"/>
  <c r="C559" i="5"/>
  <c r="D559" i="5"/>
  <c r="E559" i="5"/>
  <c r="F559" i="5"/>
  <c r="G559" i="5"/>
  <c r="H559" i="5"/>
  <c r="I559" i="5"/>
  <c r="J559" i="5"/>
  <c r="K559" i="5"/>
  <c r="B560" i="5"/>
  <c r="C560" i="5"/>
  <c r="D560" i="5"/>
  <c r="E560" i="5"/>
  <c r="F560" i="5"/>
  <c r="G560" i="5"/>
  <c r="H560" i="5"/>
  <c r="I560" i="5"/>
  <c r="J560" i="5"/>
  <c r="K560" i="5"/>
  <c r="B561" i="5"/>
  <c r="C561" i="5"/>
  <c r="D561" i="5"/>
  <c r="E561" i="5"/>
  <c r="F561" i="5"/>
  <c r="G561" i="5"/>
  <c r="H561" i="5"/>
  <c r="I561" i="5"/>
  <c r="J561" i="5"/>
  <c r="K561" i="5"/>
  <c r="B562" i="5"/>
  <c r="C562" i="5"/>
  <c r="D562" i="5"/>
  <c r="E562" i="5"/>
  <c r="F562" i="5"/>
  <c r="G562" i="5"/>
  <c r="H562" i="5"/>
  <c r="I562" i="5"/>
  <c r="J562" i="5"/>
  <c r="K562" i="5"/>
  <c r="B563" i="5"/>
  <c r="C563" i="5"/>
  <c r="D563" i="5"/>
  <c r="E563" i="5"/>
  <c r="F563" i="5"/>
  <c r="G563" i="5"/>
  <c r="H563" i="5"/>
  <c r="I563" i="5"/>
  <c r="J563" i="5"/>
  <c r="K563" i="5"/>
  <c r="B564" i="5"/>
  <c r="C564" i="5"/>
  <c r="P564" i="5" s="1"/>
  <c r="D564" i="5"/>
  <c r="E564" i="5"/>
  <c r="F564" i="5"/>
  <c r="G564" i="5"/>
  <c r="H564" i="5"/>
  <c r="I564" i="5"/>
  <c r="J564" i="5"/>
  <c r="K564" i="5"/>
  <c r="B565" i="5"/>
  <c r="O565" i="5" s="1"/>
  <c r="C565" i="5"/>
  <c r="D565" i="5"/>
  <c r="E565" i="5"/>
  <c r="F565" i="5"/>
  <c r="G565" i="5"/>
  <c r="H565" i="5"/>
  <c r="I565" i="5"/>
  <c r="J565" i="5"/>
  <c r="K565" i="5"/>
  <c r="B566" i="5"/>
  <c r="C566" i="5"/>
  <c r="D566" i="5"/>
  <c r="E566" i="5"/>
  <c r="F566" i="5"/>
  <c r="G566" i="5"/>
  <c r="H566" i="5"/>
  <c r="I566" i="5"/>
  <c r="J566" i="5"/>
  <c r="B598" i="6" s="1"/>
  <c r="K566" i="5"/>
  <c r="B567" i="5"/>
  <c r="C567" i="5"/>
  <c r="D567" i="5"/>
  <c r="E567" i="5"/>
  <c r="F567" i="5"/>
  <c r="G567" i="5"/>
  <c r="H567" i="5"/>
  <c r="I567" i="5"/>
  <c r="J567" i="5"/>
  <c r="B599" i="6" s="1"/>
  <c r="K567" i="5"/>
  <c r="B568" i="5"/>
  <c r="C568" i="5"/>
  <c r="D568" i="5"/>
  <c r="E568" i="5"/>
  <c r="F568" i="5"/>
  <c r="G568" i="5"/>
  <c r="H568" i="5"/>
  <c r="I568" i="5"/>
  <c r="J568" i="5"/>
  <c r="B600" i="6" s="1"/>
  <c r="K568" i="5"/>
  <c r="P568" i="5" s="1"/>
  <c r="B569" i="5"/>
  <c r="C569" i="5"/>
  <c r="D569" i="5"/>
  <c r="E569" i="5"/>
  <c r="F569" i="5"/>
  <c r="G569" i="5"/>
  <c r="H569" i="5"/>
  <c r="I569" i="5"/>
  <c r="J569" i="5"/>
  <c r="B601" i="6" s="1"/>
  <c r="K569" i="5"/>
  <c r="P569" i="5" s="1"/>
  <c r="B570" i="5"/>
  <c r="C570" i="5"/>
  <c r="D570" i="5"/>
  <c r="E570" i="5"/>
  <c r="F570" i="5"/>
  <c r="G570" i="5"/>
  <c r="H570" i="5"/>
  <c r="I570" i="5"/>
  <c r="J570" i="5"/>
  <c r="K570" i="5"/>
  <c r="B571" i="5"/>
  <c r="C571" i="5"/>
  <c r="D571" i="5"/>
  <c r="E571" i="5"/>
  <c r="F571" i="5"/>
  <c r="G571" i="5"/>
  <c r="H571" i="5"/>
  <c r="I571" i="5"/>
  <c r="J571" i="5"/>
  <c r="K571" i="5"/>
  <c r="B572" i="5"/>
  <c r="C572" i="5"/>
  <c r="D572" i="5"/>
  <c r="E572" i="5"/>
  <c r="F572" i="5"/>
  <c r="G572" i="5"/>
  <c r="H572" i="5"/>
  <c r="I572" i="5"/>
  <c r="J572" i="5"/>
  <c r="K572" i="5"/>
  <c r="B573" i="5"/>
  <c r="C573" i="5"/>
  <c r="D573" i="5"/>
  <c r="E573" i="5"/>
  <c r="F573" i="5"/>
  <c r="G573" i="5"/>
  <c r="H573" i="5"/>
  <c r="I573" i="5"/>
  <c r="J573" i="5"/>
  <c r="K573" i="5"/>
  <c r="B574" i="5"/>
  <c r="C574" i="5"/>
  <c r="D574" i="5"/>
  <c r="E574" i="5"/>
  <c r="F574" i="5"/>
  <c r="G574" i="5"/>
  <c r="H574" i="5"/>
  <c r="I574" i="5"/>
  <c r="J574" i="5"/>
  <c r="K574" i="5"/>
  <c r="P574" i="5" s="1"/>
  <c r="B575" i="5"/>
  <c r="C575" i="5"/>
  <c r="D575" i="5"/>
  <c r="E575" i="5"/>
  <c r="F575" i="5"/>
  <c r="G575" i="5"/>
  <c r="H575" i="5"/>
  <c r="I575" i="5"/>
  <c r="J575" i="5"/>
  <c r="K575" i="5"/>
  <c r="B576" i="5"/>
  <c r="C576" i="5"/>
  <c r="P576" i="5" s="1"/>
  <c r="D576" i="5"/>
  <c r="E576" i="5"/>
  <c r="F576" i="5"/>
  <c r="G576" i="5"/>
  <c r="H576" i="5"/>
  <c r="I576" i="5"/>
  <c r="J576" i="5"/>
  <c r="K576" i="5"/>
  <c r="B577" i="5"/>
  <c r="C577" i="5"/>
  <c r="D577" i="5"/>
  <c r="E577" i="5"/>
  <c r="F577" i="5"/>
  <c r="G577" i="5"/>
  <c r="H577" i="5"/>
  <c r="I577" i="5"/>
  <c r="J577" i="5"/>
  <c r="K577" i="5"/>
  <c r="B578" i="5"/>
  <c r="C578" i="5"/>
  <c r="D578" i="5"/>
  <c r="E578" i="5"/>
  <c r="F578" i="5"/>
  <c r="G578" i="5"/>
  <c r="H578" i="5"/>
  <c r="I578" i="5"/>
  <c r="J578" i="5"/>
  <c r="B610" i="6" s="1"/>
  <c r="K578" i="5"/>
  <c r="B579" i="5"/>
  <c r="C579" i="5"/>
  <c r="D579" i="5"/>
  <c r="E579" i="5"/>
  <c r="F579" i="5"/>
  <c r="G579" i="5"/>
  <c r="H579" i="5"/>
  <c r="I579" i="5"/>
  <c r="J579" i="5"/>
  <c r="B611" i="6" s="1"/>
  <c r="K579" i="5"/>
  <c r="P579" i="5" s="1"/>
  <c r="B580" i="5"/>
  <c r="C580" i="5"/>
  <c r="D580" i="5"/>
  <c r="E580" i="5"/>
  <c r="F580" i="5"/>
  <c r="G580" i="5"/>
  <c r="H580" i="5"/>
  <c r="I580" i="5"/>
  <c r="J580" i="5"/>
  <c r="B612" i="6" s="1"/>
  <c r="K580" i="5"/>
  <c r="P580" i="5" s="1"/>
  <c r="B581" i="5"/>
  <c r="C581" i="5"/>
  <c r="D581" i="5"/>
  <c r="E581" i="5"/>
  <c r="F581" i="5"/>
  <c r="G581" i="5"/>
  <c r="H581" i="5"/>
  <c r="I581" i="5"/>
  <c r="J581" i="5"/>
  <c r="B613" i="6" s="1"/>
  <c r="K581" i="5"/>
  <c r="P581" i="5" s="1"/>
  <c r="B582" i="5"/>
  <c r="C582" i="5"/>
  <c r="D582" i="5"/>
  <c r="E582" i="5"/>
  <c r="F582" i="5"/>
  <c r="G582" i="5"/>
  <c r="H582" i="5"/>
  <c r="I582" i="5"/>
  <c r="J582" i="5"/>
  <c r="K582" i="5"/>
  <c r="B583" i="5"/>
  <c r="C583" i="5"/>
  <c r="D583" i="5"/>
  <c r="E583" i="5"/>
  <c r="F583" i="5"/>
  <c r="G583" i="5"/>
  <c r="H583" i="5"/>
  <c r="I583" i="5"/>
  <c r="J583" i="5"/>
  <c r="K583" i="5"/>
  <c r="B584" i="5"/>
  <c r="C584" i="5"/>
  <c r="D584" i="5"/>
  <c r="E584" i="5"/>
  <c r="F584" i="5"/>
  <c r="G584" i="5"/>
  <c r="H584" i="5"/>
  <c r="I584" i="5"/>
  <c r="J584" i="5"/>
  <c r="K584" i="5"/>
  <c r="B585" i="5"/>
  <c r="C585" i="5"/>
  <c r="D585" i="5"/>
  <c r="E585" i="5"/>
  <c r="F585" i="5"/>
  <c r="G585" i="5"/>
  <c r="H585" i="5"/>
  <c r="I585" i="5"/>
  <c r="J585" i="5"/>
  <c r="K585" i="5"/>
  <c r="B586" i="5"/>
  <c r="C586" i="5"/>
  <c r="D586" i="5"/>
  <c r="E586" i="5"/>
  <c r="F586" i="5"/>
  <c r="G586" i="5"/>
  <c r="H586" i="5"/>
  <c r="I586" i="5"/>
  <c r="J586" i="5"/>
  <c r="K586" i="5"/>
  <c r="B587" i="5"/>
  <c r="C587" i="5"/>
  <c r="D587" i="5"/>
  <c r="E587" i="5"/>
  <c r="F587" i="5"/>
  <c r="G587" i="5"/>
  <c r="H587" i="5"/>
  <c r="I587" i="5"/>
  <c r="J587" i="5"/>
  <c r="K587" i="5"/>
  <c r="B588" i="5"/>
  <c r="C588" i="5"/>
  <c r="P588" i="5" s="1"/>
  <c r="D588" i="5"/>
  <c r="E588" i="5"/>
  <c r="F588" i="5"/>
  <c r="G588" i="5"/>
  <c r="H588" i="5"/>
  <c r="I588" i="5"/>
  <c r="J588" i="5"/>
  <c r="K588" i="5"/>
  <c r="B589" i="5"/>
  <c r="C589" i="5"/>
  <c r="D589" i="5"/>
  <c r="E589" i="5"/>
  <c r="F589" i="5"/>
  <c r="G589" i="5"/>
  <c r="H589" i="5"/>
  <c r="I589" i="5"/>
  <c r="J589" i="5"/>
  <c r="K589" i="5"/>
  <c r="B590" i="5"/>
  <c r="C590" i="5"/>
  <c r="D590" i="5"/>
  <c r="E590" i="5"/>
  <c r="F590" i="5"/>
  <c r="G590" i="5"/>
  <c r="H590" i="5"/>
  <c r="I590" i="5"/>
  <c r="J590" i="5"/>
  <c r="B622" i="6" s="1"/>
  <c r="K590" i="5"/>
  <c r="B591" i="5"/>
  <c r="C591" i="5"/>
  <c r="D591" i="5"/>
  <c r="E591" i="5"/>
  <c r="F591" i="5"/>
  <c r="G591" i="5"/>
  <c r="H591" i="5"/>
  <c r="I591" i="5"/>
  <c r="J591" i="5"/>
  <c r="B623" i="6" s="1"/>
  <c r="K591" i="5"/>
  <c r="P591" i="5" s="1"/>
  <c r="B592" i="5"/>
  <c r="C592" i="5"/>
  <c r="D592" i="5"/>
  <c r="E592" i="5"/>
  <c r="F592" i="5"/>
  <c r="G592" i="5"/>
  <c r="H592" i="5"/>
  <c r="I592" i="5"/>
  <c r="J592" i="5"/>
  <c r="B624" i="6" s="1"/>
  <c r="K592" i="5"/>
  <c r="P592" i="5" s="1"/>
  <c r="B593" i="5"/>
  <c r="C593" i="5"/>
  <c r="D593" i="5"/>
  <c r="E593" i="5"/>
  <c r="F593" i="5"/>
  <c r="G593" i="5"/>
  <c r="H593" i="5"/>
  <c r="I593" i="5"/>
  <c r="J593" i="5"/>
  <c r="B625" i="6" s="1"/>
  <c r="K593" i="5"/>
  <c r="P593" i="5" s="1"/>
  <c r="B594" i="5"/>
  <c r="C594" i="5"/>
  <c r="D594" i="5"/>
  <c r="E594" i="5"/>
  <c r="F594" i="5"/>
  <c r="G594" i="5"/>
  <c r="H594" i="5"/>
  <c r="I594" i="5"/>
  <c r="J594" i="5"/>
  <c r="K594" i="5"/>
  <c r="B595" i="5"/>
  <c r="C595" i="5"/>
  <c r="D595" i="5"/>
  <c r="E595" i="5"/>
  <c r="F595" i="5"/>
  <c r="G595" i="5"/>
  <c r="H595" i="5"/>
  <c r="I595" i="5"/>
  <c r="J595" i="5"/>
  <c r="K595" i="5"/>
  <c r="B596" i="5"/>
  <c r="C596" i="5"/>
  <c r="D596" i="5"/>
  <c r="E596" i="5"/>
  <c r="F596" i="5"/>
  <c r="G596" i="5"/>
  <c r="H596" i="5"/>
  <c r="I596" i="5"/>
  <c r="J596" i="5"/>
  <c r="K596" i="5"/>
  <c r="B597" i="5"/>
  <c r="C597" i="5"/>
  <c r="D597" i="5"/>
  <c r="E597" i="5"/>
  <c r="F597" i="5"/>
  <c r="G597" i="5"/>
  <c r="H597" i="5"/>
  <c r="I597" i="5"/>
  <c r="J597" i="5"/>
  <c r="K597" i="5"/>
  <c r="B598" i="5"/>
  <c r="C598" i="5"/>
  <c r="D598" i="5"/>
  <c r="E598" i="5"/>
  <c r="F598" i="5"/>
  <c r="G598" i="5"/>
  <c r="H598" i="5"/>
  <c r="I598" i="5"/>
  <c r="J598" i="5"/>
  <c r="K598" i="5"/>
  <c r="P598" i="5" s="1"/>
  <c r="B599" i="5"/>
  <c r="C599" i="5"/>
  <c r="D599" i="5"/>
  <c r="E599" i="5"/>
  <c r="F599" i="5"/>
  <c r="G599" i="5"/>
  <c r="H599" i="5"/>
  <c r="I599" i="5"/>
  <c r="J599" i="5"/>
  <c r="K599" i="5"/>
  <c r="B600" i="5"/>
  <c r="C600" i="5"/>
  <c r="P600" i="5" s="1"/>
  <c r="D600" i="5"/>
  <c r="E600" i="5"/>
  <c r="F600" i="5"/>
  <c r="G600" i="5"/>
  <c r="H600" i="5"/>
  <c r="I600" i="5"/>
  <c r="J600" i="5"/>
  <c r="K600" i="5"/>
  <c r="B601" i="5"/>
  <c r="C601" i="5"/>
  <c r="D601" i="5"/>
  <c r="E601" i="5"/>
  <c r="F601" i="5"/>
  <c r="G601" i="5"/>
  <c r="H601" i="5"/>
  <c r="I601" i="5"/>
  <c r="J601" i="5"/>
  <c r="K601" i="5"/>
  <c r="B602" i="5"/>
  <c r="C602" i="5"/>
  <c r="D602" i="5"/>
  <c r="E602" i="5"/>
  <c r="F602" i="5"/>
  <c r="G602" i="5"/>
  <c r="H602" i="5"/>
  <c r="I602" i="5"/>
  <c r="J602" i="5"/>
  <c r="B634" i="6" s="1"/>
  <c r="K602" i="5"/>
  <c r="B603" i="5"/>
  <c r="C603" i="5"/>
  <c r="D603" i="5"/>
  <c r="E603" i="5"/>
  <c r="F603" i="5"/>
  <c r="G603" i="5"/>
  <c r="H603" i="5"/>
  <c r="I603" i="5"/>
  <c r="J603" i="5"/>
  <c r="B635" i="6" s="1"/>
  <c r="K603" i="5"/>
  <c r="B604" i="5"/>
  <c r="C604" i="5"/>
  <c r="D604" i="5"/>
  <c r="E604" i="5"/>
  <c r="F604" i="5"/>
  <c r="G604" i="5"/>
  <c r="H604" i="5"/>
  <c r="I604" i="5"/>
  <c r="J604" i="5"/>
  <c r="B636" i="6" s="1"/>
  <c r="K604" i="5"/>
  <c r="P604" i="5" s="1"/>
  <c r="B605" i="5"/>
  <c r="C605" i="5"/>
  <c r="D605" i="5"/>
  <c r="E605" i="5"/>
  <c r="F605" i="5"/>
  <c r="G605" i="5"/>
  <c r="H605" i="5"/>
  <c r="I605" i="5"/>
  <c r="J605" i="5"/>
  <c r="B637" i="6" s="1"/>
  <c r="K605" i="5"/>
  <c r="P605" i="5" s="1"/>
  <c r="B606" i="5"/>
  <c r="C606" i="5"/>
  <c r="D606" i="5"/>
  <c r="E606" i="5"/>
  <c r="F606" i="5"/>
  <c r="G606" i="5"/>
  <c r="H606" i="5"/>
  <c r="I606" i="5"/>
  <c r="J606" i="5"/>
  <c r="K606" i="5"/>
  <c r="B607" i="5"/>
  <c r="O607" i="5" s="1"/>
  <c r="C607" i="5"/>
  <c r="D607" i="5"/>
  <c r="E607" i="5"/>
  <c r="F607" i="5"/>
  <c r="G607" i="5"/>
  <c r="H607" i="5"/>
  <c r="I607" i="5"/>
  <c r="J607" i="5"/>
  <c r="K607" i="5"/>
  <c r="B608" i="5"/>
  <c r="C608" i="5"/>
  <c r="D608" i="5"/>
  <c r="E608" i="5"/>
  <c r="F608" i="5"/>
  <c r="G608" i="5"/>
  <c r="H608" i="5"/>
  <c r="I608" i="5"/>
  <c r="J608" i="5"/>
  <c r="K608" i="5"/>
  <c r="B609" i="5"/>
  <c r="C609" i="5"/>
  <c r="D609" i="5"/>
  <c r="E609" i="5"/>
  <c r="F609" i="5"/>
  <c r="G609" i="5"/>
  <c r="H609" i="5"/>
  <c r="I609" i="5"/>
  <c r="J609" i="5"/>
  <c r="K609" i="5"/>
  <c r="O609" i="5" s="1"/>
  <c r="B610" i="5"/>
  <c r="C610" i="5"/>
  <c r="D610" i="5"/>
  <c r="E610" i="5"/>
  <c r="F610" i="5"/>
  <c r="G610" i="5"/>
  <c r="H610" i="5"/>
  <c r="I610" i="5"/>
  <c r="J610" i="5"/>
  <c r="K610" i="5"/>
  <c r="B611" i="5"/>
  <c r="C611" i="5"/>
  <c r="D611" i="5"/>
  <c r="E611" i="5"/>
  <c r="F611" i="5"/>
  <c r="G611" i="5"/>
  <c r="H611" i="5"/>
  <c r="I611" i="5"/>
  <c r="J611" i="5"/>
  <c r="K611" i="5"/>
  <c r="B612" i="5"/>
  <c r="C612" i="5"/>
  <c r="P612" i="5" s="1"/>
  <c r="D612" i="5"/>
  <c r="E612" i="5"/>
  <c r="F612" i="5"/>
  <c r="G612" i="5"/>
  <c r="H612" i="5"/>
  <c r="I612" i="5"/>
  <c r="J612" i="5"/>
  <c r="K612" i="5"/>
  <c r="B613" i="5"/>
  <c r="C613" i="5"/>
  <c r="D613" i="5"/>
  <c r="E613" i="5"/>
  <c r="F613" i="5"/>
  <c r="G613" i="5"/>
  <c r="H613" i="5"/>
  <c r="I613" i="5"/>
  <c r="J613" i="5"/>
  <c r="K613" i="5"/>
  <c r="B614" i="5"/>
  <c r="C614" i="5"/>
  <c r="D614" i="5"/>
  <c r="E614" i="5"/>
  <c r="F614" i="5"/>
  <c r="G614" i="5"/>
  <c r="H614" i="5"/>
  <c r="I614" i="5"/>
  <c r="J614" i="5"/>
  <c r="B646" i="6" s="1"/>
  <c r="K614" i="5"/>
  <c r="B615" i="5"/>
  <c r="C615" i="5"/>
  <c r="D615" i="5"/>
  <c r="E615" i="5"/>
  <c r="F615" i="5"/>
  <c r="G615" i="5"/>
  <c r="H615" i="5"/>
  <c r="I615" i="5"/>
  <c r="J615" i="5"/>
  <c r="B647" i="6" s="1"/>
  <c r="K615" i="5"/>
  <c r="P615" i="5" s="1"/>
  <c r="B616" i="5"/>
  <c r="C616" i="5"/>
  <c r="D616" i="5"/>
  <c r="E616" i="5"/>
  <c r="F616" i="5"/>
  <c r="G616" i="5"/>
  <c r="H616" i="5"/>
  <c r="I616" i="5"/>
  <c r="J616" i="5"/>
  <c r="B648" i="6" s="1"/>
  <c r="K616" i="5"/>
  <c r="P616" i="5" s="1"/>
  <c r="B617" i="5"/>
  <c r="C617" i="5"/>
  <c r="D617" i="5"/>
  <c r="E617" i="5"/>
  <c r="F617" i="5"/>
  <c r="G617" i="5"/>
  <c r="H617" i="5"/>
  <c r="I617" i="5"/>
  <c r="J617" i="5"/>
  <c r="B649" i="6" s="1"/>
  <c r="K617" i="5"/>
  <c r="P617" i="5" s="1"/>
  <c r="B618" i="5"/>
  <c r="C618" i="5"/>
  <c r="D618" i="5"/>
  <c r="E618" i="5"/>
  <c r="F618" i="5"/>
  <c r="G618" i="5"/>
  <c r="H618" i="5"/>
  <c r="I618" i="5"/>
  <c r="J618" i="5"/>
  <c r="K618" i="5"/>
  <c r="B619" i="5"/>
  <c r="C619" i="5"/>
  <c r="D619" i="5"/>
  <c r="E619" i="5"/>
  <c r="F619" i="5"/>
  <c r="G619" i="5"/>
  <c r="H619" i="5"/>
  <c r="I619" i="5"/>
  <c r="J619" i="5"/>
  <c r="K619" i="5"/>
  <c r="B620" i="5"/>
  <c r="C620" i="5"/>
  <c r="D620" i="5"/>
  <c r="E620" i="5"/>
  <c r="F620" i="5"/>
  <c r="G620" i="5"/>
  <c r="H620" i="5"/>
  <c r="I620" i="5"/>
  <c r="J620" i="5"/>
  <c r="K620" i="5"/>
  <c r="B621" i="5"/>
  <c r="C621" i="5"/>
  <c r="D621" i="5"/>
  <c r="E621" i="5"/>
  <c r="F621" i="5"/>
  <c r="G621" i="5"/>
  <c r="H621" i="5"/>
  <c r="I621" i="5"/>
  <c r="J621" i="5"/>
  <c r="K621" i="5"/>
  <c r="B622" i="5"/>
  <c r="C622" i="5"/>
  <c r="D622" i="5"/>
  <c r="E622" i="5"/>
  <c r="F622" i="5"/>
  <c r="G622" i="5"/>
  <c r="H622" i="5"/>
  <c r="I622" i="5"/>
  <c r="J622" i="5"/>
  <c r="K622" i="5"/>
  <c r="B623" i="5"/>
  <c r="C623" i="5"/>
  <c r="D623" i="5"/>
  <c r="E623" i="5"/>
  <c r="F623" i="5"/>
  <c r="G623" i="5"/>
  <c r="H623" i="5"/>
  <c r="I623" i="5"/>
  <c r="J623" i="5"/>
  <c r="K623" i="5"/>
  <c r="B624" i="5"/>
  <c r="C624" i="5"/>
  <c r="P624" i="5" s="1"/>
  <c r="D624" i="5"/>
  <c r="E624" i="5"/>
  <c r="F624" i="5"/>
  <c r="G624" i="5"/>
  <c r="H624" i="5"/>
  <c r="I624" i="5"/>
  <c r="J624" i="5"/>
  <c r="K624" i="5"/>
  <c r="B625" i="5"/>
  <c r="C625" i="5"/>
  <c r="D625" i="5"/>
  <c r="E625" i="5"/>
  <c r="F625" i="5"/>
  <c r="G625" i="5"/>
  <c r="H625" i="5"/>
  <c r="I625" i="5"/>
  <c r="J625" i="5"/>
  <c r="K625" i="5"/>
  <c r="B626" i="5"/>
  <c r="C626" i="5"/>
  <c r="D626" i="5"/>
  <c r="E626" i="5"/>
  <c r="F626" i="5"/>
  <c r="G626" i="5"/>
  <c r="H626" i="5"/>
  <c r="I626" i="5"/>
  <c r="J626" i="5"/>
  <c r="B658" i="6" s="1"/>
  <c r="K626" i="5"/>
  <c r="B627" i="5"/>
  <c r="C627" i="5"/>
  <c r="D627" i="5"/>
  <c r="E627" i="5"/>
  <c r="F627" i="5"/>
  <c r="G627" i="5"/>
  <c r="H627" i="5"/>
  <c r="I627" i="5"/>
  <c r="J627" i="5"/>
  <c r="B659" i="6" s="1"/>
  <c r="K627" i="5"/>
  <c r="B628" i="5"/>
  <c r="C628" i="5"/>
  <c r="D628" i="5"/>
  <c r="E628" i="5"/>
  <c r="F628" i="5"/>
  <c r="G628" i="5"/>
  <c r="H628" i="5"/>
  <c r="I628" i="5"/>
  <c r="J628" i="5"/>
  <c r="B660" i="6" s="1"/>
  <c r="K628" i="5"/>
  <c r="P628" i="5" s="1"/>
  <c r="B629" i="5"/>
  <c r="C629" i="5"/>
  <c r="D629" i="5"/>
  <c r="E629" i="5"/>
  <c r="F629" i="5"/>
  <c r="G629" i="5"/>
  <c r="H629" i="5"/>
  <c r="I629" i="5"/>
  <c r="J629" i="5"/>
  <c r="B661" i="6" s="1"/>
  <c r="K629" i="5"/>
  <c r="P629" i="5" s="1"/>
  <c r="B630" i="5"/>
  <c r="C630" i="5"/>
  <c r="D630" i="5"/>
  <c r="E630" i="5"/>
  <c r="F630" i="5"/>
  <c r="G630" i="5"/>
  <c r="H630" i="5"/>
  <c r="I630" i="5"/>
  <c r="J630" i="5"/>
  <c r="K630" i="5"/>
  <c r="B631" i="5"/>
  <c r="C631" i="5"/>
  <c r="D631" i="5"/>
  <c r="E631" i="5"/>
  <c r="F631" i="5"/>
  <c r="G631" i="5"/>
  <c r="H631" i="5"/>
  <c r="I631" i="5"/>
  <c r="J631" i="5"/>
  <c r="K631" i="5"/>
  <c r="B632" i="5"/>
  <c r="C632" i="5"/>
  <c r="D632" i="5"/>
  <c r="E632" i="5"/>
  <c r="F632" i="5"/>
  <c r="G632" i="5"/>
  <c r="H632" i="5"/>
  <c r="I632" i="5"/>
  <c r="J632" i="5"/>
  <c r="K632" i="5"/>
  <c r="B633" i="5"/>
  <c r="C633" i="5"/>
  <c r="D633" i="5"/>
  <c r="E633" i="5"/>
  <c r="F633" i="5"/>
  <c r="G633" i="5"/>
  <c r="H633" i="5"/>
  <c r="I633" i="5"/>
  <c r="J633" i="5"/>
  <c r="K633" i="5"/>
  <c r="B634" i="5"/>
  <c r="C634" i="5"/>
  <c r="D634" i="5"/>
  <c r="E634" i="5"/>
  <c r="F634" i="5"/>
  <c r="G634" i="5"/>
  <c r="H634" i="5"/>
  <c r="I634" i="5"/>
  <c r="J634" i="5"/>
  <c r="K634" i="5"/>
  <c r="B635" i="5"/>
  <c r="C635" i="5"/>
  <c r="D635" i="5"/>
  <c r="E635" i="5"/>
  <c r="F635" i="5"/>
  <c r="G635" i="5"/>
  <c r="H635" i="5"/>
  <c r="I635" i="5"/>
  <c r="J635" i="5"/>
  <c r="K635" i="5"/>
  <c r="B636" i="5"/>
  <c r="C636" i="5"/>
  <c r="P636" i="5" s="1"/>
  <c r="D636" i="5"/>
  <c r="E636" i="5"/>
  <c r="F636" i="5"/>
  <c r="G636" i="5"/>
  <c r="H636" i="5"/>
  <c r="I636" i="5"/>
  <c r="J636" i="5"/>
  <c r="K636" i="5"/>
  <c r="B637" i="5"/>
  <c r="C637" i="5"/>
  <c r="D637" i="5"/>
  <c r="E637" i="5"/>
  <c r="F637" i="5"/>
  <c r="G637" i="5"/>
  <c r="H637" i="5"/>
  <c r="I637" i="5"/>
  <c r="J637" i="5"/>
  <c r="K637" i="5"/>
  <c r="B638" i="5"/>
  <c r="C638" i="5"/>
  <c r="D638" i="5"/>
  <c r="E638" i="5"/>
  <c r="F638" i="5"/>
  <c r="G638" i="5"/>
  <c r="H638" i="5"/>
  <c r="I638" i="5"/>
  <c r="J638" i="5"/>
  <c r="B670" i="6" s="1"/>
  <c r="K638" i="5"/>
  <c r="B639" i="5"/>
  <c r="C639" i="5"/>
  <c r="D639" i="5"/>
  <c r="E639" i="5"/>
  <c r="F639" i="5"/>
  <c r="G639" i="5"/>
  <c r="H639" i="5"/>
  <c r="I639" i="5"/>
  <c r="J639" i="5"/>
  <c r="B671" i="6" s="1"/>
  <c r="K639" i="5"/>
  <c r="P639" i="5" s="1"/>
  <c r="B640" i="5"/>
  <c r="C640" i="5"/>
  <c r="D640" i="5"/>
  <c r="E640" i="5"/>
  <c r="F640" i="5"/>
  <c r="G640" i="5"/>
  <c r="H640" i="5"/>
  <c r="I640" i="5"/>
  <c r="J640" i="5"/>
  <c r="B672" i="6" s="1"/>
  <c r="K640" i="5"/>
  <c r="B641" i="5"/>
  <c r="C641" i="5"/>
  <c r="D641" i="5"/>
  <c r="E641" i="5"/>
  <c r="F641" i="5"/>
  <c r="G641" i="5"/>
  <c r="H641" i="5"/>
  <c r="I641" i="5"/>
  <c r="J641" i="5"/>
  <c r="B673" i="6" s="1"/>
  <c r="K641" i="5"/>
  <c r="P641" i="5" s="1"/>
  <c r="B642" i="5"/>
  <c r="C642" i="5"/>
  <c r="D642" i="5"/>
  <c r="E642" i="5"/>
  <c r="F642" i="5"/>
  <c r="G642" i="5"/>
  <c r="H642" i="5"/>
  <c r="I642" i="5"/>
  <c r="J642" i="5"/>
  <c r="K642" i="5"/>
  <c r="B643" i="5"/>
  <c r="O643" i="5" s="1"/>
  <c r="C643" i="5"/>
  <c r="D643" i="5"/>
  <c r="E643" i="5"/>
  <c r="F643" i="5"/>
  <c r="G643" i="5"/>
  <c r="H643" i="5"/>
  <c r="I643" i="5"/>
  <c r="J643" i="5"/>
  <c r="K643" i="5"/>
  <c r="B644" i="5"/>
  <c r="C644" i="5"/>
  <c r="D644" i="5"/>
  <c r="E644" i="5"/>
  <c r="F644" i="5"/>
  <c r="G644" i="5"/>
  <c r="H644" i="5"/>
  <c r="I644" i="5"/>
  <c r="J644" i="5"/>
  <c r="K644" i="5"/>
  <c r="B645" i="5"/>
  <c r="C645" i="5"/>
  <c r="D645" i="5"/>
  <c r="E645" i="5"/>
  <c r="F645" i="5"/>
  <c r="G645" i="5"/>
  <c r="H645" i="5"/>
  <c r="I645" i="5"/>
  <c r="J645" i="5"/>
  <c r="K645" i="5"/>
  <c r="B646" i="5"/>
  <c r="C646" i="5"/>
  <c r="D646" i="5"/>
  <c r="E646" i="5"/>
  <c r="F646" i="5"/>
  <c r="G646" i="5"/>
  <c r="H646" i="5"/>
  <c r="I646" i="5"/>
  <c r="J646" i="5"/>
  <c r="K646" i="5"/>
  <c r="B647" i="5"/>
  <c r="C647" i="5"/>
  <c r="D647" i="5"/>
  <c r="E647" i="5"/>
  <c r="F647" i="5"/>
  <c r="G647" i="5"/>
  <c r="H647" i="5"/>
  <c r="I647" i="5"/>
  <c r="J647" i="5"/>
  <c r="K647" i="5"/>
  <c r="B648" i="5"/>
  <c r="C648" i="5"/>
  <c r="P648" i="5" s="1"/>
  <c r="D648" i="5"/>
  <c r="E648" i="5"/>
  <c r="F648" i="5"/>
  <c r="G648" i="5"/>
  <c r="H648" i="5"/>
  <c r="I648" i="5"/>
  <c r="J648" i="5"/>
  <c r="K648" i="5"/>
  <c r="B649" i="5"/>
  <c r="C649" i="5"/>
  <c r="D649" i="5"/>
  <c r="E649" i="5"/>
  <c r="F649" i="5"/>
  <c r="G649" i="5"/>
  <c r="H649" i="5"/>
  <c r="I649" i="5"/>
  <c r="J649" i="5"/>
  <c r="K649" i="5"/>
  <c r="B650" i="5"/>
  <c r="C650" i="5"/>
  <c r="D650" i="5"/>
  <c r="E650" i="5"/>
  <c r="F650" i="5"/>
  <c r="G650" i="5"/>
  <c r="H650" i="5"/>
  <c r="I650" i="5"/>
  <c r="J650" i="5"/>
  <c r="B682" i="6" s="1"/>
  <c r="K650" i="5"/>
  <c r="B651" i="5"/>
  <c r="C651" i="5"/>
  <c r="D651" i="5"/>
  <c r="E651" i="5"/>
  <c r="F651" i="5"/>
  <c r="G651" i="5"/>
  <c r="H651" i="5"/>
  <c r="I651" i="5"/>
  <c r="J651" i="5"/>
  <c r="B683" i="6" s="1"/>
  <c r="K651" i="5"/>
  <c r="B652" i="5"/>
  <c r="C652" i="5"/>
  <c r="D652" i="5"/>
  <c r="E652" i="5"/>
  <c r="F652" i="5"/>
  <c r="G652" i="5"/>
  <c r="H652" i="5"/>
  <c r="I652" i="5"/>
  <c r="J652" i="5"/>
  <c r="B684" i="6" s="1"/>
  <c r="K652" i="5"/>
  <c r="P652" i="5" s="1"/>
  <c r="B653" i="5"/>
  <c r="C653" i="5"/>
  <c r="D653" i="5"/>
  <c r="E653" i="5"/>
  <c r="F653" i="5"/>
  <c r="G653" i="5"/>
  <c r="H653" i="5"/>
  <c r="I653" i="5"/>
  <c r="J653" i="5"/>
  <c r="B685" i="6" s="1"/>
  <c r="K653" i="5"/>
  <c r="P653" i="5" s="1"/>
  <c r="B654" i="5"/>
  <c r="C654" i="5"/>
  <c r="D654" i="5"/>
  <c r="E654" i="5"/>
  <c r="F654" i="5"/>
  <c r="G654" i="5"/>
  <c r="H654" i="5"/>
  <c r="I654" i="5"/>
  <c r="J654" i="5"/>
  <c r="K654" i="5"/>
  <c r="B655" i="5"/>
  <c r="C655" i="5"/>
  <c r="D655" i="5"/>
  <c r="E655" i="5"/>
  <c r="F655" i="5"/>
  <c r="G655" i="5"/>
  <c r="H655" i="5"/>
  <c r="I655" i="5"/>
  <c r="J655" i="5"/>
  <c r="K655" i="5"/>
  <c r="B656" i="5"/>
  <c r="C656" i="5"/>
  <c r="D656" i="5"/>
  <c r="E656" i="5"/>
  <c r="F656" i="5"/>
  <c r="G656" i="5"/>
  <c r="H656" i="5"/>
  <c r="I656" i="5"/>
  <c r="J656" i="5"/>
  <c r="K656" i="5"/>
  <c r="B657" i="5"/>
  <c r="C657" i="5"/>
  <c r="D657" i="5"/>
  <c r="E657" i="5"/>
  <c r="F657" i="5"/>
  <c r="G657" i="5"/>
  <c r="H657" i="5"/>
  <c r="I657" i="5"/>
  <c r="J657" i="5"/>
  <c r="K657" i="5"/>
  <c r="B658" i="5"/>
  <c r="C658" i="5"/>
  <c r="D658" i="5"/>
  <c r="E658" i="5"/>
  <c r="F658" i="5"/>
  <c r="G658" i="5"/>
  <c r="H658" i="5"/>
  <c r="I658" i="5"/>
  <c r="J658" i="5"/>
  <c r="K658" i="5"/>
  <c r="B659" i="5"/>
  <c r="C659" i="5"/>
  <c r="D659" i="5"/>
  <c r="E659" i="5"/>
  <c r="F659" i="5"/>
  <c r="G659" i="5"/>
  <c r="H659" i="5"/>
  <c r="I659" i="5"/>
  <c r="J659" i="5"/>
  <c r="K659" i="5"/>
  <c r="B660" i="5"/>
  <c r="C660" i="5"/>
  <c r="P660" i="5" s="1"/>
  <c r="D660" i="5"/>
  <c r="E660" i="5"/>
  <c r="F660" i="5"/>
  <c r="G660" i="5"/>
  <c r="H660" i="5"/>
  <c r="I660" i="5"/>
  <c r="J660" i="5"/>
  <c r="K660" i="5"/>
  <c r="B661" i="5"/>
  <c r="O661" i="5" s="1"/>
  <c r="C661" i="5"/>
  <c r="D661" i="5"/>
  <c r="E661" i="5"/>
  <c r="F661" i="5"/>
  <c r="G661" i="5"/>
  <c r="H661" i="5"/>
  <c r="I661" i="5"/>
  <c r="J661" i="5"/>
  <c r="K661" i="5"/>
  <c r="B662" i="5"/>
  <c r="C662" i="5"/>
  <c r="D662" i="5"/>
  <c r="E662" i="5"/>
  <c r="F662" i="5"/>
  <c r="G662" i="5"/>
  <c r="H662" i="5"/>
  <c r="I662" i="5"/>
  <c r="J662" i="5"/>
  <c r="B694" i="6" s="1"/>
  <c r="K662" i="5"/>
  <c r="B663" i="5"/>
  <c r="C663" i="5"/>
  <c r="D663" i="5"/>
  <c r="E663" i="5"/>
  <c r="F663" i="5"/>
  <c r="G663" i="5"/>
  <c r="H663" i="5"/>
  <c r="I663" i="5"/>
  <c r="J663" i="5"/>
  <c r="B695" i="6" s="1"/>
  <c r="K663" i="5"/>
  <c r="B664" i="5"/>
  <c r="C664" i="5"/>
  <c r="D664" i="5"/>
  <c r="E664" i="5"/>
  <c r="F664" i="5"/>
  <c r="G664" i="5"/>
  <c r="H664" i="5"/>
  <c r="I664" i="5"/>
  <c r="J664" i="5"/>
  <c r="B696" i="6" s="1"/>
  <c r="K664" i="5"/>
  <c r="P664" i="5" s="1"/>
  <c r="B665" i="5"/>
  <c r="C665" i="5"/>
  <c r="D665" i="5"/>
  <c r="E665" i="5"/>
  <c r="F665" i="5"/>
  <c r="G665" i="5"/>
  <c r="H665" i="5"/>
  <c r="I665" i="5"/>
  <c r="J665" i="5"/>
  <c r="B697" i="6" s="1"/>
  <c r="K665" i="5"/>
  <c r="P665" i="5" s="1"/>
  <c r="B666" i="5"/>
  <c r="C666" i="5"/>
  <c r="D666" i="5"/>
  <c r="E666" i="5"/>
  <c r="F666" i="5"/>
  <c r="G666" i="5"/>
  <c r="H666" i="5"/>
  <c r="I666" i="5"/>
  <c r="J666" i="5"/>
  <c r="K666" i="5"/>
  <c r="B667" i="5"/>
  <c r="C667" i="5"/>
  <c r="D667" i="5"/>
  <c r="E667" i="5"/>
  <c r="F667" i="5"/>
  <c r="G667" i="5"/>
  <c r="H667" i="5"/>
  <c r="I667" i="5"/>
  <c r="J667" i="5"/>
  <c r="K667" i="5"/>
  <c r="B668" i="5"/>
  <c r="C668" i="5"/>
  <c r="D668" i="5"/>
  <c r="E668" i="5"/>
  <c r="F668" i="5"/>
  <c r="G668" i="5"/>
  <c r="H668" i="5"/>
  <c r="I668" i="5"/>
  <c r="J668" i="5"/>
  <c r="K668" i="5"/>
  <c r="B669" i="5"/>
  <c r="C669" i="5"/>
  <c r="D669" i="5"/>
  <c r="E669" i="5"/>
  <c r="F669" i="5"/>
  <c r="G669" i="5"/>
  <c r="H669" i="5"/>
  <c r="I669" i="5"/>
  <c r="J669" i="5"/>
  <c r="K669" i="5"/>
  <c r="P669" i="5" s="1"/>
  <c r="B670" i="5"/>
  <c r="C670" i="5"/>
  <c r="D670" i="5"/>
  <c r="E670" i="5"/>
  <c r="F670" i="5"/>
  <c r="G670" i="5"/>
  <c r="H670" i="5"/>
  <c r="I670" i="5"/>
  <c r="J670" i="5"/>
  <c r="K670" i="5"/>
  <c r="B671" i="5"/>
  <c r="C671" i="5"/>
  <c r="D671" i="5"/>
  <c r="E671" i="5"/>
  <c r="F671" i="5"/>
  <c r="G671" i="5"/>
  <c r="H671" i="5"/>
  <c r="I671" i="5"/>
  <c r="J671" i="5"/>
  <c r="K671" i="5"/>
  <c r="B672" i="5"/>
  <c r="C672" i="5"/>
  <c r="P672" i="5" s="1"/>
  <c r="D672" i="5"/>
  <c r="E672" i="5"/>
  <c r="F672" i="5"/>
  <c r="G672" i="5"/>
  <c r="H672" i="5"/>
  <c r="I672" i="5"/>
  <c r="J672" i="5"/>
  <c r="K672" i="5"/>
  <c r="B673" i="5"/>
  <c r="C673" i="5"/>
  <c r="D673" i="5"/>
  <c r="E673" i="5"/>
  <c r="F673" i="5"/>
  <c r="G673" i="5"/>
  <c r="H673" i="5"/>
  <c r="I673" i="5"/>
  <c r="J673" i="5"/>
  <c r="K673" i="5"/>
  <c r="B674" i="5"/>
  <c r="C674" i="5"/>
  <c r="D674" i="5"/>
  <c r="E674" i="5"/>
  <c r="F674" i="5"/>
  <c r="G674" i="5"/>
  <c r="H674" i="5"/>
  <c r="I674" i="5"/>
  <c r="J674" i="5"/>
  <c r="B706" i="6" s="1"/>
  <c r="K674" i="5"/>
  <c r="B675" i="5"/>
  <c r="C675" i="5"/>
  <c r="D675" i="5"/>
  <c r="E675" i="5"/>
  <c r="F675" i="5"/>
  <c r="G675" i="5"/>
  <c r="H675" i="5"/>
  <c r="I675" i="5"/>
  <c r="J675" i="5"/>
  <c r="B707" i="6" s="1"/>
  <c r="K675" i="5"/>
  <c r="B676" i="5"/>
  <c r="C676" i="5"/>
  <c r="D676" i="5"/>
  <c r="E676" i="5"/>
  <c r="F676" i="5"/>
  <c r="G676" i="5"/>
  <c r="H676" i="5"/>
  <c r="I676" i="5"/>
  <c r="J676" i="5"/>
  <c r="B708" i="6" s="1"/>
  <c r="K676" i="5"/>
  <c r="P676" i="5" s="1"/>
  <c r="B677" i="5"/>
  <c r="C677" i="5"/>
  <c r="D677" i="5"/>
  <c r="E677" i="5"/>
  <c r="F677" i="5"/>
  <c r="G677" i="5"/>
  <c r="H677" i="5"/>
  <c r="I677" i="5"/>
  <c r="J677" i="5"/>
  <c r="B709" i="6" s="1"/>
  <c r="K677" i="5"/>
  <c r="P677" i="5" s="1"/>
  <c r="B678" i="5"/>
  <c r="C678" i="5"/>
  <c r="D678" i="5"/>
  <c r="E678" i="5"/>
  <c r="F678" i="5"/>
  <c r="G678" i="5"/>
  <c r="H678" i="5"/>
  <c r="I678" i="5"/>
  <c r="J678" i="5"/>
  <c r="K678" i="5"/>
  <c r="B679" i="5"/>
  <c r="C679" i="5"/>
  <c r="D679" i="5"/>
  <c r="E679" i="5"/>
  <c r="F679" i="5"/>
  <c r="G679" i="5"/>
  <c r="H679" i="5"/>
  <c r="I679" i="5"/>
  <c r="J679" i="5"/>
  <c r="K679" i="5"/>
  <c r="B680" i="5"/>
  <c r="C680" i="5"/>
  <c r="D680" i="5"/>
  <c r="E680" i="5"/>
  <c r="F680" i="5"/>
  <c r="G680" i="5"/>
  <c r="H680" i="5"/>
  <c r="I680" i="5"/>
  <c r="J680" i="5"/>
  <c r="K680" i="5"/>
  <c r="B681" i="5"/>
  <c r="C681" i="5"/>
  <c r="D681" i="5"/>
  <c r="E681" i="5"/>
  <c r="F681" i="5"/>
  <c r="G681" i="5"/>
  <c r="H681" i="5"/>
  <c r="I681" i="5"/>
  <c r="J681" i="5"/>
  <c r="K681" i="5"/>
  <c r="P681" i="5" s="1"/>
  <c r="B682" i="5"/>
  <c r="C682" i="5"/>
  <c r="D682" i="5"/>
  <c r="E682" i="5"/>
  <c r="F682" i="5"/>
  <c r="G682" i="5"/>
  <c r="H682" i="5"/>
  <c r="I682" i="5"/>
  <c r="J682" i="5"/>
  <c r="K682" i="5"/>
  <c r="B683" i="5"/>
  <c r="C683" i="5"/>
  <c r="D683" i="5"/>
  <c r="E683" i="5"/>
  <c r="F683" i="5"/>
  <c r="G683" i="5"/>
  <c r="H683" i="5"/>
  <c r="I683" i="5"/>
  <c r="J683" i="5"/>
  <c r="K683" i="5"/>
  <c r="B684" i="5"/>
  <c r="C684" i="5"/>
  <c r="P684" i="5" s="1"/>
  <c r="D684" i="5"/>
  <c r="E684" i="5"/>
  <c r="F684" i="5"/>
  <c r="G684" i="5"/>
  <c r="H684" i="5"/>
  <c r="I684" i="5"/>
  <c r="J684" i="5"/>
  <c r="K684" i="5"/>
  <c r="B685" i="5"/>
  <c r="C685" i="5"/>
  <c r="D685" i="5"/>
  <c r="E685" i="5"/>
  <c r="F685" i="5"/>
  <c r="G685" i="5"/>
  <c r="H685" i="5"/>
  <c r="I685" i="5"/>
  <c r="J685" i="5"/>
  <c r="K685" i="5"/>
  <c r="B686" i="5"/>
  <c r="C686" i="5"/>
  <c r="D686" i="5"/>
  <c r="E686" i="5"/>
  <c r="F686" i="5"/>
  <c r="G686" i="5"/>
  <c r="H686" i="5"/>
  <c r="I686" i="5"/>
  <c r="J686" i="5"/>
  <c r="B718" i="6" s="1"/>
  <c r="K686" i="5"/>
  <c r="B687" i="5"/>
  <c r="C687" i="5"/>
  <c r="D687" i="5"/>
  <c r="E687" i="5"/>
  <c r="F687" i="5"/>
  <c r="G687" i="5"/>
  <c r="H687" i="5"/>
  <c r="I687" i="5"/>
  <c r="J687" i="5"/>
  <c r="B719" i="6" s="1"/>
  <c r="K687" i="5"/>
  <c r="B688" i="5"/>
  <c r="C688" i="5"/>
  <c r="D688" i="5"/>
  <c r="E688" i="5"/>
  <c r="F688" i="5"/>
  <c r="G688" i="5"/>
  <c r="H688" i="5"/>
  <c r="I688" i="5"/>
  <c r="J688" i="5"/>
  <c r="B720" i="6" s="1"/>
  <c r="K688" i="5"/>
  <c r="P688" i="5" s="1"/>
  <c r="B689" i="5"/>
  <c r="C689" i="5"/>
  <c r="D689" i="5"/>
  <c r="E689" i="5"/>
  <c r="F689" i="5"/>
  <c r="G689" i="5"/>
  <c r="H689" i="5"/>
  <c r="I689" i="5"/>
  <c r="J689" i="5"/>
  <c r="B721" i="6" s="1"/>
  <c r="K689" i="5"/>
  <c r="P689" i="5" s="1"/>
  <c r="B690" i="5"/>
  <c r="C690" i="5"/>
  <c r="D690" i="5"/>
  <c r="E690" i="5"/>
  <c r="F690" i="5"/>
  <c r="G690" i="5"/>
  <c r="H690" i="5"/>
  <c r="I690" i="5"/>
  <c r="J690" i="5"/>
  <c r="K690" i="5"/>
  <c r="B691" i="5"/>
  <c r="C691" i="5"/>
  <c r="D691" i="5"/>
  <c r="E691" i="5"/>
  <c r="F691" i="5"/>
  <c r="G691" i="5"/>
  <c r="H691" i="5"/>
  <c r="I691" i="5"/>
  <c r="J691" i="5"/>
  <c r="K691" i="5"/>
  <c r="B692" i="5"/>
  <c r="C692" i="5"/>
  <c r="D692" i="5"/>
  <c r="E692" i="5"/>
  <c r="F692" i="5"/>
  <c r="G692" i="5"/>
  <c r="H692" i="5"/>
  <c r="I692" i="5"/>
  <c r="J692" i="5"/>
  <c r="K692" i="5"/>
  <c r="B693" i="5"/>
  <c r="C693" i="5"/>
  <c r="D693" i="5"/>
  <c r="E693" i="5"/>
  <c r="F693" i="5"/>
  <c r="G693" i="5"/>
  <c r="H693" i="5"/>
  <c r="I693" i="5"/>
  <c r="J693" i="5"/>
  <c r="K693" i="5"/>
  <c r="P693" i="5" s="1"/>
  <c r="B694" i="5"/>
  <c r="C694" i="5"/>
  <c r="D694" i="5"/>
  <c r="E694" i="5"/>
  <c r="F694" i="5"/>
  <c r="G694" i="5"/>
  <c r="H694" i="5"/>
  <c r="I694" i="5"/>
  <c r="J694" i="5"/>
  <c r="K694" i="5"/>
  <c r="B695" i="5"/>
  <c r="C695" i="5"/>
  <c r="D695" i="5"/>
  <c r="E695" i="5"/>
  <c r="F695" i="5"/>
  <c r="G695" i="5"/>
  <c r="H695" i="5"/>
  <c r="I695" i="5"/>
  <c r="J695" i="5"/>
  <c r="K695" i="5"/>
  <c r="B696" i="5"/>
  <c r="C696" i="5"/>
  <c r="P696" i="5" s="1"/>
  <c r="D696" i="5"/>
  <c r="E696" i="5"/>
  <c r="F696" i="5"/>
  <c r="G696" i="5"/>
  <c r="H696" i="5"/>
  <c r="I696" i="5"/>
  <c r="J696" i="5"/>
  <c r="K696" i="5"/>
  <c r="B697" i="5"/>
  <c r="C697" i="5"/>
  <c r="D697" i="5"/>
  <c r="E697" i="5"/>
  <c r="F697" i="5"/>
  <c r="G697" i="5"/>
  <c r="H697" i="5"/>
  <c r="I697" i="5"/>
  <c r="J697" i="5"/>
  <c r="K697" i="5"/>
  <c r="B698" i="5"/>
  <c r="C698" i="5"/>
  <c r="D698" i="5"/>
  <c r="E698" i="5"/>
  <c r="F698" i="5"/>
  <c r="G698" i="5"/>
  <c r="H698" i="5"/>
  <c r="I698" i="5"/>
  <c r="J698" i="5"/>
  <c r="B730" i="6" s="1"/>
  <c r="K698" i="5"/>
  <c r="B699" i="5"/>
  <c r="C699" i="5"/>
  <c r="D699" i="5"/>
  <c r="E699" i="5"/>
  <c r="F699" i="5"/>
  <c r="G699" i="5"/>
  <c r="H699" i="5"/>
  <c r="I699" i="5"/>
  <c r="J699" i="5"/>
  <c r="B731" i="6" s="1"/>
  <c r="K699" i="5"/>
  <c r="B700" i="5"/>
  <c r="C700" i="5"/>
  <c r="D700" i="5"/>
  <c r="E700" i="5"/>
  <c r="F700" i="5"/>
  <c r="G700" i="5"/>
  <c r="H700" i="5"/>
  <c r="I700" i="5"/>
  <c r="J700" i="5"/>
  <c r="B732" i="6" s="1"/>
  <c r="K700" i="5"/>
  <c r="P700" i="5" s="1"/>
  <c r="B701" i="5"/>
  <c r="C701" i="5"/>
  <c r="D701" i="5"/>
  <c r="E701" i="5"/>
  <c r="F701" i="5"/>
  <c r="G701" i="5"/>
  <c r="H701" i="5"/>
  <c r="I701" i="5"/>
  <c r="J701" i="5"/>
  <c r="B733" i="6" s="1"/>
  <c r="K701" i="5"/>
  <c r="P701" i="5" s="1"/>
  <c r="B702" i="5"/>
  <c r="C702" i="5"/>
  <c r="D702" i="5"/>
  <c r="E702" i="5"/>
  <c r="F702" i="5"/>
  <c r="G702" i="5"/>
  <c r="H702" i="5"/>
  <c r="I702" i="5"/>
  <c r="J702" i="5"/>
  <c r="K702" i="5"/>
  <c r="B703" i="5"/>
  <c r="O703" i="5" s="1"/>
  <c r="C703" i="5"/>
  <c r="D703" i="5"/>
  <c r="E703" i="5"/>
  <c r="F703" i="5"/>
  <c r="G703" i="5"/>
  <c r="H703" i="5"/>
  <c r="I703" i="5"/>
  <c r="J703" i="5"/>
  <c r="K703" i="5"/>
  <c r="B704" i="5"/>
  <c r="C704" i="5"/>
  <c r="D704" i="5"/>
  <c r="E704" i="5"/>
  <c r="F704" i="5"/>
  <c r="G704" i="5"/>
  <c r="H704" i="5"/>
  <c r="I704" i="5"/>
  <c r="J704" i="5"/>
  <c r="K704" i="5"/>
  <c r="B705" i="5"/>
  <c r="C705" i="5"/>
  <c r="D705" i="5"/>
  <c r="E705" i="5"/>
  <c r="F705" i="5"/>
  <c r="G705" i="5"/>
  <c r="H705" i="5"/>
  <c r="I705" i="5"/>
  <c r="J705" i="5"/>
  <c r="K705" i="5"/>
  <c r="B706" i="5"/>
  <c r="C706" i="5"/>
  <c r="D706" i="5"/>
  <c r="E706" i="5"/>
  <c r="F706" i="5"/>
  <c r="G706" i="5"/>
  <c r="H706" i="5"/>
  <c r="I706" i="5"/>
  <c r="J706" i="5"/>
  <c r="K706" i="5"/>
  <c r="B707" i="5"/>
  <c r="C707" i="5"/>
  <c r="D707" i="5"/>
  <c r="E707" i="5"/>
  <c r="F707" i="5"/>
  <c r="G707" i="5"/>
  <c r="H707" i="5"/>
  <c r="I707" i="5"/>
  <c r="J707" i="5"/>
  <c r="K707" i="5"/>
  <c r="B708" i="5"/>
  <c r="C708" i="5"/>
  <c r="P708" i="5" s="1"/>
  <c r="D708" i="5"/>
  <c r="E708" i="5"/>
  <c r="F708" i="5"/>
  <c r="G708" i="5"/>
  <c r="H708" i="5"/>
  <c r="I708" i="5"/>
  <c r="J708" i="5"/>
  <c r="K708" i="5"/>
  <c r="B709" i="5"/>
  <c r="C709" i="5"/>
  <c r="D709" i="5"/>
  <c r="E709" i="5"/>
  <c r="F709" i="5"/>
  <c r="G709" i="5"/>
  <c r="H709" i="5"/>
  <c r="I709" i="5"/>
  <c r="J709" i="5"/>
  <c r="K709" i="5"/>
  <c r="B710" i="5"/>
  <c r="C710" i="5"/>
  <c r="D710" i="5"/>
  <c r="E710" i="5"/>
  <c r="F710" i="5"/>
  <c r="G710" i="5"/>
  <c r="H710" i="5"/>
  <c r="I710" i="5"/>
  <c r="J710" i="5"/>
  <c r="B742" i="6" s="1"/>
  <c r="K710" i="5"/>
  <c r="B711" i="5"/>
  <c r="C711" i="5"/>
  <c r="D711" i="5"/>
  <c r="E711" i="5"/>
  <c r="F711" i="5"/>
  <c r="G711" i="5"/>
  <c r="H711" i="5"/>
  <c r="I711" i="5"/>
  <c r="J711" i="5"/>
  <c r="B743" i="6" s="1"/>
  <c r="K711" i="5"/>
  <c r="P711" i="5" s="1"/>
  <c r="B712" i="5"/>
  <c r="C712" i="5"/>
  <c r="D712" i="5"/>
  <c r="E712" i="5"/>
  <c r="F712" i="5"/>
  <c r="G712" i="5"/>
  <c r="H712" i="5"/>
  <c r="I712" i="5"/>
  <c r="J712" i="5"/>
  <c r="B744" i="6" s="1"/>
  <c r="K712" i="5"/>
  <c r="P712" i="5" s="1"/>
  <c r="B713" i="5"/>
  <c r="C713" i="5"/>
  <c r="D713" i="5"/>
  <c r="E713" i="5"/>
  <c r="F713" i="5"/>
  <c r="G713" i="5"/>
  <c r="H713" i="5"/>
  <c r="I713" i="5"/>
  <c r="J713" i="5"/>
  <c r="B745" i="6" s="1"/>
  <c r="K713" i="5"/>
  <c r="P713" i="5" s="1"/>
  <c r="B714" i="5"/>
  <c r="C714" i="5"/>
  <c r="D714" i="5"/>
  <c r="E714" i="5"/>
  <c r="F714" i="5"/>
  <c r="G714" i="5"/>
  <c r="H714" i="5"/>
  <c r="I714" i="5"/>
  <c r="J714" i="5"/>
  <c r="K714" i="5"/>
  <c r="B715" i="5"/>
  <c r="C715" i="5"/>
  <c r="D715" i="5"/>
  <c r="E715" i="5"/>
  <c r="F715" i="5"/>
  <c r="G715" i="5"/>
  <c r="H715" i="5"/>
  <c r="I715" i="5"/>
  <c r="J715" i="5"/>
  <c r="K715" i="5"/>
  <c r="B716" i="5"/>
  <c r="C716" i="5"/>
  <c r="D716" i="5"/>
  <c r="E716" i="5"/>
  <c r="F716" i="5"/>
  <c r="G716" i="5"/>
  <c r="H716" i="5"/>
  <c r="I716" i="5"/>
  <c r="J716" i="5"/>
  <c r="K716" i="5"/>
  <c r="B717" i="5"/>
  <c r="C717" i="5"/>
  <c r="D717" i="5"/>
  <c r="E717" i="5"/>
  <c r="F717" i="5"/>
  <c r="G717" i="5"/>
  <c r="H717" i="5"/>
  <c r="I717" i="5"/>
  <c r="J717" i="5"/>
  <c r="K717" i="5"/>
  <c r="B718" i="5"/>
  <c r="C718" i="5"/>
  <c r="D718" i="5"/>
  <c r="E718" i="5"/>
  <c r="F718" i="5"/>
  <c r="G718" i="5"/>
  <c r="H718" i="5"/>
  <c r="I718" i="5"/>
  <c r="J718" i="5"/>
  <c r="K718" i="5"/>
  <c r="P718" i="5" s="1"/>
  <c r="B719" i="5"/>
  <c r="C719" i="5"/>
  <c r="D719" i="5"/>
  <c r="E719" i="5"/>
  <c r="F719" i="5"/>
  <c r="G719" i="5"/>
  <c r="H719" i="5"/>
  <c r="I719" i="5"/>
  <c r="J719" i="5"/>
  <c r="K719" i="5"/>
  <c r="B720" i="5"/>
  <c r="C720" i="5"/>
  <c r="P720" i="5" s="1"/>
  <c r="D720" i="5"/>
  <c r="E720" i="5"/>
  <c r="F720" i="5"/>
  <c r="G720" i="5"/>
  <c r="H720" i="5"/>
  <c r="I720" i="5"/>
  <c r="J720" i="5"/>
  <c r="K720" i="5"/>
  <c r="B721" i="5"/>
  <c r="C721" i="5"/>
  <c r="D721" i="5"/>
  <c r="E721" i="5"/>
  <c r="F721" i="5"/>
  <c r="G721" i="5"/>
  <c r="H721" i="5"/>
  <c r="I721" i="5"/>
  <c r="J721" i="5"/>
  <c r="K721" i="5"/>
  <c r="M721" i="5" s="1"/>
  <c r="B722" i="5"/>
  <c r="C722" i="5"/>
  <c r="D722" i="5"/>
  <c r="E722" i="5"/>
  <c r="F722" i="5"/>
  <c r="G722" i="5"/>
  <c r="H722" i="5"/>
  <c r="I722" i="5"/>
  <c r="J722" i="5"/>
  <c r="B754" i="6" s="1"/>
  <c r="K722" i="5"/>
  <c r="B723" i="5"/>
  <c r="C723" i="5"/>
  <c r="D723" i="5"/>
  <c r="E723" i="5"/>
  <c r="F723" i="5"/>
  <c r="G723" i="5"/>
  <c r="H723" i="5"/>
  <c r="I723" i="5"/>
  <c r="J723" i="5"/>
  <c r="B755" i="6" s="1"/>
  <c r="K723" i="5"/>
  <c r="P723" i="5" s="1"/>
  <c r="B724" i="5"/>
  <c r="C724" i="5"/>
  <c r="D724" i="5"/>
  <c r="E724" i="5"/>
  <c r="F724" i="5"/>
  <c r="G724" i="5"/>
  <c r="H724" i="5"/>
  <c r="I724" i="5"/>
  <c r="J724" i="5"/>
  <c r="B756" i="6" s="1"/>
  <c r="K724" i="5"/>
  <c r="P724" i="5" s="1"/>
  <c r="B725" i="5"/>
  <c r="C725" i="5"/>
  <c r="D725" i="5"/>
  <c r="E725" i="5"/>
  <c r="F725" i="5"/>
  <c r="G725" i="5"/>
  <c r="H725" i="5"/>
  <c r="I725" i="5"/>
  <c r="J725" i="5"/>
  <c r="B757" i="6" s="1"/>
  <c r="K725" i="5"/>
  <c r="P725" i="5" s="1"/>
  <c r="B726" i="5"/>
  <c r="C726" i="5"/>
  <c r="D726" i="5"/>
  <c r="E726" i="5"/>
  <c r="F726" i="5"/>
  <c r="G726" i="5"/>
  <c r="H726" i="5"/>
  <c r="I726" i="5"/>
  <c r="J726" i="5"/>
  <c r="K726" i="5"/>
  <c r="B727" i="5"/>
  <c r="C727" i="5"/>
  <c r="D727" i="5"/>
  <c r="E727" i="5"/>
  <c r="F727" i="5"/>
  <c r="G727" i="5"/>
  <c r="H727" i="5"/>
  <c r="I727" i="5"/>
  <c r="J727" i="5"/>
  <c r="K727" i="5"/>
  <c r="B728" i="5"/>
  <c r="C728" i="5"/>
  <c r="D728" i="5"/>
  <c r="E728" i="5"/>
  <c r="F728" i="5"/>
  <c r="G728" i="5"/>
  <c r="H728" i="5"/>
  <c r="I728" i="5"/>
  <c r="J728" i="5"/>
  <c r="K728" i="5"/>
  <c r="B729" i="5"/>
  <c r="C729" i="5"/>
  <c r="D729" i="5"/>
  <c r="E729" i="5"/>
  <c r="F729" i="5"/>
  <c r="G729" i="5"/>
  <c r="H729" i="5"/>
  <c r="I729" i="5"/>
  <c r="J729" i="5"/>
  <c r="K729" i="5"/>
  <c r="B730" i="5"/>
  <c r="C730" i="5"/>
  <c r="D730" i="5"/>
  <c r="E730" i="5"/>
  <c r="F730" i="5"/>
  <c r="G730" i="5"/>
  <c r="H730" i="5"/>
  <c r="I730" i="5"/>
  <c r="J730" i="5"/>
  <c r="K730" i="5"/>
  <c r="B731" i="5"/>
  <c r="C731" i="5"/>
  <c r="D731" i="5"/>
  <c r="E731" i="5"/>
  <c r="F731" i="5"/>
  <c r="G731" i="5"/>
  <c r="H731" i="5"/>
  <c r="I731" i="5"/>
  <c r="J731" i="5"/>
  <c r="K731" i="5"/>
  <c r="B732" i="5"/>
  <c r="C732" i="5"/>
  <c r="P732" i="5" s="1"/>
  <c r="D732" i="5"/>
  <c r="E732" i="5"/>
  <c r="F732" i="5"/>
  <c r="G732" i="5"/>
  <c r="H732" i="5"/>
  <c r="I732" i="5"/>
  <c r="J732" i="5"/>
  <c r="K732" i="5"/>
  <c r="B733" i="5"/>
  <c r="C733" i="5"/>
  <c r="D733" i="5"/>
  <c r="E733" i="5"/>
  <c r="F733" i="5"/>
  <c r="G733" i="5"/>
  <c r="H733" i="5"/>
  <c r="I733" i="5"/>
  <c r="J733" i="5"/>
  <c r="K733" i="5"/>
  <c r="B734" i="5"/>
  <c r="C734" i="5"/>
  <c r="D734" i="5"/>
  <c r="E734" i="5"/>
  <c r="F734" i="5"/>
  <c r="G734" i="5"/>
  <c r="H734" i="5"/>
  <c r="I734" i="5"/>
  <c r="J734" i="5"/>
  <c r="B766" i="6" s="1"/>
  <c r="K734" i="5"/>
  <c r="B735" i="5"/>
  <c r="C735" i="5"/>
  <c r="D735" i="5"/>
  <c r="E735" i="5"/>
  <c r="F735" i="5"/>
  <c r="G735" i="5"/>
  <c r="H735" i="5"/>
  <c r="I735" i="5"/>
  <c r="J735" i="5"/>
  <c r="B767" i="6" s="1"/>
  <c r="K735" i="5"/>
  <c r="B736" i="5"/>
  <c r="C736" i="5"/>
  <c r="D736" i="5"/>
  <c r="E736" i="5"/>
  <c r="F736" i="5"/>
  <c r="G736" i="5"/>
  <c r="H736" i="5"/>
  <c r="I736" i="5"/>
  <c r="J736" i="5"/>
  <c r="B768" i="6" s="1"/>
  <c r="K736" i="5"/>
  <c r="P736" i="5" s="1"/>
  <c r="B737" i="5"/>
  <c r="C737" i="5"/>
  <c r="D737" i="5"/>
  <c r="E737" i="5"/>
  <c r="F737" i="5"/>
  <c r="G737" i="5"/>
  <c r="H737" i="5"/>
  <c r="I737" i="5"/>
  <c r="J737" i="5"/>
  <c r="B769" i="6" s="1"/>
  <c r="K737" i="5"/>
  <c r="P737" i="5" s="1"/>
  <c r="B738" i="5"/>
  <c r="C738" i="5"/>
  <c r="D738" i="5"/>
  <c r="E738" i="5"/>
  <c r="F738" i="5"/>
  <c r="G738" i="5"/>
  <c r="H738" i="5"/>
  <c r="I738" i="5"/>
  <c r="J738" i="5"/>
  <c r="K738" i="5"/>
  <c r="B739" i="5"/>
  <c r="C739" i="5"/>
  <c r="D739" i="5"/>
  <c r="E739" i="5"/>
  <c r="F739" i="5"/>
  <c r="G739" i="5"/>
  <c r="H739" i="5"/>
  <c r="I739" i="5"/>
  <c r="J739" i="5"/>
  <c r="K739" i="5"/>
  <c r="B740" i="5"/>
  <c r="C740" i="5"/>
  <c r="D740" i="5"/>
  <c r="E740" i="5"/>
  <c r="F740" i="5"/>
  <c r="G740" i="5"/>
  <c r="H740" i="5"/>
  <c r="I740" i="5"/>
  <c r="J740" i="5"/>
  <c r="K740" i="5"/>
  <c r="B741" i="5"/>
  <c r="C741" i="5"/>
  <c r="D741" i="5"/>
  <c r="E741" i="5"/>
  <c r="F741" i="5"/>
  <c r="G741" i="5"/>
  <c r="H741" i="5"/>
  <c r="I741" i="5"/>
  <c r="J741" i="5"/>
  <c r="K741" i="5"/>
  <c r="M741" i="5" s="1"/>
  <c r="B742" i="5"/>
  <c r="C742" i="5"/>
  <c r="D742" i="5"/>
  <c r="E742" i="5"/>
  <c r="F742" i="5"/>
  <c r="G742" i="5"/>
  <c r="H742" i="5"/>
  <c r="I742" i="5"/>
  <c r="J742" i="5"/>
  <c r="K742" i="5"/>
  <c r="B743" i="5"/>
  <c r="C743" i="5"/>
  <c r="D743" i="5"/>
  <c r="E743" i="5"/>
  <c r="F743" i="5"/>
  <c r="G743" i="5"/>
  <c r="H743" i="5"/>
  <c r="I743" i="5"/>
  <c r="J743" i="5"/>
  <c r="K743" i="5"/>
  <c r="B744" i="5"/>
  <c r="C744" i="5"/>
  <c r="P744" i="5" s="1"/>
  <c r="D744" i="5"/>
  <c r="E744" i="5"/>
  <c r="F744" i="5"/>
  <c r="G744" i="5"/>
  <c r="H744" i="5"/>
  <c r="I744" i="5"/>
  <c r="J744" i="5"/>
  <c r="K744" i="5"/>
  <c r="B745" i="5"/>
  <c r="C745" i="5"/>
  <c r="D745" i="5"/>
  <c r="E745" i="5"/>
  <c r="F745" i="5"/>
  <c r="G745" i="5"/>
  <c r="H745" i="5"/>
  <c r="I745" i="5"/>
  <c r="J745" i="5"/>
  <c r="K745" i="5"/>
  <c r="B746" i="5"/>
  <c r="C746" i="5"/>
  <c r="D746" i="5"/>
  <c r="E746" i="5"/>
  <c r="F746" i="5"/>
  <c r="G746" i="5"/>
  <c r="H746" i="5"/>
  <c r="I746" i="5"/>
  <c r="J746" i="5"/>
  <c r="B778" i="6" s="1"/>
  <c r="K746" i="5"/>
  <c r="B747" i="5"/>
  <c r="C747" i="5"/>
  <c r="D747" i="5"/>
  <c r="E747" i="5"/>
  <c r="F747" i="5"/>
  <c r="G747" i="5"/>
  <c r="H747" i="5"/>
  <c r="I747" i="5"/>
  <c r="J747" i="5"/>
  <c r="B779" i="6" s="1"/>
  <c r="K747" i="5"/>
  <c r="B748" i="5"/>
  <c r="C748" i="5"/>
  <c r="D748" i="5"/>
  <c r="E748" i="5"/>
  <c r="F748" i="5"/>
  <c r="G748" i="5"/>
  <c r="H748" i="5"/>
  <c r="I748" i="5"/>
  <c r="J748" i="5"/>
  <c r="B780" i="6" s="1"/>
  <c r="K748" i="5"/>
  <c r="B749" i="5"/>
  <c r="C749" i="5"/>
  <c r="D749" i="5"/>
  <c r="E749" i="5"/>
  <c r="F749" i="5"/>
  <c r="G749" i="5"/>
  <c r="H749" i="5"/>
  <c r="I749" i="5"/>
  <c r="J749" i="5"/>
  <c r="B781" i="6" s="1"/>
  <c r="K749" i="5"/>
  <c r="P749" i="5" s="1"/>
  <c r="B750" i="5"/>
  <c r="C750" i="5"/>
  <c r="D750" i="5"/>
  <c r="E750" i="5"/>
  <c r="F750" i="5"/>
  <c r="G750" i="5"/>
  <c r="H750" i="5"/>
  <c r="I750" i="5"/>
  <c r="J750" i="5"/>
  <c r="K750" i="5"/>
  <c r="B751" i="5"/>
  <c r="C751" i="5"/>
  <c r="D751" i="5"/>
  <c r="E751" i="5"/>
  <c r="F751" i="5"/>
  <c r="G751" i="5"/>
  <c r="H751" i="5"/>
  <c r="I751" i="5"/>
  <c r="J751" i="5"/>
  <c r="K751" i="5"/>
  <c r="B752" i="5"/>
  <c r="C752" i="5"/>
  <c r="D752" i="5"/>
  <c r="E752" i="5"/>
  <c r="F752" i="5"/>
  <c r="G752" i="5"/>
  <c r="H752" i="5"/>
  <c r="I752" i="5"/>
  <c r="J752" i="5"/>
  <c r="K752" i="5"/>
  <c r="B753" i="5"/>
  <c r="C753" i="5"/>
  <c r="D753" i="5"/>
  <c r="E753" i="5"/>
  <c r="F753" i="5"/>
  <c r="G753" i="5"/>
  <c r="H753" i="5"/>
  <c r="I753" i="5"/>
  <c r="J753" i="5"/>
  <c r="K753" i="5"/>
  <c r="B754" i="5"/>
  <c r="C754" i="5"/>
  <c r="D754" i="5"/>
  <c r="E754" i="5"/>
  <c r="F754" i="5"/>
  <c r="G754" i="5"/>
  <c r="H754" i="5"/>
  <c r="I754" i="5"/>
  <c r="J754" i="5"/>
  <c r="K754" i="5"/>
  <c r="B755" i="5"/>
  <c r="C755" i="5"/>
  <c r="D755" i="5"/>
  <c r="E755" i="5"/>
  <c r="F755" i="5"/>
  <c r="G755" i="5"/>
  <c r="H755" i="5"/>
  <c r="I755" i="5"/>
  <c r="J755" i="5"/>
  <c r="K755" i="5"/>
  <c r="B756" i="5"/>
  <c r="C756" i="5"/>
  <c r="P756" i="5" s="1"/>
  <c r="D756" i="5"/>
  <c r="E756" i="5"/>
  <c r="F756" i="5"/>
  <c r="G756" i="5"/>
  <c r="H756" i="5"/>
  <c r="I756" i="5"/>
  <c r="J756" i="5"/>
  <c r="K756" i="5"/>
  <c r="B757" i="5"/>
  <c r="C757" i="5"/>
  <c r="D757" i="5"/>
  <c r="E757" i="5"/>
  <c r="F757" i="5"/>
  <c r="G757" i="5"/>
  <c r="H757" i="5"/>
  <c r="I757" i="5"/>
  <c r="J757" i="5"/>
  <c r="K757" i="5"/>
  <c r="B758" i="5"/>
  <c r="C758" i="5"/>
  <c r="D758" i="5"/>
  <c r="E758" i="5"/>
  <c r="F758" i="5"/>
  <c r="G758" i="5"/>
  <c r="H758" i="5"/>
  <c r="I758" i="5"/>
  <c r="J758" i="5"/>
  <c r="B790" i="6" s="1"/>
  <c r="K758" i="5"/>
  <c r="B759" i="5"/>
  <c r="C759" i="5"/>
  <c r="D759" i="5"/>
  <c r="E759" i="5"/>
  <c r="F759" i="5"/>
  <c r="G759" i="5"/>
  <c r="H759" i="5"/>
  <c r="I759" i="5"/>
  <c r="J759" i="5"/>
  <c r="B791" i="6" s="1"/>
  <c r="K759" i="5"/>
  <c r="B760" i="5"/>
  <c r="C760" i="5"/>
  <c r="D760" i="5"/>
  <c r="E760" i="5"/>
  <c r="F760" i="5"/>
  <c r="G760" i="5"/>
  <c r="H760" i="5"/>
  <c r="I760" i="5"/>
  <c r="J760" i="5"/>
  <c r="B792" i="6" s="1"/>
  <c r="K760" i="5"/>
  <c r="P760" i="5" s="1"/>
  <c r="B761" i="5"/>
  <c r="C761" i="5"/>
  <c r="D761" i="5"/>
  <c r="E761" i="5"/>
  <c r="F761" i="5"/>
  <c r="G761" i="5"/>
  <c r="H761" i="5"/>
  <c r="I761" i="5"/>
  <c r="J761" i="5"/>
  <c r="B793" i="6" s="1"/>
  <c r="K761" i="5"/>
  <c r="P761" i="5" s="1"/>
  <c r="B762" i="5"/>
  <c r="C762" i="5"/>
  <c r="D762" i="5"/>
  <c r="E762" i="5"/>
  <c r="F762" i="5"/>
  <c r="G762" i="5"/>
  <c r="H762" i="5"/>
  <c r="I762" i="5"/>
  <c r="J762" i="5"/>
  <c r="K762" i="5"/>
  <c r="B763" i="5"/>
  <c r="C763" i="5"/>
  <c r="D763" i="5"/>
  <c r="E763" i="5"/>
  <c r="F763" i="5"/>
  <c r="G763" i="5"/>
  <c r="H763" i="5"/>
  <c r="I763" i="5"/>
  <c r="J763" i="5"/>
  <c r="K763" i="5"/>
  <c r="B764" i="5"/>
  <c r="C764" i="5"/>
  <c r="D764" i="5"/>
  <c r="E764" i="5"/>
  <c r="F764" i="5"/>
  <c r="G764" i="5"/>
  <c r="H764" i="5"/>
  <c r="I764" i="5"/>
  <c r="J764" i="5"/>
  <c r="K764" i="5"/>
  <c r="B765" i="5"/>
  <c r="C765" i="5"/>
  <c r="D765" i="5"/>
  <c r="E765" i="5"/>
  <c r="F765" i="5"/>
  <c r="G765" i="5"/>
  <c r="H765" i="5"/>
  <c r="I765" i="5"/>
  <c r="J765" i="5"/>
  <c r="K765" i="5"/>
  <c r="M765" i="5" s="1"/>
  <c r="B766" i="5"/>
  <c r="C766" i="5"/>
  <c r="D766" i="5"/>
  <c r="E766" i="5"/>
  <c r="F766" i="5"/>
  <c r="G766" i="5"/>
  <c r="H766" i="5"/>
  <c r="I766" i="5"/>
  <c r="J766" i="5"/>
  <c r="K766" i="5"/>
  <c r="B767" i="5"/>
  <c r="C767" i="5"/>
  <c r="D767" i="5"/>
  <c r="E767" i="5"/>
  <c r="F767" i="5"/>
  <c r="G767" i="5"/>
  <c r="H767" i="5"/>
  <c r="I767" i="5"/>
  <c r="J767" i="5"/>
  <c r="K767" i="5"/>
  <c r="B768" i="5"/>
  <c r="C768" i="5"/>
  <c r="P768" i="5" s="1"/>
  <c r="D768" i="5"/>
  <c r="E768" i="5"/>
  <c r="F768" i="5"/>
  <c r="G768" i="5"/>
  <c r="H768" i="5"/>
  <c r="I768" i="5"/>
  <c r="J768" i="5"/>
  <c r="K768" i="5"/>
  <c r="B769" i="5"/>
  <c r="C769" i="5"/>
  <c r="D769" i="5"/>
  <c r="E769" i="5"/>
  <c r="F769" i="5"/>
  <c r="G769" i="5"/>
  <c r="H769" i="5"/>
  <c r="I769" i="5"/>
  <c r="J769" i="5"/>
  <c r="K769" i="5"/>
  <c r="B770" i="5"/>
  <c r="C770" i="5"/>
  <c r="D770" i="5"/>
  <c r="E770" i="5"/>
  <c r="F770" i="5"/>
  <c r="G770" i="5"/>
  <c r="H770" i="5"/>
  <c r="I770" i="5"/>
  <c r="J770" i="5"/>
  <c r="B802" i="6" s="1"/>
  <c r="K770" i="5"/>
  <c r="B771" i="5"/>
  <c r="C771" i="5"/>
  <c r="D771" i="5"/>
  <c r="E771" i="5"/>
  <c r="F771" i="5"/>
  <c r="G771" i="5"/>
  <c r="H771" i="5"/>
  <c r="I771" i="5"/>
  <c r="J771" i="5"/>
  <c r="B803" i="6" s="1"/>
  <c r="K771" i="5"/>
  <c r="B772" i="5"/>
  <c r="C772" i="5"/>
  <c r="D772" i="5"/>
  <c r="E772" i="5"/>
  <c r="F772" i="5"/>
  <c r="G772" i="5"/>
  <c r="H772" i="5"/>
  <c r="I772" i="5"/>
  <c r="J772" i="5"/>
  <c r="B804" i="6" s="1"/>
  <c r="K772" i="5"/>
  <c r="P772" i="5" s="1"/>
  <c r="B773" i="5"/>
  <c r="C773" i="5"/>
  <c r="D773" i="5"/>
  <c r="E773" i="5"/>
  <c r="F773" i="5"/>
  <c r="G773" i="5"/>
  <c r="H773" i="5"/>
  <c r="I773" i="5"/>
  <c r="J773" i="5"/>
  <c r="B805" i="6" s="1"/>
  <c r="K773" i="5"/>
  <c r="P773" i="5" s="1"/>
  <c r="B774" i="5"/>
  <c r="C774" i="5"/>
  <c r="D774" i="5"/>
  <c r="E774" i="5"/>
  <c r="F774" i="5"/>
  <c r="G774" i="5"/>
  <c r="H774" i="5"/>
  <c r="I774" i="5"/>
  <c r="J774" i="5"/>
  <c r="K774" i="5"/>
  <c r="B775" i="5"/>
  <c r="C775" i="5"/>
  <c r="D775" i="5"/>
  <c r="E775" i="5"/>
  <c r="F775" i="5"/>
  <c r="G775" i="5"/>
  <c r="H775" i="5"/>
  <c r="I775" i="5"/>
  <c r="J775" i="5"/>
  <c r="K775" i="5"/>
  <c r="B776" i="5"/>
  <c r="C776" i="5"/>
  <c r="D776" i="5"/>
  <c r="E776" i="5"/>
  <c r="F776" i="5"/>
  <c r="G776" i="5"/>
  <c r="H776" i="5"/>
  <c r="I776" i="5"/>
  <c r="J776" i="5"/>
  <c r="K776" i="5"/>
  <c r="B777" i="5"/>
  <c r="C777" i="5"/>
  <c r="D777" i="5"/>
  <c r="E777" i="5"/>
  <c r="F777" i="5"/>
  <c r="G777" i="5"/>
  <c r="H777" i="5"/>
  <c r="I777" i="5"/>
  <c r="J777" i="5"/>
  <c r="K777" i="5"/>
  <c r="B778" i="5"/>
  <c r="C778" i="5"/>
  <c r="D778" i="5"/>
  <c r="E778" i="5"/>
  <c r="F778" i="5"/>
  <c r="G778" i="5"/>
  <c r="H778" i="5"/>
  <c r="I778" i="5"/>
  <c r="J778" i="5"/>
  <c r="K778" i="5"/>
  <c r="P778" i="5" s="1"/>
  <c r="B779" i="5"/>
  <c r="C779" i="5"/>
  <c r="D779" i="5"/>
  <c r="E779" i="5"/>
  <c r="F779" i="5"/>
  <c r="G779" i="5"/>
  <c r="H779" i="5"/>
  <c r="I779" i="5"/>
  <c r="J779" i="5"/>
  <c r="K779" i="5"/>
  <c r="B780" i="5"/>
  <c r="C780" i="5"/>
  <c r="P780" i="5" s="1"/>
  <c r="D780" i="5"/>
  <c r="E780" i="5"/>
  <c r="F780" i="5"/>
  <c r="G780" i="5"/>
  <c r="H780" i="5"/>
  <c r="I780" i="5"/>
  <c r="J780" i="5"/>
  <c r="K780" i="5"/>
  <c r="B781" i="5"/>
  <c r="C781" i="5"/>
  <c r="D781" i="5"/>
  <c r="E781" i="5"/>
  <c r="F781" i="5"/>
  <c r="G781" i="5"/>
  <c r="H781" i="5"/>
  <c r="I781" i="5"/>
  <c r="J781" i="5"/>
  <c r="K781" i="5"/>
  <c r="B782" i="5"/>
  <c r="C782" i="5"/>
  <c r="D782" i="5"/>
  <c r="E782" i="5"/>
  <c r="F782" i="5"/>
  <c r="G782" i="5"/>
  <c r="H782" i="5"/>
  <c r="I782" i="5"/>
  <c r="J782" i="5"/>
  <c r="B814" i="6" s="1"/>
  <c r="K782" i="5"/>
  <c r="B783" i="5"/>
  <c r="C783" i="5"/>
  <c r="D783" i="5"/>
  <c r="E783" i="5"/>
  <c r="F783" i="5"/>
  <c r="G783" i="5"/>
  <c r="H783" i="5"/>
  <c r="I783" i="5"/>
  <c r="J783" i="5"/>
  <c r="B815" i="6" s="1"/>
  <c r="K783" i="5"/>
  <c r="B784" i="5"/>
  <c r="C784" i="5"/>
  <c r="D784" i="5"/>
  <c r="E784" i="5"/>
  <c r="F784" i="5"/>
  <c r="G784" i="5"/>
  <c r="H784" i="5"/>
  <c r="I784" i="5"/>
  <c r="J784" i="5"/>
  <c r="B816" i="6" s="1"/>
  <c r="K784" i="5"/>
  <c r="P784" i="5" s="1"/>
  <c r="B785" i="5"/>
  <c r="C785" i="5"/>
  <c r="D785" i="5"/>
  <c r="E785" i="5"/>
  <c r="F785" i="5"/>
  <c r="G785" i="5"/>
  <c r="H785" i="5"/>
  <c r="I785" i="5"/>
  <c r="J785" i="5"/>
  <c r="B817" i="6" s="1"/>
  <c r="K785" i="5"/>
  <c r="P785" i="5" s="1"/>
  <c r="B786" i="5"/>
  <c r="C786" i="5"/>
  <c r="D786" i="5"/>
  <c r="E786" i="5"/>
  <c r="F786" i="5"/>
  <c r="G786" i="5"/>
  <c r="H786" i="5"/>
  <c r="I786" i="5"/>
  <c r="J786" i="5"/>
  <c r="K786" i="5"/>
  <c r="B787" i="5"/>
  <c r="C787" i="5"/>
  <c r="D787" i="5"/>
  <c r="E787" i="5"/>
  <c r="F787" i="5"/>
  <c r="G787" i="5"/>
  <c r="H787" i="5"/>
  <c r="I787" i="5"/>
  <c r="J787" i="5"/>
  <c r="K787" i="5"/>
  <c r="B788" i="5"/>
  <c r="C788" i="5"/>
  <c r="D788" i="5"/>
  <c r="E788" i="5"/>
  <c r="F788" i="5"/>
  <c r="G788" i="5"/>
  <c r="H788" i="5"/>
  <c r="I788" i="5"/>
  <c r="J788" i="5"/>
  <c r="K788" i="5"/>
  <c r="B789" i="5"/>
  <c r="C789" i="5"/>
  <c r="D789" i="5"/>
  <c r="E789" i="5"/>
  <c r="F789" i="5"/>
  <c r="G789" i="5"/>
  <c r="H789" i="5"/>
  <c r="I789" i="5"/>
  <c r="J789" i="5"/>
  <c r="K789" i="5"/>
  <c r="B790" i="5"/>
  <c r="C790" i="5"/>
  <c r="D790" i="5"/>
  <c r="E790" i="5"/>
  <c r="F790" i="5"/>
  <c r="G790" i="5"/>
  <c r="H790" i="5"/>
  <c r="I790" i="5"/>
  <c r="J790" i="5"/>
  <c r="K790" i="5"/>
  <c r="P790" i="5" s="1"/>
  <c r="B791" i="5"/>
  <c r="C791" i="5"/>
  <c r="D791" i="5"/>
  <c r="E791" i="5"/>
  <c r="F791" i="5"/>
  <c r="G791" i="5"/>
  <c r="H791" i="5"/>
  <c r="I791" i="5"/>
  <c r="J791" i="5"/>
  <c r="K791" i="5"/>
  <c r="B792" i="5"/>
  <c r="C792" i="5"/>
  <c r="P792" i="5" s="1"/>
  <c r="D792" i="5"/>
  <c r="E792" i="5"/>
  <c r="F792" i="5"/>
  <c r="G792" i="5"/>
  <c r="H792" i="5"/>
  <c r="I792" i="5"/>
  <c r="J792" i="5"/>
  <c r="K792" i="5"/>
  <c r="B793" i="5"/>
  <c r="C793" i="5"/>
  <c r="D793" i="5"/>
  <c r="E793" i="5"/>
  <c r="F793" i="5"/>
  <c r="G793" i="5"/>
  <c r="H793" i="5"/>
  <c r="I793" i="5"/>
  <c r="J793" i="5"/>
  <c r="K793" i="5"/>
  <c r="M793" i="5" s="1"/>
  <c r="B794" i="5"/>
  <c r="C794" i="5"/>
  <c r="D794" i="5"/>
  <c r="E794" i="5"/>
  <c r="F794" i="5"/>
  <c r="G794" i="5"/>
  <c r="H794" i="5"/>
  <c r="I794" i="5"/>
  <c r="J794" i="5"/>
  <c r="B826" i="6" s="1"/>
  <c r="K794" i="5"/>
  <c r="B795" i="5"/>
  <c r="C795" i="5"/>
  <c r="D795" i="5"/>
  <c r="E795" i="5"/>
  <c r="F795" i="5"/>
  <c r="G795" i="5"/>
  <c r="H795" i="5"/>
  <c r="I795" i="5"/>
  <c r="J795" i="5"/>
  <c r="B827" i="6" s="1"/>
  <c r="K795" i="5"/>
  <c r="P795" i="5" s="1"/>
  <c r="B796" i="5"/>
  <c r="C796" i="5"/>
  <c r="D796" i="5"/>
  <c r="E796" i="5"/>
  <c r="F796" i="5"/>
  <c r="G796" i="5"/>
  <c r="H796" i="5"/>
  <c r="I796" i="5"/>
  <c r="J796" i="5"/>
  <c r="B828" i="6" s="1"/>
  <c r="K796" i="5"/>
  <c r="P796" i="5" s="1"/>
  <c r="B797" i="5"/>
  <c r="C797" i="5"/>
  <c r="D797" i="5"/>
  <c r="E797" i="5"/>
  <c r="F797" i="5"/>
  <c r="G797" i="5"/>
  <c r="H797" i="5"/>
  <c r="I797" i="5"/>
  <c r="J797" i="5"/>
  <c r="B829" i="6" s="1"/>
  <c r="K797" i="5"/>
  <c r="P797" i="5" s="1"/>
  <c r="B798" i="5"/>
  <c r="C798" i="5"/>
  <c r="D798" i="5"/>
  <c r="E798" i="5"/>
  <c r="F798" i="5"/>
  <c r="G798" i="5"/>
  <c r="H798" i="5"/>
  <c r="I798" i="5"/>
  <c r="J798" i="5"/>
  <c r="K798" i="5"/>
  <c r="B799" i="5"/>
  <c r="C799" i="5"/>
  <c r="D799" i="5"/>
  <c r="E799" i="5"/>
  <c r="F799" i="5"/>
  <c r="G799" i="5"/>
  <c r="H799" i="5"/>
  <c r="I799" i="5"/>
  <c r="J799" i="5"/>
  <c r="K799" i="5"/>
  <c r="B800" i="5"/>
  <c r="C800" i="5"/>
  <c r="D800" i="5"/>
  <c r="E800" i="5"/>
  <c r="F800" i="5"/>
  <c r="G800" i="5"/>
  <c r="H800" i="5"/>
  <c r="I800" i="5"/>
  <c r="J800" i="5"/>
  <c r="K800" i="5"/>
  <c r="B801" i="5"/>
  <c r="C801" i="5"/>
  <c r="D801" i="5"/>
  <c r="E801" i="5"/>
  <c r="F801" i="5"/>
  <c r="G801" i="5"/>
  <c r="H801" i="5"/>
  <c r="I801" i="5"/>
  <c r="J801" i="5"/>
  <c r="K801" i="5"/>
  <c r="P801" i="5" s="1"/>
  <c r="B802" i="5"/>
  <c r="C802" i="5"/>
  <c r="D802" i="5"/>
  <c r="E802" i="5"/>
  <c r="F802" i="5"/>
  <c r="G802" i="5"/>
  <c r="H802" i="5"/>
  <c r="I802" i="5"/>
  <c r="J802" i="5"/>
  <c r="K802" i="5"/>
  <c r="P802" i="5" s="1"/>
  <c r="B803" i="5"/>
  <c r="C803" i="5"/>
  <c r="D803" i="5"/>
  <c r="E803" i="5"/>
  <c r="F803" i="5"/>
  <c r="G803" i="5"/>
  <c r="H803" i="5"/>
  <c r="I803" i="5"/>
  <c r="J803" i="5"/>
  <c r="K803" i="5"/>
  <c r="B804" i="5"/>
  <c r="C804" i="5"/>
  <c r="P804" i="5" s="1"/>
  <c r="D804" i="5"/>
  <c r="E804" i="5"/>
  <c r="F804" i="5"/>
  <c r="G804" i="5"/>
  <c r="H804" i="5"/>
  <c r="I804" i="5"/>
  <c r="J804" i="5"/>
  <c r="K804" i="5"/>
  <c r="B805" i="5"/>
  <c r="C805" i="5"/>
  <c r="D805" i="5"/>
  <c r="E805" i="5"/>
  <c r="F805" i="5"/>
  <c r="G805" i="5"/>
  <c r="H805" i="5"/>
  <c r="I805" i="5"/>
  <c r="J805" i="5"/>
  <c r="K805" i="5"/>
  <c r="B806" i="5"/>
  <c r="C806" i="5"/>
  <c r="D806" i="5"/>
  <c r="E806" i="5"/>
  <c r="F806" i="5"/>
  <c r="G806" i="5"/>
  <c r="H806" i="5"/>
  <c r="I806" i="5"/>
  <c r="J806" i="5"/>
  <c r="B838" i="6" s="1"/>
  <c r="K806" i="5"/>
  <c r="B807" i="5"/>
  <c r="C807" i="5"/>
  <c r="D807" i="5"/>
  <c r="E807" i="5"/>
  <c r="F807" i="5"/>
  <c r="G807" i="5"/>
  <c r="H807" i="5"/>
  <c r="I807" i="5"/>
  <c r="J807" i="5"/>
  <c r="B839" i="6" s="1"/>
  <c r="K807" i="5"/>
  <c r="O807" i="5" s="1"/>
  <c r="B808" i="5"/>
  <c r="C808" i="5"/>
  <c r="D808" i="5"/>
  <c r="E808" i="5"/>
  <c r="F808" i="5"/>
  <c r="G808" i="5"/>
  <c r="H808" i="5"/>
  <c r="I808" i="5"/>
  <c r="J808" i="5"/>
  <c r="B840" i="6" s="1"/>
  <c r="K808" i="5"/>
  <c r="P808" i="5" s="1"/>
  <c r="B809" i="5"/>
  <c r="C809" i="5"/>
  <c r="D809" i="5"/>
  <c r="E809" i="5"/>
  <c r="F809" i="5"/>
  <c r="G809" i="5"/>
  <c r="H809" i="5"/>
  <c r="I809" i="5"/>
  <c r="J809" i="5"/>
  <c r="B841" i="6" s="1"/>
  <c r="K809" i="5"/>
  <c r="P809" i="5" s="1"/>
  <c r="B810" i="5"/>
  <c r="C810" i="5"/>
  <c r="D810" i="5"/>
  <c r="E810" i="5"/>
  <c r="F810" i="5"/>
  <c r="G810" i="5"/>
  <c r="H810" i="5"/>
  <c r="I810" i="5"/>
  <c r="J810" i="5"/>
  <c r="K810" i="5"/>
  <c r="B811" i="5"/>
  <c r="C811" i="5"/>
  <c r="D811" i="5"/>
  <c r="E811" i="5"/>
  <c r="F811" i="5"/>
  <c r="G811" i="5"/>
  <c r="H811" i="5"/>
  <c r="I811" i="5"/>
  <c r="J811" i="5"/>
  <c r="K811" i="5"/>
  <c r="B812" i="5"/>
  <c r="C812" i="5"/>
  <c r="D812" i="5"/>
  <c r="E812" i="5"/>
  <c r="F812" i="5"/>
  <c r="G812" i="5"/>
  <c r="H812" i="5"/>
  <c r="I812" i="5"/>
  <c r="J812" i="5"/>
  <c r="K812" i="5"/>
  <c r="B813" i="5"/>
  <c r="C813" i="5"/>
  <c r="D813" i="5"/>
  <c r="E813" i="5"/>
  <c r="F813" i="5"/>
  <c r="G813" i="5"/>
  <c r="H813" i="5"/>
  <c r="I813" i="5"/>
  <c r="J813" i="5"/>
  <c r="K813" i="5"/>
  <c r="M813" i="5" s="1"/>
  <c r="B814" i="5"/>
  <c r="C814" i="5"/>
  <c r="D814" i="5"/>
  <c r="E814" i="5"/>
  <c r="F814" i="5"/>
  <c r="G814" i="5"/>
  <c r="H814" i="5"/>
  <c r="I814" i="5"/>
  <c r="J814" i="5"/>
  <c r="K814" i="5"/>
  <c r="P814" i="5" s="1"/>
  <c r="B815" i="5"/>
  <c r="C815" i="5"/>
  <c r="D815" i="5"/>
  <c r="E815" i="5"/>
  <c r="F815" i="5"/>
  <c r="G815" i="5"/>
  <c r="H815" i="5"/>
  <c r="I815" i="5"/>
  <c r="J815" i="5"/>
  <c r="K815" i="5"/>
  <c r="B816" i="5"/>
  <c r="C816" i="5"/>
  <c r="P816" i="5" s="1"/>
  <c r="D816" i="5"/>
  <c r="E816" i="5"/>
  <c r="F816" i="5"/>
  <c r="G816" i="5"/>
  <c r="H816" i="5"/>
  <c r="I816" i="5"/>
  <c r="J816" i="5"/>
  <c r="K816" i="5"/>
  <c r="B817" i="5"/>
  <c r="C817" i="5"/>
  <c r="D817" i="5"/>
  <c r="E817" i="5"/>
  <c r="F817" i="5"/>
  <c r="G817" i="5"/>
  <c r="H817" i="5"/>
  <c r="I817" i="5"/>
  <c r="J817" i="5"/>
  <c r="K817" i="5"/>
  <c r="B818" i="5"/>
  <c r="C818" i="5"/>
  <c r="D818" i="5"/>
  <c r="E818" i="5"/>
  <c r="F818" i="5"/>
  <c r="G818" i="5"/>
  <c r="H818" i="5"/>
  <c r="I818" i="5"/>
  <c r="J818" i="5"/>
  <c r="B850" i="6" s="1"/>
  <c r="K818" i="5"/>
  <c r="B819" i="5"/>
  <c r="C819" i="5"/>
  <c r="D819" i="5"/>
  <c r="E819" i="5"/>
  <c r="F819" i="5"/>
  <c r="G819" i="5"/>
  <c r="H819" i="5"/>
  <c r="I819" i="5"/>
  <c r="J819" i="5"/>
  <c r="B851" i="6" s="1"/>
  <c r="K819" i="5"/>
  <c r="B820" i="5"/>
  <c r="C820" i="5"/>
  <c r="D820" i="5"/>
  <c r="E820" i="5"/>
  <c r="F820" i="5"/>
  <c r="G820" i="5"/>
  <c r="H820" i="5"/>
  <c r="I820" i="5"/>
  <c r="J820" i="5"/>
  <c r="B852" i="6" s="1"/>
  <c r="K820" i="5"/>
  <c r="P820" i="5" s="1"/>
  <c r="B821" i="5"/>
  <c r="C821" i="5"/>
  <c r="D821" i="5"/>
  <c r="E821" i="5"/>
  <c r="F821" i="5"/>
  <c r="G821" i="5"/>
  <c r="H821" i="5"/>
  <c r="I821" i="5"/>
  <c r="J821" i="5"/>
  <c r="B853" i="6" s="1"/>
  <c r="K821" i="5"/>
  <c r="P821" i="5" s="1"/>
  <c r="B822" i="5"/>
  <c r="C822" i="5"/>
  <c r="D822" i="5"/>
  <c r="E822" i="5"/>
  <c r="F822" i="5"/>
  <c r="G822" i="5"/>
  <c r="H822" i="5"/>
  <c r="I822" i="5"/>
  <c r="J822" i="5"/>
  <c r="K822" i="5"/>
  <c r="B823" i="5"/>
  <c r="O823" i="5" s="1"/>
  <c r="C823" i="5"/>
  <c r="D823" i="5"/>
  <c r="E823" i="5"/>
  <c r="F823" i="5"/>
  <c r="G823" i="5"/>
  <c r="H823" i="5"/>
  <c r="I823" i="5"/>
  <c r="J823" i="5"/>
  <c r="K823" i="5"/>
  <c r="B824" i="5"/>
  <c r="C824" i="5"/>
  <c r="D824" i="5"/>
  <c r="E824" i="5"/>
  <c r="F824" i="5"/>
  <c r="G824" i="5"/>
  <c r="H824" i="5"/>
  <c r="I824" i="5"/>
  <c r="J824" i="5"/>
  <c r="K824" i="5"/>
  <c r="B825" i="5"/>
  <c r="C825" i="5"/>
  <c r="D825" i="5"/>
  <c r="E825" i="5"/>
  <c r="F825" i="5"/>
  <c r="G825" i="5"/>
  <c r="H825" i="5"/>
  <c r="I825" i="5"/>
  <c r="J825" i="5"/>
  <c r="K825" i="5"/>
  <c r="B826" i="5"/>
  <c r="C826" i="5"/>
  <c r="D826" i="5"/>
  <c r="E826" i="5"/>
  <c r="F826" i="5"/>
  <c r="G826" i="5"/>
  <c r="H826" i="5"/>
  <c r="I826" i="5"/>
  <c r="J826" i="5"/>
  <c r="K826" i="5"/>
  <c r="P826" i="5" s="1"/>
  <c r="B827" i="5"/>
  <c r="C827" i="5"/>
  <c r="D827" i="5"/>
  <c r="E827" i="5"/>
  <c r="F827" i="5"/>
  <c r="G827" i="5"/>
  <c r="H827" i="5"/>
  <c r="I827" i="5"/>
  <c r="J827" i="5"/>
  <c r="K827" i="5"/>
  <c r="B828" i="5"/>
  <c r="C828" i="5"/>
  <c r="P828" i="5" s="1"/>
  <c r="D828" i="5"/>
  <c r="E828" i="5"/>
  <c r="F828" i="5"/>
  <c r="G828" i="5"/>
  <c r="H828" i="5"/>
  <c r="I828" i="5"/>
  <c r="J828" i="5"/>
  <c r="K828" i="5"/>
  <c r="B829" i="5"/>
  <c r="C829" i="5"/>
  <c r="D829" i="5"/>
  <c r="E829" i="5"/>
  <c r="F829" i="5"/>
  <c r="G829" i="5"/>
  <c r="H829" i="5"/>
  <c r="I829" i="5"/>
  <c r="J829" i="5"/>
  <c r="K829" i="5"/>
  <c r="B830" i="5"/>
  <c r="C830" i="5"/>
  <c r="D830" i="5"/>
  <c r="E830" i="5"/>
  <c r="F830" i="5"/>
  <c r="G830" i="5"/>
  <c r="H830" i="5"/>
  <c r="I830" i="5"/>
  <c r="J830" i="5"/>
  <c r="B862" i="6" s="1"/>
  <c r="K830" i="5"/>
  <c r="B831" i="5"/>
  <c r="C831" i="5"/>
  <c r="D831" i="5"/>
  <c r="E831" i="5"/>
  <c r="F831" i="5"/>
  <c r="G831" i="5"/>
  <c r="H831" i="5"/>
  <c r="I831" i="5"/>
  <c r="J831" i="5"/>
  <c r="B863" i="6" s="1"/>
  <c r="K831" i="5"/>
  <c r="M831" i="5" s="1"/>
  <c r="B832" i="5"/>
  <c r="C832" i="5"/>
  <c r="D832" i="5"/>
  <c r="E832" i="5"/>
  <c r="F832" i="5"/>
  <c r="G832" i="5"/>
  <c r="H832" i="5"/>
  <c r="I832" i="5"/>
  <c r="J832" i="5"/>
  <c r="B864" i="6" s="1"/>
  <c r="K832" i="5"/>
  <c r="P832" i="5" s="1"/>
  <c r="B833" i="5"/>
  <c r="C833" i="5"/>
  <c r="D833" i="5"/>
  <c r="E833" i="5"/>
  <c r="F833" i="5"/>
  <c r="G833" i="5"/>
  <c r="H833" i="5"/>
  <c r="I833" i="5"/>
  <c r="J833" i="5"/>
  <c r="B865" i="6" s="1"/>
  <c r="K833" i="5"/>
  <c r="P833" i="5" s="1"/>
  <c r="B834" i="5"/>
  <c r="C834" i="5"/>
  <c r="D834" i="5"/>
  <c r="E834" i="5"/>
  <c r="F834" i="5"/>
  <c r="G834" i="5"/>
  <c r="H834" i="5"/>
  <c r="I834" i="5"/>
  <c r="J834" i="5"/>
  <c r="K834" i="5"/>
  <c r="B835" i="5"/>
  <c r="C835" i="5"/>
  <c r="D835" i="5"/>
  <c r="E835" i="5"/>
  <c r="F835" i="5"/>
  <c r="G835" i="5"/>
  <c r="H835" i="5"/>
  <c r="I835" i="5"/>
  <c r="J835" i="5"/>
  <c r="K835" i="5"/>
  <c r="B836" i="5"/>
  <c r="C836" i="5"/>
  <c r="D836" i="5"/>
  <c r="E836" i="5"/>
  <c r="F836" i="5"/>
  <c r="G836" i="5"/>
  <c r="H836" i="5"/>
  <c r="I836" i="5"/>
  <c r="J836" i="5"/>
  <c r="K836" i="5"/>
  <c r="B837" i="5"/>
  <c r="C837" i="5"/>
  <c r="D837" i="5"/>
  <c r="E837" i="5"/>
  <c r="F837" i="5"/>
  <c r="G837" i="5"/>
  <c r="H837" i="5"/>
  <c r="I837" i="5"/>
  <c r="J837" i="5"/>
  <c r="K837" i="5"/>
  <c r="B838" i="5"/>
  <c r="C838" i="5"/>
  <c r="D838" i="5"/>
  <c r="E838" i="5"/>
  <c r="F838" i="5"/>
  <c r="G838" i="5"/>
  <c r="H838" i="5"/>
  <c r="I838" i="5"/>
  <c r="J838" i="5"/>
  <c r="K838" i="5"/>
  <c r="P838" i="5" s="1"/>
  <c r="B839" i="5"/>
  <c r="C839" i="5"/>
  <c r="D839" i="5"/>
  <c r="E839" i="5"/>
  <c r="F839" i="5"/>
  <c r="G839" i="5"/>
  <c r="H839" i="5"/>
  <c r="I839" i="5"/>
  <c r="J839" i="5"/>
  <c r="K839" i="5"/>
  <c r="B840" i="5"/>
  <c r="C840" i="5"/>
  <c r="P840" i="5" s="1"/>
  <c r="D840" i="5"/>
  <c r="E840" i="5"/>
  <c r="F840" i="5"/>
  <c r="G840" i="5"/>
  <c r="H840" i="5"/>
  <c r="I840" i="5"/>
  <c r="J840" i="5"/>
  <c r="K840" i="5"/>
  <c r="B841" i="5"/>
  <c r="C841" i="5"/>
  <c r="D841" i="5"/>
  <c r="E841" i="5"/>
  <c r="F841" i="5"/>
  <c r="G841" i="5"/>
  <c r="H841" i="5"/>
  <c r="I841" i="5"/>
  <c r="J841" i="5"/>
  <c r="K841" i="5"/>
  <c r="B842" i="5"/>
  <c r="C842" i="5"/>
  <c r="D842" i="5"/>
  <c r="E842" i="5"/>
  <c r="F842" i="5"/>
  <c r="G842" i="5"/>
  <c r="H842" i="5"/>
  <c r="I842" i="5"/>
  <c r="J842" i="5"/>
  <c r="B874" i="6" s="1"/>
  <c r="K842" i="5"/>
  <c r="B843" i="5"/>
  <c r="C843" i="5"/>
  <c r="D843" i="5"/>
  <c r="E843" i="5"/>
  <c r="F843" i="5"/>
  <c r="G843" i="5"/>
  <c r="H843" i="5"/>
  <c r="I843" i="5"/>
  <c r="J843" i="5"/>
  <c r="B875" i="6" s="1"/>
  <c r="K843" i="5"/>
  <c r="P843" i="5" s="1"/>
  <c r="B844" i="5"/>
  <c r="C844" i="5"/>
  <c r="D844" i="5"/>
  <c r="E844" i="5"/>
  <c r="F844" i="5"/>
  <c r="G844" i="5"/>
  <c r="H844" i="5"/>
  <c r="I844" i="5"/>
  <c r="J844" i="5"/>
  <c r="B876" i="6" s="1"/>
  <c r="K844" i="5"/>
  <c r="P844" i="5" s="1"/>
  <c r="B845" i="5"/>
  <c r="C845" i="5"/>
  <c r="D845" i="5"/>
  <c r="E845" i="5"/>
  <c r="F845" i="5"/>
  <c r="G845" i="5"/>
  <c r="H845" i="5"/>
  <c r="I845" i="5"/>
  <c r="J845" i="5"/>
  <c r="B877" i="6" s="1"/>
  <c r="K845" i="5"/>
  <c r="P845" i="5" s="1"/>
  <c r="B846" i="5"/>
  <c r="C846" i="5"/>
  <c r="D846" i="5"/>
  <c r="E846" i="5"/>
  <c r="F846" i="5"/>
  <c r="G846" i="5"/>
  <c r="H846" i="5"/>
  <c r="I846" i="5"/>
  <c r="J846" i="5"/>
  <c r="K846" i="5"/>
  <c r="B847" i="5"/>
  <c r="O847" i="5" s="1"/>
  <c r="C847" i="5"/>
  <c r="D847" i="5"/>
  <c r="E847" i="5"/>
  <c r="F847" i="5"/>
  <c r="G847" i="5"/>
  <c r="H847" i="5"/>
  <c r="I847" i="5"/>
  <c r="J847" i="5"/>
  <c r="K847" i="5"/>
  <c r="B848" i="5"/>
  <c r="C848" i="5"/>
  <c r="D848" i="5"/>
  <c r="E848" i="5"/>
  <c r="F848" i="5"/>
  <c r="G848" i="5"/>
  <c r="H848" i="5"/>
  <c r="I848" i="5"/>
  <c r="J848" i="5"/>
  <c r="K848" i="5"/>
  <c r="B849" i="5"/>
  <c r="C849" i="5"/>
  <c r="D849" i="5"/>
  <c r="E849" i="5"/>
  <c r="F849" i="5"/>
  <c r="G849" i="5"/>
  <c r="H849" i="5"/>
  <c r="I849" i="5"/>
  <c r="J849" i="5"/>
  <c r="K849" i="5"/>
  <c r="P849" i="5" s="1"/>
  <c r="B850" i="5"/>
  <c r="C850" i="5"/>
  <c r="D850" i="5"/>
  <c r="E850" i="5"/>
  <c r="F850" i="5"/>
  <c r="G850" i="5"/>
  <c r="H850" i="5"/>
  <c r="I850" i="5"/>
  <c r="J850" i="5"/>
  <c r="K850" i="5"/>
  <c r="P850" i="5" s="1"/>
  <c r="B851" i="5"/>
  <c r="C851" i="5"/>
  <c r="D851" i="5"/>
  <c r="E851" i="5"/>
  <c r="F851" i="5"/>
  <c r="G851" i="5"/>
  <c r="H851" i="5"/>
  <c r="I851" i="5"/>
  <c r="J851" i="5"/>
  <c r="K851" i="5"/>
  <c r="B852" i="5"/>
  <c r="C852" i="5"/>
  <c r="P852" i="5" s="1"/>
  <c r="D852" i="5"/>
  <c r="E852" i="5"/>
  <c r="F852" i="5"/>
  <c r="G852" i="5"/>
  <c r="H852" i="5"/>
  <c r="I852" i="5"/>
  <c r="J852" i="5"/>
  <c r="K852" i="5"/>
  <c r="B853" i="5"/>
  <c r="C853" i="5"/>
  <c r="D853" i="5"/>
  <c r="E853" i="5"/>
  <c r="F853" i="5"/>
  <c r="G853" i="5"/>
  <c r="H853" i="5"/>
  <c r="I853" i="5"/>
  <c r="J853" i="5"/>
  <c r="K853" i="5"/>
  <c r="B854" i="5"/>
  <c r="C854" i="5"/>
  <c r="D854" i="5"/>
  <c r="E854" i="5"/>
  <c r="F854" i="5"/>
  <c r="G854" i="5"/>
  <c r="H854" i="5"/>
  <c r="I854" i="5"/>
  <c r="J854" i="5"/>
  <c r="B886" i="6" s="1"/>
  <c r="K854" i="5"/>
  <c r="B855" i="5"/>
  <c r="C855" i="5"/>
  <c r="D855" i="5"/>
  <c r="E855" i="5"/>
  <c r="F855" i="5"/>
  <c r="G855" i="5"/>
  <c r="H855" i="5"/>
  <c r="I855" i="5"/>
  <c r="J855" i="5"/>
  <c r="B887" i="6" s="1"/>
  <c r="K855" i="5"/>
  <c r="B856" i="5"/>
  <c r="C856" i="5"/>
  <c r="D856" i="5"/>
  <c r="E856" i="5"/>
  <c r="F856" i="5"/>
  <c r="G856" i="5"/>
  <c r="H856" i="5"/>
  <c r="I856" i="5"/>
  <c r="J856" i="5"/>
  <c r="B888" i="6" s="1"/>
  <c r="K856" i="5"/>
  <c r="P856" i="5" s="1"/>
  <c r="B857" i="5"/>
  <c r="C857" i="5"/>
  <c r="D857" i="5"/>
  <c r="E857" i="5"/>
  <c r="F857" i="5"/>
  <c r="G857" i="5"/>
  <c r="H857" i="5"/>
  <c r="I857" i="5"/>
  <c r="J857" i="5"/>
  <c r="B889" i="6" s="1"/>
  <c r="K857" i="5"/>
  <c r="P857" i="5" s="1"/>
  <c r="B858" i="5"/>
  <c r="C858" i="5"/>
  <c r="D858" i="5"/>
  <c r="E858" i="5"/>
  <c r="F858" i="5"/>
  <c r="G858" i="5"/>
  <c r="H858" i="5"/>
  <c r="I858" i="5"/>
  <c r="J858" i="5"/>
  <c r="K858" i="5"/>
  <c r="M858" i="5" s="1"/>
  <c r="B859" i="5"/>
  <c r="C859" i="5"/>
  <c r="D859" i="5"/>
  <c r="E859" i="5"/>
  <c r="F859" i="5"/>
  <c r="G859" i="5"/>
  <c r="H859" i="5"/>
  <c r="I859" i="5"/>
  <c r="J859" i="5"/>
  <c r="K859" i="5"/>
  <c r="B860" i="5"/>
  <c r="C860" i="5"/>
  <c r="D860" i="5"/>
  <c r="E860" i="5"/>
  <c r="F860" i="5"/>
  <c r="G860" i="5"/>
  <c r="H860" i="5"/>
  <c r="I860" i="5"/>
  <c r="J860" i="5"/>
  <c r="K860" i="5"/>
  <c r="B861" i="5"/>
  <c r="C861" i="5"/>
  <c r="D861" i="5"/>
  <c r="E861" i="5"/>
  <c r="F861" i="5"/>
  <c r="G861" i="5"/>
  <c r="H861" i="5"/>
  <c r="I861" i="5"/>
  <c r="J861" i="5"/>
  <c r="K861" i="5"/>
  <c r="B862" i="5"/>
  <c r="C862" i="5"/>
  <c r="D862" i="5"/>
  <c r="E862" i="5"/>
  <c r="F862" i="5"/>
  <c r="G862" i="5"/>
  <c r="H862" i="5"/>
  <c r="I862" i="5"/>
  <c r="J862" i="5"/>
  <c r="K862" i="5"/>
  <c r="P862" i="5" s="1"/>
  <c r="B863" i="5"/>
  <c r="C863" i="5"/>
  <c r="D863" i="5"/>
  <c r="E863" i="5"/>
  <c r="F863" i="5"/>
  <c r="G863" i="5"/>
  <c r="H863" i="5"/>
  <c r="I863" i="5"/>
  <c r="J863" i="5"/>
  <c r="K863" i="5"/>
  <c r="B864" i="5"/>
  <c r="C864" i="5"/>
  <c r="P864" i="5" s="1"/>
  <c r="D864" i="5"/>
  <c r="E864" i="5"/>
  <c r="F864" i="5"/>
  <c r="G864" i="5"/>
  <c r="H864" i="5"/>
  <c r="I864" i="5"/>
  <c r="J864" i="5"/>
  <c r="K864" i="5"/>
  <c r="B865" i="5"/>
  <c r="O865" i="5" s="1"/>
  <c r="C865" i="5"/>
  <c r="D865" i="5"/>
  <c r="E865" i="5"/>
  <c r="F865" i="5"/>
  <c r="G865" i="5"/>
  <c r="H865" i="5"/>
  <c r="I865" i="5"/>
  <c r="J865" i="5"/>
  <c r="K865" i="5"/>
  <c r="B866" i="5"/>
  <c r="C866" i="5"/>
  <c r="D866" i="5"/>
  <c r="E866" i="5"/>
  <c r="F866" i="5"/>
  <c r="G866" i="5"/>
  <c r="H866" i="5"/>
  <c r="I866" i="5"/>
  <c r="J866" i="5"/>
  <c r="B898" i="6" s="1"/>
  <c r="K866" i="5"/>
  <c r="B867" i="5"/>
  <c r="C867" i="5"/>
  <c r="D867" i="5"/>
  <c r="E867" i="5"/>
  <c r="F867" i="5"/>
  <c r="G867" i="5"/>
  <c r="H867" i="5"/>
  <c r="I867" i="5"/>
  <c r="J867" i="5"/>
  <c r="B899" i="6" s="1"/>
  <c r="K867" i="5"/>
  <c r="M867" i="5" s="1"/>
  <c r="B868" i="5"/>
  <c r="C868" i="5"/>
  <c r="D868" i="5"/>
  <c r="E868" i="5"/>
  <c r="F868" i="5"/>
  <c r="G868" i="5"/>
  <c r="H868" i="5"/>
  <c r="I868" i="5"/>
  <c r="J868" i="5"/>
  <c r="B900" i="6" s="1"/>
  <c r="K868" i="5"/>
  <c r="P868" i="5" s="1"/>
  <c r="B869" i="5"/>
  <c r="C869" i="5"/>
  <c r="D869" i="5"/>
  <c r="E869" i="5"/>
  <c r="F869" i="5"/>
  <c r="G869" i="5"/>
  <c r="H869" i="5"/>
  <c r="I869" i="5"/>
  <c r="J869" i="5"/>
  <c r="B901" i="6" s="1"/>
  <c r="K869" i="5"/>
  <c r="P869" i="5" s="1"/>
  <c r="B870" i="5"/>
  <c r="C870" i="5"/>
  <c r="D870" i="5"/>
  <c r="E870" i="5"/>
  <c r="F870" i="5"/>
  <c r="G870" i="5"/>
  <c r="H870" i="5"/>
  <c r="I870" i="5"/>
  <c r="J870" i="5"/>
  <c r="K870" i="5"/>
  <c r="B871" i="5"/>
  <c r="C871" i="5"/>
  <c r="D871" i="5"/>
  <c r="E871" i="5"/>
  <c r="F871" i="5"/>
  <c r="G871" i="5"/>
  <c r="H871" i="5"/>
  <c r="I871" i="5"/>
  <c r="J871" i="5"/>
  <c r="K871" i="5"/>
  <c r="B872" i="5"/>
  <c r="C872" i="5"/>
  <c r="D872" i="5"/>
  <c r="E872" i="5"/>
  <c r="F872" i="5"/>
  <c r="G872" i="5"/>
  <c r="H872" i="5"/>
  <c r="I872" i="5"/>
  <c r="J872" i="5"/>
  <c r="K872" i="5"/>
  <c r="B873" i="5"/>
  <c r="C873" i="5"/>
  <c r="D873" i="5"/>
  <c r="E873" i="5"/>
  <c r="F873" i="5"/>
  <c r="G873" i="5"/>
  <c r="H873" i="5"/>
  <c r="I873" i="5"/>
  <c r="J873" i="5"/>
  <c r="K873" i="5"/>
  <c r="M873" i="5" s="1"/>
  <c r="B874" i="5"/>
  <c r="C874" i="5"/>
  <c r="D874" i="5"/>
  <c r="E874" i="5"/>
  <c r="F874" i="5"/>
  <c r="G874" i="5"/>
  <c r="H874" i="5"/>
  <c r="I874" i="5"/>
  <c r="J874" i="5"/>
  <c r="K874" i="5"/>
  <c r="P874" i="5" s="1"/>
  <c r="B875" i="5"/>
  <c r="C875" i="5"/>
  <c r="D875" i="5"/>
  <c r="E875" i="5"/>
  <c r="F875" i="5"/>
  <c r="G875" i="5"/>
  <c r="H875" i="5"/>
  <c r="I875" i="5"/>
  <c r="J875" i="5"/>
  <c r="K875" i="5"/>
  <c r="B876" i="5"/>
  <c r="C876" i="5"/>
  <c r="P876" i="5" s="1"/>
  <c r="D876" i="5"/>
  <c r="E876" i="5"/>
  <c r="F876" i="5"/>
  <c r="G876" i="5"/>
  <c r="H876" i="5"/>
  <c r="I876" i="5"/>
  <c r="J876" i="5"/>
  <c r="K876" i="5"/>
  <c r="B877" i="5"/>
  <c r="C877" i="5"/>
  <c r="D877" i="5"/>
  <c r="E877" i="5"/>
  <c r="F877" i="5"/>
  <c r="G877" i="5"/>
  <c r="H877" i="5"/>
  <c r="I877" i="5"/>
  <c r="J877" i="5"/>
  <c r="K877" i="5"/>
  <c r="B878" i="5"/>
  <c r="C878" i="5"/>
  <c r="D878" i="5"/>
  <c r="E878" i="5"/>
  <c r="F878" i="5"/>
  <c r="G878" i="5"/>
  <c r="H878" i="5"/>
  <c r="I878" i="5"/>
  <c r="J878" i="5"/>
  <c r="B910" i="6" s="1"/>
  <c r="K878" i="5"/>
  <c r="B879" i="5"/>
  <c r="C879" i="5"/>
  <c r="D879" i="5"/>
  <c r="E879" i="5"/>
  <c r="F879" i="5"/>
  <c r="G879" i="5"/>
  <c r="H879" i="5"/>
  <c r="I879" i="5"/>
  <c r="J879" i="5"/>
  <c r="B911" i="6" s="1"/>
  <c r="K879" i="5"/>
  <c r="M879" i="5" s="1"/>
  <c r="B880" i="5"/>
  <c r="C880" i="5"/>
  <c r="D880" i="5"/>
  <c r="E880" i="5"/>
  <c r="F880" i="5"/>
  <c r="G880" i="5"/>
  <c r="H880" i="5"/>
  <c r="I880" i="5"/>
  <c r="J880" i="5"/>
  <c r="B912" i="6" s="1"/>
  <c r="K880" i="5"/>
  <c r="P880" i="5" s="1"/>
  <c r="B881" i="5"/>
  <c r="C881" i="5"/>
  <c r="D881" i="5"/>
  <c r="E881" i="5"/>
  <c r="F881" i="5"/>
  <c r="G881" i="5"/>
  <c r="H881" i="5"/>
  <c r="I881" i="5"/>
  <c r="J881" i="5"/>
  <c r="B913" i="6" s="1"/>
  <c r="K881" i="5"/>
  <c r="P881" i="5" s="1"/>
  <c r="B882" i="5"/>
  <c r="C882" i="5"/>
  <c r="D882" i="5"/>
  <c r="E882" i="5"/>
  <c r="F882" i="5"/>
  <c r="G882" i="5"/>
  <c r="H882" i="5"/>
  <c r="I882" i="5"/>
  <c r="J882" i="5"/>
  <c r="K882" i="5"/>
  <c r="B883" i="5"/>
  <c r="C883" i="5"/>
  <c r="D883" i="5"/>
  <c r="E883" i="5"/>
  <c r="F883" i="5"/>
  <c r="G883" i="5"/>
  <c r="H883" i="5"/>
  <c r="I883" i="5"/>
  <c r="J883" i="5"/>
  <c r="K883" i="5"/>
  <c r="B884" i="5"/>
  <c r="C884" i="5"/>
  <c r="D884" i="5"/>
  <c r="E884" i="5"/>
  <c r="F884" i="5"/>
  <c r="G884" i="5"/>
  <c r="H884" i="5"/>
  <c r="I884" i="5"/>
  <c r="J884" i="5"/>
  <c r="K884" i="5"/>
  <c r="B885" i="5"/>
  <c r="C885" i="5"/>
  <c r="D885" i="5"/>
  <c r="E885" i="5"/>
  <c r="F885" i="5"/>
  <c r="G885" i="5"/>
  <c r="H885" i="5"/>
  <c r="I885" i="5"/>
  <c r="J885" i="5"/>
  <c r="K885" i="5"/>
  <c r="B886" i="5"/>
  <c r="C886" i="5"/>
  <c r="D886" i="5"/>
  <c r="E886" i="5"/>
  <c r="F886" i="5"/>
  <c r="G886" i="5"/>
  <c r="H886" i="5"/>
  <c r="I886" i="5"/>
  <c r="J886" i="5"/>
  <c r="K886" i="5"/>
  <c r="P886" i="5" s="1"/>
  <c r="B887" i="5"/>
  <c r="C887" i="5"/>
  <c r="D887" i="5"/>
  <c r="E887" i="5"/>
  <c r="F887" i="5"/>
  <c r="G887" i="5"/>
  <c r="H887" i="5"/>
  <c r="I887" i="5"/>
  <c r="J887" i="5"/>
  <c r="K887" i="5"/>
  <c r="B888" i="5"/>
  <c r="C888" i="5"/>
  <c r="P888" i="5" s="1"/>
  <c r="D888" i="5"/>
  <c r="E888" i="5"/>
  <c r="F888" i="5"/>
  <c r="G888" i="5"/>
  <c r="H888" i="5"/>
  <c r="I888" i="5"/>
  <c r="J888" i="5"/>
  <c r="K888" i="5"/>
  <c r="B889" i="5"/>
  <c r="C889" i="5"/>
  <c r="D889" i="5"/>
  <c r="E889" i="5"/>
  <c r="F889" i="5"/>
  <c r="G889" i="5"/>
  <c r="H889" i="5"/>
  <c r="I889" i="5"/>
  <c r="J889" i="5"/>
  <c r="K889" i="5"/>
  <c r="B890" i="5"/>
  <c r="C890" i="5"/>
  <c r="D890" i="5"/>
  <c r="E890" i="5"/>
  <c r="F890" i="5"/>
  <c r="G890" i="5"/>
  <c r="H890" i="5"/>
  <c r="I890" i="5"/>
  <c r="J890" i="5"/>
  <c r="B922" i="6" s="1"/>
  <c r="K890" i="5"/>
  <c r="B891" i="5"/>
  <c r="C891" i="5"/>
  <c r="D891" i="5"/>
  <c r="E891" i="5"/>
  <c r="F891" i="5"/>
  <c r="G891" i="5"/>
  <c r="H891" i="5"/>
  <c r="I891" i="5"/>
  <c r="J891" i="5"/>
  <c r="B923" i="6" s="1"/>
  <c r="K891" i="5"/>
  <c r="M891" i="5" s="1"/>
  <c r="B892" i="5"/>
  <c r="C892" i="5"/>
  <c r="D892" i="5"/>
  <c r="E892" i="5"/>
  <c r="F892" i="5"/>
  <c r="G892" i="5"/>
  <c r="H892" i="5"/>
  <c r="I892" i="5"/>
  <c r="J892" i="5"/>
  <c r="B924" i="6" s="1"/>
  <c r="K892" i="5"/>
  <c r="P892" i="5" s="1"/>
  <c r="B893" i="5"/>
  <c r="C893" i="5"/>
  <c r="D893" i="5"/>
  <c r="E893" i="5"/>
  <c r="F893" i="5"/>
  <c r="G893" i="5"/>
  <c r="H893" i="5"/>
  <c r="I893" i="5"/>
  <c r="J893" i="5"/>
  <c r="B925" i="6" s="1"/>
  <c r="K893" i="5"/>
  <c r="P893" i="5" s="1"/>
  <c r="B894" i="5"/>
  <c r="C894" i="5"/>
  <c r="D894" i="5"/>
  <c r="E894" i="5"/>
  <c r="F894" i="5"/>
  <c r="G894" i="5"/>
  <c r="H894" i="5"/>
  <c r="I894" i="5"/>
  <c r="J894" i="5"/>
  <c r="K894" i="5"/>
  <c r="B895" i="5"/>
  <c r="O895" i="5" s="1"/>
  <c r="C895" i="5"/>
  <c r="D895" i="5"/>
  <c r="E895" i="5"/>
  <c r="F895" i="5"/>
  <c r="G895" i="5"/>
  <c r="H895" i="5"/>
  <c r="I895" i="5"/>
  <c r="J895" i="5"/>
  <c r="K895" i="5"/>
  <c r="B896" i="5"/>
  <c r="C896" i="5"/>
  <c r="D896" i="5"/>
  <c r="E896" i="5"/>
  <c r="F896" i="5"/>
  <c r="G896" i="5"/>
  <c r="H896" i="5"/>
  <c r="I896" i="5"/>
  <c r="J896" i="5"/>
  <c r="K896" i="5"/>
  <c r="B897" i="5"/>
  <c r="C897" i="5"/>
  <c r="D897" i="5"/>
  <c r="E897" i="5"/>
  <c r="F897" i="5"/>
  <c r="G897" i="5"/>
  <c r="H897" i="5"/>
  <c r="I897" i="5"/>
  <c r="J897" i="5"/>
  <c r="K897" i="5"/>
  <c r="O897" i="5" s="1"/>
  <c r="B898" i="5"/>
  <c r="C898" i="5"/>
  <c r="D898" i="5"/>
  <c r="E898" i="5"/>
  <c r="F898" i="5"/>
  <c r="G898" i="5"/>
  <c r="H898" i="5"/>
  <c r="I898" i="5"/>
  <c r="J898" i="5"/>
  <c r="K898" i="5"/>
  <c r="P898" i="5" s="1"/>
  <c r="B899" i="5"/>
  <c r="C899" i="5"/>
  <c r="D899" i="5"/>
  <c r="E899" i="5"/>
  <c r="F899" i="5"/>
  <c r="G899" i="5"/>
  <c r="H899" i="5"/>
  <c r="I899" i="5"/>
  <c r="J899" i="5"/>
  <c r="K899" i="5"/>
  <c r="B900" i="5"/>
  <c r="C900" i="5"/>
  <c r="P900" i="5" s="1"/>
  <c r="D900" i="5"/>
  <c r="E900" i="5"/>
  <c r="F900" i="5"/>
  <c r="G900" i="5"/>
  <c r="H900" i="5"/>
  <c r="I900" i="5"/>
  <c r="J900" i="5"/>
  <c r="K900" i="5"/>
  <c r="B901" i="5"/>
  <c r="C901" i="5"/>
  <c r="D901" i="5"/>
  <c r="E901" i="5"/>
  <c r="F901" i="5"/>
  <c r="G901" i="5"/>
  <c r="H901" i="5"/>
  <c r="I901" i="5"/>
  <c r="J901" i="5"/>
  <c r="K901" i="5"/>
  <c r="B902" i="5"/>
  <c r="C902" i="5"/>
  <c r="D902" i="5"/>
  <c r="E902" i="5"/>
  <c r="F902" i="5"/>
  <c r="G902" i="5"/>
  <c r="H902" i="5"/>
  <c r="I902" i="5"/>
  <c r="J902" i="5"/>
  <c r="B934" i="6" s="1"/>
  <c r="K902" i="5"/>
  <c r="B903" i="5"/>
  <c r="C903" i="5"/>
  <c r="D903" i="5"/>
  <c r="E903" i="5"/>
  <c r="F903" i="5"/>
  <c r="G903" i="5"/>
  <c r="H903" i="5"/>
  <c r="I903" i="5"/>
  <c r="J903" i="5"/>
  <c r="B935" i="6" s="1"/>
  <c r="K903" i="5"/>
  <c r="P903" i="5" s="1"/>
  <c r="B904" i="5"/>
  <c r="C904" i="5"/>
  <c r="D904" i="5"/>
  <c r="E904" i="5"/>
  <c r="F904" i="5"/>
  <c r="G904" i="5"/>
  <c r="H904" i="5"/>
  <c r="I904" i="5"/>
  <c r="J904" i="5"/>
  <c r="B936" i="6" s="1"/>
  <c r="K904" i="5"/>
  <c r="P904" i="5" s="1"/>
  <c r="B905" i="5"/>
  <c r="C905" i="5"/>
  <c r="D905" i="5"/>
  <c r="E905" i="5"/>
  <c r="F905" i="5"/>
  <c r="G905" i="5"/>
  <c r="H905" i="5"/>
  <c r="I905" i="5"/>
  <c r="J905" i="5"/>
  <c r="B937" i="6" s="1"/>
  <c r="K905" i="5"/>
  <c r="P905" i="5" s="1"/>
  <c r="B906" i="5"/>
  <c r="C906" i="5"/>
  <c r="D906" i="5"/>
  <c r="E906" i="5"/>
  <c r="F906" i="5"/>
  <c r="G906" i="5"/>
  <c r="H906" i="5"/>
  <c r="I906" i="5"/>
  <c r="J906" i="5"/>
  <c r="K906" i="5"/>
  <c r="B907" i="5"/>
  <c r="O907" i="5" s="1"/>
  <c r="C907" i="5"/>
  <c r="D907" i="5"/>
  <c r="E907" i="5"/>
  <c r="F907" i="5"/>
  <c r="G907" i="5"/>
  <c r="H907" i="5"/>
  <c r="I907" i="5"/>
  <c r="J907" i="5"/>
  <c r="K907" i="5"/>
  <c r="B908" i="5"/>
  <c r="C908" i="5"/>
  <c r="D908" i="5"/>
  <c r="E908" i="5"/>
  <c r="F908" i="5"/>
  <c r="G908" i="5"/>
  <c r="H908" i="5"/>
  <c r="I908" i="5"/>
  <c r="J908" i="5"/>
  <c r="K908" i="5"/>
  <c r="B909" i="5"/>
  <c r="C909" i="5"/>
  <c r="D909" i="5"/>
  <c r="E909" i="5"/>
  <c r="F909" i="5"/>
  <c r="G909" i="5"/>
  <c r="H909" i="5"/>
  <c r="I909" i="5"/>
  <c r="J909" i="5"/>
  <c r="K909" i="5"/>
  <c r="B910" i="5"/>
  <c r="C910" i="5"/>
  <c r="D910" i="5"/>
  <c r="E910" i="5"/>
  <c r="F910" i="5"/>
  <c r="G910" i="5"/>
  <c r="H910" i="5"/>
  <c r="I910" i="5"/>
  <c r="J910" i="5"/>
  <c r="K910" i="5"/>
  <c r="B911" i="5"/>
  <c r="C911" i="5"/>
  <c r="D911" i="5"/>
  <c r="E911" i="5"/>
  <c r="F911" i="5"/>
  <c r="G911" i="5"/>
  <c r="H911" i="5"/>
  <c r="I911" i="5"/>
  <c r="J911" i="5"/>
  <c r="K911" i="5"/>
  <c r="B912" i="5"/>
  <c r="C912" i="5"/>
  <c r="P912" i="5" s="1"/>
  <c r="D912" i="5"/>
  <c r="E912" i="5"/>
  <c r="F912" i="5"/>
  <c r="G912" i="5"/>
  <c r="H912" i="5"/>
  <c r="I912" i="5"/>
  <c r="J912" i="5"/>
  <c r="K912" i="5"/>
  <c r="B913" i="5"/>
  <c r="C913" i="5"/>
  <c r="D913" i="5"/>
  <c r="E913" i="5"/>
  <c r="F913" i="5"/>
  <c r="G913" i="5"/>
  <c r="H913" i="5"/>
  <c r="I913" i="5"/>
  <c r="J913" i="5"/>
  <c r="K913" i="5"/>
  <c r="B914" i="5"/>
  <c r="C914" i="5"/>
  <c r="D914" i="5"/>
  <c r="E914" i="5"/>
  <c r="F914" i="5"/>
  <c r="G914" i="5"/>
  <c r="H914" i="5"/>
  <c r="I914" i="5"/>
  <c r="J914" i="5"/>
  <c r="B946" i="6" s="1"/>
  <c r="K914" i="5"/>
  <c r="B915" i="5"/>
  <c r="C915" i="5"/>
  <c r="D915" i="5"/>
  <c r="E915" i="5"/>
  <c r="F915" i="5"/>
  <c r="G915" i="5"/>
  <c r="H915" i="5"/>
  <c r="I915" i="5"/>
  <c r="J915" i="5"/>
  <c r="B947" i="6" s="1"/>
  <c r="K915" i="5"/>
  <c r="B916" i="5"/>
  <c r="C916" i="5"/>
  <c r="D916" i="5"/>
  <c r="E916" i="5"/>
  <c r="F916" i="5"/>
  <c r="G916" i="5"/>
  <c r="H916" i="5"/>
  <c r="I916" i="5"/>
  <c r="J916" i="5"/>
  <c r="B948" i="6" s="1"/>
  <c r="K916" i="5"/>
  <c r="B917" i="5"/>
  <c r="C917" i="5"/>
  <c r="D917" i="5"/>
  <c r="E917" i="5"/>
  <c r="F917" i="5"/>
  <c r="G917" i="5"/>
  <c r="H917" i="5"/>
  <c r="I917" i="5"/>
  <c r="J917" i="5"/>
  <c r="B949" i="6" s="1"/>
  <c r="K917" i="5"/>
  <c r="P917" i="5" s="1"/>
  <c r="B918" i="5"/>
  <c r="C918" i="5"/>
  <c r="D918" i="5"/>
  <c r="E918" i="5"/>
  <c r="F918" i="5"/>
  <c r="G918" i="5"/>
  <c r="H918" i="5"/>
  <c r="I918" i="5"/>
  <c r="J918" i="5"/>
  <c r="K918" i="5"/>
  <c r="B919" i="5"/>
  <c r="C919" i="5"/>
  <c r="D919" i="5"/>
  <c r="E919" i="5"/>
  <c r="F919" i="5"/>
  <c r="G919" i="5"/>
  <c r="H919" i="5"/>
  <c r="I919" i="5"/>
  <c r="J919" i="5"/>
  <c r="K919" i="5"/>
  <c r="B920" i="5"/>
  <c r="C920" i="5"/>
  <c r="D920" i="5"/>
  <c r="E920" i="5"/>
  <c r="F920" i="5"/>
  <c r="G920" i="5"/>
  <c r="H920" i="5"/>
  <c r="I920" i="5"/>
  <c r="J920" i="5"/>
  <c r="K920" i="5"/>
  <c r="B921" i="5"/>
  <c r="C921" i="5"/>
  <c r="D921" i="5"/>
  <c r="E921" i="5"/>
  <c r="F921" i="5"/>
  <c r="G921" i="5"/>
  <c r="H921" i="5"/>
  <c r="I921" i="5"/>
  <c r="J921" i="5"/>
  <c r="K921" i="5"/>
  <c r="P921" i="5" s="1"/>
  <c r="B922" i="5"/>
  <c r="C922" i="5"/>
  <c r="D922" i="5"/>
  <c r="E922" i="5"/>
  <c r="F922" i="5"/>
  <c r="G922" i="5"/>
  <c r="H922" i="5"/>
  <c r="I922" i="5"/>
  <c r="J922" i="5"/>
  <c r="K922" i="5"/>
  <c r="P922" i="5" s="1"/>
  <c r="B923" i="5"/>
  <c r="C923" i="5"/>
  <c r="D923" i="5"/>
  <c r="E923" i="5"/>
  <c r="F923" i="5"/>
  <c r="G923" i="5"/>
  <c r="H923" i="5"/>
  <c r="I923" i="5"/>
  <c r="J923" i="5"/>
  <c r="K923" i="5"/>
  <c r="B924" i="5"/>
  <c r="C924" i="5"/>
  <c r="P924" i="5" s="1"/>
  <c r="D924" i="5"/>
  <c r="E924" i="5"/>
  <c r="F924" i="5"/>
  <c r="G924" i="5"/>
  <c r="H924" i="5"/>
  <c r="I924" i="5"/>
  <c r="J924" i="5"/>
  <c r="K924" i="5"/>
  <c r="B925" i="5"/>
  <c r="C925" i="5"/>
  <c r="D925" i="5"/>
  <c r="E925" i="5"/>
  <c r="F925" i="5"/>
  <c r="G925" i="5"/>
  <c r="H925" i="5"/>
  <c r="I925" i="5"/>
  <c r="J925" i="5"/>
  <c r="K925" i="5"/>
  <c r="B926" i="5"/>
  <c r="C926" i="5"/>
  <c r="D926" i="5"/>
  <c r="E926" i="5"/>
  <c r="F926" i="5"/>
  <c r="G926" i="5"/>
  <c r="H926" i="5"/>
  <c r="I926" i="5"/>
  <c r="J926" i="5"/>
  <c r="B958" i="6" s="1"/>
  <c r="K926" i="5"/>
  <c r="B927" i="5"/>
  <c r="C927" i="5"/>
  <c r="D927" i="5"/>
  <c r="E927" i="5"/>
  <c r="F927" i="5"/>
  <c r="G927" i="5"/>
  <c r="H927" i="5"/>
  <c r="I927" i="5"/>
  <c r="J927" i="5"/>
  <c r="B959" i="6" s="1"/>
  <c r="K927" i="5"/>
  <c r="P927" i="5" s="1"/>
  <c r="B928" i="5"/>
  <c r="C928" i="5"/>
  <c r="D928" i="5"/>
  <c r="E928" i="5"/>
  <c r="F928" i="5"/>
  <c r="G928" i="5"/>
  <c r="H928" i="5"/>
  <c r="I928" i="5"/>
  <c r="J928" i="5"/>
  <c r="B960" i="6" s="1"/>
  <c r="K928" i="5"/>
  <c r="P928" i="5" s="1"/>
  <c r="B929" i="5"/>
  <c r="C929" i="5"/>
  <c r="D929" i="5"/>
  <c r="E929" i="5"/>
  <c r="F929" i="5"/>
  <c r="G929" i="5"/>
  <c r="H929" i="5"/>
  <c r="I929" i="5"/>
  <c r="J929" i="5"/>
  <c r="B961" i="6" s="1"/>
  <c r="K929" i="5"/>
  <c r="P929" i="5" s="1"/>
  <c r="B930" i="5"/>
  <c r="C930" i="5"/>
  <c r="D930" i="5"/>
  <c r="E930" i="5"/>
  <c r="F930" i="5"/>
  <c r="G930" i="5"/>
  <c r="H930" i="5"/>
  <c r="I930" i="5"/>
  <c r="J930" i="5"/>
  <c r="K930" i="5"/>
  <c r="B931" i="5"/>
  <c r="O931" i="5" s="1"/>
  <c r="C931" i="5"/>
  <c r="D931" i="5"/>
  <c r="E931" i="5"/>
  <c r="F931" i="5"/>
  <c r="G931" i="5"/>
  <c r="H931" i="5"/>
  <c r="I931" i="5"/>
  <c r="J931" i="5"/>
  <c r="K931" i="5"/>
  <c r="B932" i="5"/>
  <c r="C932" i="5"/>
  <c r="D932" i="5"/>
  <c r="E932" i="5"/>
  <c r="F932" i="5"/>
  <c r="G932" i="5"/>
  <c r="H932" i="5"/>
  <c r="I932" i="5"/>
  <c r="J932" i="5"/>
  <c r="K932" i="5"/>
  <c r="B933" i="5"/>
  <c r="C933" i="5"/>
  <c r="D933" i="5"/>
  <c r="E933" i="5"/>
  <c r="F933" i="5"/>
  <c r="G933" i="5"/>
  <c r="H933" i="5"/>
  <c r="I933" i="5"/>
  <c r="J933" i="5"/>
  <c r="K933" i="5"/>
  <c r="B934" i="5"/>
  <c r="C934" i="5"/>
  <c r="D934" i="5"/>
  <c r="E934" i="5"/>
  <c r="F934" i="5"/>
  <c r="G934" i="5"/>
  <c r="H934" i="5"/>
  <c r="I934" i="5"/>
  <c r="J934" i="5"/>
  <c r="K934" i="5"/>
  <c r="P934" i="5" s="1"/>
  <c r="B935" i="5"/>
  <c r="C935" i="5"/>
  <c r="D935" i="5"/>
  <c r="E935" i="5"/>
  <c r="F935" i="5"/>
  <c r="G935" i="5"/>
  <c r="H935" i="5"/>
  <c r="I935" i="5"/>
  <c r="J935" i="5"/>
  <c r="K935" i="5"/>
  <c r="B936" i="5"/>
  <c r="C936" i="5"/>
  <c r="P936" i="5" s="1"/>
  <c r="D936" i="5"/>
  <c r="E936" i="5"/>
  <c r="F936" i="5"/>
  <c r="G936" i="5"/>
  <c r="H936" i="5"/>
  <c r="I936" i="5"/>
  <c r="J936" i="5"/>
  <c r="K936" i="5"/>
  <c r="B937" i="5"/>
  <c r="C937" i="5"/>
  <c r="D937" i="5"/>
  <c r="E937" i="5"/>
  <c r="F937" i="5"/>
  <c r="G937" i="5"/>
  <c r="H937" i="5"/>
  <c r="I937" i="5"/>
  <c r="J937" i="5"/>
  <c r="K937" i="5"/>
  <c r="B938" i="5"/>
  <c r="C938" i="5"/>
  <c r="D938" i="5"/>
  <c r="E938" i="5"/>
  <c r="F938" i="5"/>
  <c r="G938" i="5"/>
  <c r="H938" i="5"/>
  <c r="I938" i="5"/>
  <c r="J938" i="5"/>
  <c r="B970" i="6" s="1"/>
  <c r="K938" i="5"/>
  <c r="B939" i="5"/>
  <c r="C939" i="5"/>
  <c r="D939" i="5"/>
  <c r="E939" i="5"/>
  <c r="F939" i="5"/>
  <c r="G939" i="5"/>
  <c r="H939" i="5"/>
  <c r="I939" i="5"/>
  <c r="J939" i="5"/>
  <c r="B971" i="6" s="1"/>
  <c r="K939" i="5"/>
  <c r="O939" i="5" s="1"/>
  <c r="B940" i="5"/>
  <c r="C940" i="5"/>
  <c r="D940" i="5"/>
  <c r="E940" i="5"/>
  <c r="F940" i="5"/>
  <c r="G940" i="5"/>
  <c r="H940" i="5"/>
  <c r="I940" i="5"/>
  <c r="J940" i="5"/>
  <c r="B972" i="6" s="1"/>
  <c r="K940" i="5"/>
  <c r="P940" i="5" s="1"/>
  <c r="B941" i="5"/>
  <c r="C941" i="5"/>
  <c r="D941" i="5"/>
  <c r="E941" i="5"/>
  <c r="F941" i="5"/>
  <c r="G941" i="5"/>
  <c r="H941" i="5"/>
  <c r="I941" i="5"/>
  <c r="J941" i="5"/>
  <c r="B973" i="6" s="1"/>
  <c r="K941" i="5"/>
  <c r="P941" i="5" s="1"/>
  <c r="B942" i="5"/>
  <c r="C942" i="5"/>
  <c r="D942" i="5"/>
  <c r="E942" i="5"/>
  <c r="F942" i="5"/>
  <c r="G942" i="5"/>
  <c r="H942" i="5"/>
  <c r="I942" i="5"/>
  <c r="J942" i="5"/>
  <c r="K942" i="5"/>
  <c r="B943" i="5"/>
  <c r="O943" i="5" s="1"/>
  <c r="C943" i="5"/>
  <c r="D943" i="5"/>
  <c r="E943" i="5"/>
  <c r="F943" i="5"/>
  <c r="G943" i="5"/>
  <c r="H943" i="5"/>
  <c r="I943" i="5"/>
  <c r="J943" i="5"/>
  <c r="K943" i="5"/>
  <c r="B944" i="5"/>
  <c r="C944" i="5"/>
  <c r="D944" i="5"/>
  <c r="E944" i="5"/>
  <c r="F944" i="5"/>
  <c r="G944" i="5"/>
  <c r="H944" i="5"/>
  <c r="I944" i="5"/>
  <c r="J944" i="5"/>
  <c r="K944" i="5"/>
  <c r="B945" i="5"/>
  <c r="C945" i="5"/>
  <c r="D945" i="5"/>
  <c r="E945" i="5"/>
  <c r="F945" i="5"/>
  <c r="G945" i="5"/>
  <c r="H945" i="5"/>
  <c r="I945" i="5"/>
  <c r="J945" i="5"/>
  <c r="K945" i="5"/>
  <c r="B946" i="5"/>
  <c r="C946" i="5"/>
  <c r="D946" i="5"/>
  <c r="E946" i="5"/>
  <c r="F946" i="5"/>
  <c r="G946" i="5"/>
  <c r="H946" i="5"/>
  <c r="I946" i="5"/>
  <c r="J946" i="5"/>
  <c r="K946" i="5"/>
  <c r="P946" i="5" s="1"/>
  <c r="B947" i="5"/>
  <c r="C947" i="5"/>
  <c r="D947" i="5"/>
  <c r="E947" i="5"/>
  <c r="F947" i="5"/>
  <c r="G947" i="5"/>
  <c r="H947" i="5"/>
  <c r="I947" i="5"/>
  <c r="J947" i="5"/>
  <c r="K947" i="5"/>
  <c r="B948" i="5"/>
  <c r="C948" i="5"/>
  <c r="P948" i="5" s="1"/>
  <c r="D948" i="5"/>
  <c r="E948" i="5"/>
  <c r="F948" i="5"/>
  <c r="G948" i="5"/>
  <c r="H948" i="5"/>
  <c r="I948" i="5"/>
  <c r="J948" i="5"/>
  <c r="K948" i="5"/>
  <c r="B949" i="5"/>
  <c r="C949" i="5"/>
  <c r="D949" i="5"/>
  <c r="E949" i="5"/>
  <c r="F949" i="5"/>
  <c r="G949" i="5"/>
  <c r="H949" i="5"/>
  <c r="I949" i="5"/>
  <c r="J949" i="5"/>
  <c r="K949" i="5"/>
  <c r="B950" i="5"/>
  <c r="C950" i="5"/>
  <c r="D950" i="5"/>
  <c r="E950" i="5"/>
  <c r="F950" i="5"/>
  <c r="G950" i="5"/>
  <c r="H950" i="5"/>
  <c r="I950" i="5"/>
  <c r="J950" i="5"/>
  <c r="B982" i="6" s="1"/>
  <c r="K950" i="5"/>
  <c r="B951" i="5"/>
  <c r="C951" i="5"/>
  <c r="D951" i="5"/>
  <c r="E951" i="5"/>
  <c r="F951" i="5"/>
  <c r="G951" i="5"/>
  <c r="H951" i="5"/>
  <c r="I951" i="5"/>
  <c r="J951" i="5"/>
  <c r="B983" i="6" s="1"/>
  <c r="K951" i="5"/>
  <c r="O951" i="5" s="1"/>
  <c r="B952" i="5"/>
  <c r="C952" i="5"/>
  <c r="D952" i="5"/>
  <c r="E952" i="5"/>
  <c r="F952" i="5"/>
  <c r="G952" i="5"/>
  <c r="H952" i="5"/>
  <c r="I952" i="5"/>
  <c r="J952" i="5"/>
  <c r="B984" i="6" s="1"/>
  <c r="K952" i="5"/>
  <c r="P952" i="5" s="1"/>
  <c r="B953" i="5"/>
  <c r="C953" i="5"/>
  <c r="D953" i="5"/>
  <c r="E953" i="5"/>
  <c r="F953" i="5"/>
  <c r="G953" i="5"/>
  <c r="H953" i="5"/>
  <c r="I953" i="5"/>
  <c r="J953" i="5"/>
  <c r="B985" i="6" s="1"/>
  <c r="K953" i="5"/>
  <c r="P953" i="5" s="1"/>
  <c r="B954" i="5"/>
  <c r="C954" i="5"/>
  <c r="D954" i="5"/>
  <c r="E954" i="5"/>
  <c r="F954" i="5"/>
  <c r="G954" i="5"/>
  <c r="H954" i="5"/>
  <c r="I954" i="5"/>
  <c r="J954" i="5"/>
  <c r="K954" i="5"/>
  <c r="B955" i="5"/>
  <c r="C955" i="5"/>
  <c r="D955" i="5"/>
  <c r="E955" i="5"/>
  <c r="F955" i="5"/>
  <c r="G955" i="5"/>
  <c r="H955" i="5"/>
  <c r="I955" i="5"/>
  <c r="J955" i="5"/>
  <c r="K955" i="5"/>
  <c r="B956" i="5"/>
  <c r="C956" i="5"/>
  <c r="D956" i="5"/>
  <c r="E956" i="5"/>
  <c r="F956" i="5"/>
  <c r="G956" i="5"/>
  <c r="H956" i="5"/>
  <c r="I956" i="5"/>
  <c r="J956" i="5"/>
  <c r="K956" i="5"/>
  <c r="B957" i="5"/>
  <c r="C957" i="5"/>
  <c r="D957" i="5"/>
  <c r="E957" i="5"/>
  <c r="F957" i="5"/>
  <c r="G957" i="5"/>
  <c r="H957" i="5"/>
  <c r="I957" i="5"/>
  <c r="J957" i="5"/>
  <c r="K957" i="5"/>
  <c r="M957" i="5" s="1"/>
  <c r="B958" i="5"/>
  <c r="C958" i="5"/>
  <c r="D958" i="5"/>
  <c r="E958" i="5"/>
  <c r="F958" i="5"/>
  <c r="G958" i="5"/>
  <c r="H958" i="5"/>
  <c r="I958" i="5"/>
  <c r="J958" i="5"/>
  <c r="K958" i="5"/>
  <c r="P958" i="5" s="1"/>
  <c r="B959" i="5"/>
  <c r="C959" i="5"/>
  <c r="D959" i="5"/>
  <c r="E959" i="5"/>
  <c r="F959" i="5"/>
  <c r="G959" i="5"/>
  <c r="H959" i="5"/>
  <c r="I959" i="5"/>
  <c r="J959" i="5"/>
  <c r="K959" i="5"/>
  <c r="B960" i="5"/>
  <c r="C960" i="5"/>
  <c r="P960" i="5" s="1"/>
  <c r="D960" i="5"/>
  <c r="E960" i="5"/>
  <c r="F960" i="5"/>
  <c r="G960" i="5"/>
  <c r="H960" i="5"/>
  <c r="I960" i="5"/>
  <c r="J960" i="5"/>
  <c r="K960" i="5"/>
  <c r="B961" i="5"/>
  <c r="C961" i="5"/>
  <c r="D961" i="5"/>
  <c r="E961" i="5"/>
  <c r="F961" i="5"/>
  <c r="G961" i="5"/>
  <c r="H961" i="5"/>
  <c r="I961" i="5"/>
  <c r="J961" i="5"/>
  <c r="K961" i="5"/>
  <c r="B962" i="5"/>
  <c r="C962" i="5"/>
  <c r="D962" i="5"/>
  <c r="E962" i="5"/>
  <c r="F962" i="5"/>
  <c r="G962" i="5"/>
  <c r="H962" i="5"/>
  <c r="I962" i="5"/>
  <c r="J962" i="5"/>
  <c r="B994" i="6" s="1"/>
  <c r="K962" i="5"/>
  <c r="B963" i="5"/>
  <c r="C963" i="5"/>
  <c r="D963" i="5"/>
  <c r="E963" i="5"/>
  <c r="F963" i="5"/>
  <c r="G963" i="5"/>
  <c r="H963" i="5"/>
  <c r="I963" i="5"/>
  <c r="J963" i="5"/>
  <c r="B995" i="6" s="1"/>
  <c r="K963" i="5"/>
  <c r="B964" i="5"/>
  <c r="C964" i="5"/>
  <c r="D964" i="5"/>
  <c r="E964" i="5"/>
  <c r="F964" i="5"/>
  <c r="G964" i="5"/>
  <c r="H964" i="5"/>
  <c r="I964" i="5"/>
  <c r="J964" i="5"/>
  <c r="B996" i="6" s="1"/>
  <c r="K964" i="5"/>
  <c r="P964" i="5" s="1"/>
  <c r="B965" i="5"/>
  <c r="C965" i="5"/>
  <c r="D965" i="5"/>
  <c r="E965" i="5"/>
  <c r="F965" i="5"/>
  <c r="G965" i="5"/>
  <c r="H965" i="5"/>
  <c r="I965" i="5"/>
  <c r="J965" i="5"/>
  <c r="B997" i="6" s="1"/>
  <c r="K965" i="5"/>
  <c r="P965" i="5" s="1"/>
  <c r="B966" i="5"/>
  <c r="C966" i="5"/>
  <c r="D966" i="5"/>
  <c r="E966" i="5"/>
  <c r="F966" i="5"/>
  <c r="G966" i="5"/>
  <c r="H966" i="5"/>
  <c r="I966" i="5"/>
  <c r="J966" i="5"/>
  <c r="K966" i="5"/>
  <c r="B967" i="5"/>
  <c r="O967" i="5" s="1"/>
  <c r="C967" i="5"/>
  <c r="D967" i="5"/>
  <c r="E967" i="5"/>
  <c r="F967" i="5"/>
  <c r="G967" i="5"/>
  <c r="H967" i="5"/>
  <c r="I967" i="5"/>
  <c r="J967" i="5"/>
  <c r="K967" i="5"/>
  <c r="B968" i="5"/>
  <c r="C968" i="5"/>
  <c r="D968" i="5"/>
  <c r="E968" i="5"/>
  <c r="F968" i="5"/>
  <c r="G968" i="5"/>
  <c r="H968" i="5"/>
  <c r="I968" i="5"/>
  <c r="J968" i="5"/>
  <c r="K968" i="5"/>
  <c r="B969" i="5"/>
  <c r="C969" i="5"/>
  <c r="D969" i="5"/>
  <c r="E969" i="5"/>
  <c r="F969" i="5"/>
  <c r="G969" i="5"/>
  <c r="H969" i="5"/>
  <c r="I969" i="5"/>
  <c r="J969" i="5"/>
  <c r="K969" i="5"/>
  <c r="B970" i="5"/>
  <c r="C970" i="5"/>
  <c r="D970" i="5"/>
  <c r="E970" i="5"/>
  <c r="F970" i="5"/>
  <c r="G970" i="5"/>
  <c r="H970" i="5"/>
  <c r="I970" i="5"/>
  <c r="J970" i="5"/>
  <c r="K970" i="5"/>
  <c r="P970" i="5" s="1"/>
  <c r="B971" i="5"/>
  <c r="C971" i="5"/>
  <c r="D971" i="5"/>
  <c r="E971" i="5"/>
  <c r="F971" i="5"/>
  <c r="G971" i="5"/>
  <c r="H971" i="5"/>
  <c r="I971" i="5"/>
  <c r="J971" i="5"/>
  <c r="K971" i="5"/>
  <c r="B972" i="5"/>
  <c r="C972" i="5"/>
  <c r="P972" i="5" s="1"/>
  <c r="D972" i="5"/>
  <c r="E972" i="5"/>
  <c r="F972" i="5"/>
  <c r="G972" i="5"/>
  <c r="H972" i="5"/>
  <c r="I972" i="5"/>
  <c r="J972" i="5"/>
  <c r="K972" i="5"/>
  <c r="B973" i="5"/>
  <c r="C973" i="5"/>
  <c r="D973" i="5"/>
  <c r="E973" i="5"/>
  <c r="F973" i="5"/>
  <c r="G973" i="5"/>
  <c r="H973" i="5"/>
  <c r="I973" i="5"/>
  <c r="J973" i="5"/>
  <c r="K973" i="5"/>
  <c r="B974" i="5"/>
  <c r="C974" i="5"/>
  <c r="D974" i="5"/>
  <c r="E974" i="5"/>
  <c r="F974" i="5"/>
  <c r="G974" i="5"/>
  <c r="H974" i="5"/>
  <c r="I974" i="5"/>
  <c r="J974" i="5"/>
  <c r="B1006" i="6" s="1"/>
  <c r="K974" i="5"/>
  <c r="B975" i="5"/>
  <c r="C975" i="5"/>
  <c r="D975" i="5"/>
  <c r="E975" i="5"/>
  <c r="F975" i="5"/>
  <c r="G975" i="5"/>
  <c r="H975" i="5"/>
  <c r="I975" i="5"/>
  <c r="J975" i="5"/>
  <c r="B1007" i="6" s="1"/>
  <c r="K975" i="5"/>
  <c r="M975" i="5" s="1"/>
  <c r="B976" i="5"/>
  <c r="C976" i="5"/>
  <c r="D976" i="5"/>
  <c r="E976" i="5"/>
  <c r="F976" i="5"/>
  <c r="G976" i="5"/>
  <c r="H976" i="5"/>
  <c r="I976" i="5"/>
  <c r="J976" i="5"/>
  <c r="B1008" i="6" s="1"/>
  <c r="K976" i="5"/>
  <c r="P976" i="5" s="1"/>
  <c r="B977" i="5"/>
  <c r="C977" i="5"/>
  <c r="D977" i="5"/>
  <c r="E977" i="5"/>
  <c r="F977" i="5"/>
  <c r="G977" i="5"/>
  <c r="H977" i="5"/>
  <c r="I977" i="5"/>
  <c r="J977" i="5"/>
  <c r="B1009" i="6" s="1"/>
  <c r="K977" i="5"/>
  <c r="P977" i="5" s="1"/>
  <c r="B978" i="5"/>
  <c r="C978" i="5"/>
  <c r="D978" i="5"/>
  <c r="E978" i="5"/>
  <c r="F978" i="5"/>
  <c r="G978" i="5"/>
  <c r="H978" i="5"/>
  <c r="I978" i="5"/>
  <c r="J978" i="5"/>
  <c r="K978" i="5"/>
  <c r="B979" i="5"/>
  <c r="C979" i="5"/>
  <c r="D979" i="5"/>
  <c r="E979" i="5"/>
  <c r="F979" i="5"/>
  <c r="G979" i="5"/>
  <c r="H979" i="5"/>
  <c r="I979" i="5"/>
  <c r="J979" i="5"/>
  <c r="K979" i="5"/>
  <c r="B980" i="5"/>
  <c r="C980" i="5"/>
  <c r="D980" i="5"/>
  <c r="E980" i="5"/>
  <c r="F980" i="5"/>
  <c r="G980" i="5"/>
  <c r="H980" i="5"/>
  <c r="I980" i="5"/>
  <c r="J980" i="5"/>
  <c r="K980" i="5"/>
  <c r="B981" i="5"/>
  <c r="C981" i="5"/>
  <c r="D981" i="5"/>
  <c r="E981" i="5"/>
  <c r="F981" i="5"/>
  <c r="G981" i="5"/>
  <c r="H981" i="5"/>
  <c r="I981" i="5"/>
  <c r="J981" i="5"/>
  <c r="K981" i="5"/>
  <c r="K12" i="5"/>
  <c r="J12" i="5"/>
  <c r="I12" i="5"/>
  <c r="H12" i="5"/>
  <c r="G12" i="5"/>
  <c r="F12" i="5"/>
  <c r="E12" i="5"/>
  <c r="D12" i="5"/>
  <c r="C12" i="5"/>
  <c r="B12" i="5"/>
  <c r="I4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5" i="3"/>
  <c r="M7" i="2"/>
  <c r="M5" i="2"/>
  <c r="M6" i="2"/>
  <c r="M4" i="2"/>
  <c r="K7" i="2"/>
  <c r="K5" i="2"/>
  <c r="K8" i="2"/>
  <c r="K9" i="2" s="1"/>
  <c r="K6" i="2"/>
  <c r="K4" i="2"/>
  <c r="J7" i="2"/>
  <c r="J5" i="2"/>
  <c r="J6" i="2"/>
  <c r="J4" i="2"/>
  <c r="I7" i="2"/>
  <c r="I5" i="2"/>
  <c r="I6" i="2"/>
  <c r="I4" i="2"/>
  <c r="J8" i="2"/>
  <c r="J9" i="2" s="1"/>
  <c r="I8" i="2"/>
  <c r="I9" i="2" s="1"/>
  <c r="H8" i="2"/>
  <c r="H9" i="2" s="1"/>
  <c r="G8" i="2"/>
  <c r="G9" i="2" s="1"/>
  <c r="F8" i="2"/>
  <c r="F9" i="2" s="1"/>
  <c r="E8" i="2"/>
  <c r="E9" i="2" s="1"/>
  <c r="D8" i="2"/>
  <c r="D9" i="2" s="1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12" i="2"/>
  <c r="M8" i="2" s="1"/>
  <c r="M9" i="2" s="1"/>
  <c r="C8" i="2"/>
  <c r="C9" i="2" s="1"/>
  <c r="B8" i="2"/>
  <c r="B9" i="2" s="1"/>
  <c r="B4" i="2"/>
  <c r="B7" i="2" s="1"/>
  <c r="B6" i="2"/>
  <c r="T970" i="7" l="1"/>
  <c r="S970" i="7"/>
  <c r="M753" i="5"/>
  <c r="T754" i="7"/>
  <c r="S754" i="7"/>
  <c r="M699" i="5"/>
  <c r="T700" i="7"/>
  <c r="S700" i="7"/>
  <c r="M603" i="5"/>
  <c r="S604" i="7"/>
  <c r="T604" i="7"/>
  <c r="M567" i="5"/>
  <c r="T568" i="7"/>
  <c r="S568" i="7"/>
  <c r="U568" i="7" s="1"/>
  <c r="M345" i="5"/>
  <c r="T346" i="7"/>
  <c r="S346" i="7"/>
  <c r="P345" i="5"/>
  <c r="T262" i="7"/>
  <c r="S262" i="7"/>
  <c r="U262" i="7" s="1"/>
  <c r="P261" i="5"/>
  <c r="M237" i="5"/>
  <c r="T238" i="7"/>
  <c r="S238" i="7"/>
  <c r="U238" i="7" s="1"/>
  <c r="P237" i="5"/>
  <c r="B232" i="6"/>
  <c r="B220" i="6"/>
  <c r="B196" i="6"/>
  <c r="B172" i="6"/>
  <c r="B113" i="6"/>
  <c r="P891" i="5"/>
  <c r="B965" i="6"/>
  <c r="B845" i="6"/>
  <c r="B713" i="6"/>
  <c r="B677" i="6"/>
  <c r="B617" i="6"/>
  <c r="B605" i="6"/>
  <c r="B509" i="6"/>
  <c r="B353" i="6"/>
  <c r="B293" i="6"/>
  <c r="M213" i="5"/>
  <c r="T214" i="7"/>
  <c r="S214" i="7"/>
  <c r="P213" i="5"/>
  <c r="S160" i="7"/>
  <c r="T160" i="7"/>
  <c r="M94" i="5"/>
  <c r="T95" i="7"/>
  <c r="S95" i="7"/>
  <c r="P94" i="5"/>
  <c r="M916" i="5"/>
  <c r="T917" i="7"/>
  <c r="S917" i="7"/>
  <c r="M748" i="5"/>
  <c r="S749" i="7"/>
  <c r="T749" i="7"/>
  <c r="O550" i="5"/>
  <c r="T551" i="7"/>
  <c r="S551" i="7"/>
  <c r="M520" i="5"/>
  <c r="S521" i="7"/>
  <c r="T521" i="7"/>
  <c r="B197" i="6"/>
  <c r="B870" i="6"/>
  <c r="B750" i="6"/>
  <c r="B859" i="6"/>
  <c r="B775" i="6"/>
  <c r="B739" i="6"/>
  <c r="B44" i="6"/>
  <c r="M980" i="5"/>
  <c r="T981" i="7"/>
  <c r="S981" i="7"/>
  <c r="S975" i="7"/>
  <c r="T975" i="7"/>
  <c r="T969" i="7"/>
  <c r="S969" i="7"/>
  <c r="M962" i="5"/>
  <c r="S963" i="7"/>
  <c r="T963" i="7"/>
  <c r="T957" i="7"/>
  <c r="S957" i="7"/>
  <c r="U957" i="7" s="1"/>
  <c r="S951" i="7"/>
  <c r="T951" i="7"/>
  <c r="M944" i="5"/>
  <c r="T945" i="7"/>
  <c r="S945" i="7"/>
  <c r="M938" i="5"/>
  <c r="S939" i="7"/>
  <c r="T939" i="7"/>
  <c r="T933" i="7"/>
  <c r="S933" i="7"/>
  <c r="M926" i="5"/>
  <c r="S927" i="7"/>
  <c r="T927" i="7"/>
  <c r="M920" i="5"/>
  <c r="T921" i="7"/>
  <c r="S921" i="7"/>
  <c r="S915" i="7"/>
  <c r="T915" i="7"/>
  <c r="M908" i="5"/>
  <c r="T909" i="7"/>
  <c r="S909" i="7"/>
  <c r="M902" i="5"/>
  <c r="S903" i="7"/>
  <c r="T903" i="7"/>
  <c r="T897" i="7"/>
  <c r="S897" i="7"/>
  <c r="T891" i="7"/>
  <c r="S891" i="7"/>
  <c r="M884" i="5"/>
  <c r="T885" i="7"/>
  <c r="S885" i="7"/>
  <c r="M878" i="5"/>
  <c r="S879" i="7"/>
  <c r="T879" i="7"/>
  <c r="M872" i="5"/>
  <c r="T873" i="7"/>
  <c r="S873" i="7"/>
  <c r="M866" i="5"/>
  <c r="T867" i="7"/>
  <c r="S867" i="7"/>
  <c r="M860" i="5"/>
  <c r="T861" i="7"/>
  <c r="S861" i="7"/>
  <c r="S855" i="7"/>
  <c r="T855" i="7"/>
  <c r="T849" i="7"/>
  <c r="S849" i="7"/>
  <c r="U849" i="7" s="1"/>
  <c r="M842" i="5"/>
  <c r="S843" i="7"/>
  <c r="T843" i="7"/>
  <c r="M836" i="5"/>
  <c r="T837" i="7"/>
  <c r="S837" i="7"/>
  <c r="S831" i="7"/>
  <c r="T831" i="7"/>
  <c r="T825" i="7"/>
  <c r="S825" i="7"/>
  <c r="M818" i="5"/>
  <c r="S819" i="7"/>
  <c r="T819" i="7"/>
  <c r="T813" i="7"/>
  <c r="S813" i="7"/>
  <c r="S807" i="7"/>
  <c r="T807" i="7"/>
  <c r="M800" i="5"/>
  <c r="T801" i="7"/>
  <c r="S801" i="7"/>
  <c r="M794" i="5"/>
  <c r="S795" i="7"/>
  <c r="T795" i="7"/>
  <c r="U795" i="7" s="1"/>
  <c r="M788" i="5"/>
  <c r="T789" i="7"/>
  <c r="S789" i="7"/>
  <c r="M782" i="5"/>
  <c r="S783" i="7"/>
  <c r="T783" i="7"/>
  <c r="M776" i="5"/>
  <c r="T777" i="7"/>
  <c r="S777" i="7"/>
  <c r="T771" i="7"/>
  <c r="S771" i="7"/>
  <c r="M764" i="5"/>
  <c r="T765" i="7"/>
  <c r="S765" i="7"/>
  <c r="M758" i="5"/>
  <c r="S759" i="7"/>
  <c r="T759" i="7"/>
  <c r="M752" i="5"/>
  <c r="T753" i="7"/>
  <c r="S753" i="7"/>
  <c r="T747" i="7"/>
  <c r="S747" i="7"/>
  <c r="M740" i="5"/>
  <c r="T741" i="7"/>
  <c r="S741" i="7"/>
  <c r="U741" i="7" s="1"/>
  <c r="M734" i="5"/>
  <c r="S735" i="7"/>
  <c r="T735" i="7"/>
  <c r="M728" i="5"/>
  <c r="T729" i="7"/>
  <c r="S729" i="7"/>
  <c r="S723" i="7"/>
  <c r="T723" i="7"/>
  <c r="M716" i="5"/>
  <c r="T717" i="7"/>
  <c r="S717" i="7"/>
  <c r="U717" i="7" s="1"/>
  <c r="S711" i="7"/>
  <c r="T711" i="7"/>
  <c r="T705" i="7"/>
  <c r="S705" i="7"/>
  <c r="S699" i="7"/>
  <c r="T699" i="7"/>
  <c r="M692" i="5"/>
  <c r="T693" i="7"/>
  <c r="S693" i="7"/>
  <c r="S687" i="7"/>
  <c r="T687" i="7"/>
  <c r="M680" i="5"/>
  <c r="T681" i="7"/>
  <c r="S681" i="7"/>
  <c r="U681" i="7" s="1"/>
  <c r="M674" i="5"/>
  <c r="T675" i="7"/>
  <c r="S675" i="7"/>
  <c r="T669" i="7"/>
  <c r="S669" i="7"/>
  <c r="S663" i="7"/>
  <c r="T663" i="7"/>
  <c r="M656" i="5"/>
  <c r="T657" i="7"/>
  <c r="S657" i="7"/>
  <c r="U657" i="7" s="1"/>
  <c r="S651" i="7"/>
  <c r="T651" i="7"/>
  <c r="T645" i="7"/>
  <c r="S645" i="7"/>
  <c r="M638" i="5"/>
  <c r="T639" i="7"/>
  <c r="S639" i="7"/>
  <c r="T633" i="7"/>
  <c r="S633" i="7"/>
  <c r="T627" i="7"/>
  <c r="S627" i="7"/>
  <c r="M620" i="5"/>
  <c r="T621" i="7"/>
  <c r="S621" i="7"/>
  <c r="U621" i="7" s="1"/>
  <c r="M614" i="5"/>
  <c r="T615" i="7"/>
  <c r="S615" i="7"/>
  <c r="U615" i="7" s="1"/>
  <c r="M608" i="5"/>
  <c r="T609" i="7"/>
  <c r="S609" i="7"/>
  <c r="U609" i="7" s="1"/>
  <c r="M602" i="5"/>
  <c r="T603" i="7"/>
  <c r="S603" i="7"/>
  <c r="T597" i="7"/>
  <c r="S597" i="7"/>
  <c r="U597" i="7" s="1"/>
  <c r="T591" i="7"/>
  <c r="S591" i="7"/>
  <c r="M584" i="5"/>
  <c r="T585" i="7"/>
  <c r="S585" i="7"/>
  <c r="M578" i="5"/>
  <c r="T579" i="7"/>
  <c r="S579" i="7"/>
  <c r="T573" i="7"/>
  <c r="S573" i="7"/>
  <c r="T567" i="7"/>
  <c r="S567" i="7"/>
  <c r="U567" i="7" s="1"/>
  <c r="T561" i="7"/>
  <c r="U561" i="7" s="1"/>
  <c r="S561" i="7"/>
  <c r="T555" i="7"/>
  <c r="S555" i="7"/>
  <c r="M548" i="5"/>
  <c r="T549" i="7"/>
  <c r="S549" i="7"/>
  <c r="M542" i="5"/>
  <c r="T543" i="7"/>
  <c r="S543" i="7"/>
  <c r="M536" i="5"/>
  <c r="T537" i="7"/>
  <c r="S537" i="7"/>
  <c r="M530" i="5"/>
  <c r="T531" i="7"/>
  <c r="S531" i="7"/>
  <c r="T525" i="7"/>
  <c r="S525" i="7"/>
  <c r="T519" i="7"/>
  <c r="S519" i="7"/>
  <c r="T513" i="7"/>
  <c r="S513" i="7"/>
  <c r="M506" i="5"/>
  <c r="T507" i="7"/>
  <c r="S507" i="7"/>
  <c r="M500" i="5"/>
  <c r="T501" i="7"/>
  <c r="S501" i="7"/>
  <c r="U501" i="7" s="1"/>
  <c r="T495" i="7"/>
  <c r="S495" i="7"/>
  <c r="T489" i="7"/>
  <c r="S489" i="7"/>
  <c r="T483" i="7"/>
  <c r="S483" i="7"/>
  <c r="M476" i="5"/>
  <c r="T477" i="7"/>
  <c r="S477" i="7"/>
  <c r="P476" i="5"/>
  <c r="M470" i="5"/>
  <c r="T471" i="7"/>
  <c r="S471" i="7"/>
  <c r="M464" i="5"/>
  <c r="T465" i="7"/>
  <c r="S465" i="7"/>
  <c r="P464" i="5"/>
  <c r="M458" i="5"/>
  <c r="T459" i="7"/>
  <c r="S459" i="7"/>
  <c r="U459" i="7" s="1"/>
  <c r="T453" i="7"/>
  <c r="S453" i="7"/>
  <c r="P452" i="5"/>
  <c r="T447" i="7"/>
  <c r="S447" i="7"/>
  <c r="M440" i="5"/>
  <c r="T441" i="7"/>
  <c r="S441" i="7"/>
  <c r="P440" i="5"/>
  <c r="T435" i="7"/>
  <c r="S435" i="7"/>
  <c r="M428" i="5"/>
  <c r="T429" i="7"/>
  <c r="S429" i="7"/>
  <c r="P428" i="5"/>
  <c r="M422" i="5"/>
  <c r="T423" i="7"/>
  <c r="S423" i="7"/>
  <c r="T417" i="7"/>
  <c r="S417" i="7"/>
  <c r="P416" i="5"/>
  <c r="T411" i="7"/>
  <c r="S411" i="7"/>
  <c r="U411" i="7" s="1"/>
  <c r="M404" i="5"/>
  <c r="T405" i="7"/>
  <c r="S405" i="7"/>
  <c r="P404" i="5"/>
  <c r="M398" i="5"/>
  <c r="T399" i="7"/>
  <c r="S399" i="7"/>
  <c r="M392" i="5"/>
  <c r="T393" i="7"/>
  <c r="S393" i="7"/>
  <c r="P392" i="5"/>
  <c r="M386" i="5"/>
  <c r="T387" i="7"/>
  <c r="S387" i="7"/>
  <c r="T381" i="7"/>
  <c r="S381" i="7"/>
  <c r="P380" i="5"/>
  <c r="T375" i="7"/>
  <c r="S375" i="7"/>
  <c r="M368" i="5"/>
  <c r="T369" i="7"/>
  <c r="S369" i="7"/>
  <c r="P368" i="5"/>
  <c r="M362" i="5"/>
  <c r="T363" i="7"/>
  <c r="S363" i="7"/>
  <c r="U363" i="7" s="1"/>
  <c r="T357" i="7"/>
  <c r="S357" i="7"/>
  <c r="P356" i="5"/>
  <c r="M350" i="5"/>
  <c r="T351" i="7"/>
  <c r="S351" i="7"/>
  <c r="U351" i="7" s="1"/>
  <c r="T345" i="7"/>
  <c r="S345" i="7"/>
  <c r="P344" i="5"/>
  <c r="T339" i="7"/>
  <c r="S339" i="7"/>
  <c r="M332" i="5"/>
  <c r="T333" i="7"/>
  <c r="S333" i="7"/>
  <c r="P332" i="5"/>
  <c r="M326" i="5"/>
  <c r="T327" i="7"/>
  <c r="S327" i="7"/>
  <c r="U327" i="7" s="1"/>
  <c r="M320" i="5"/>
  <c r="T321" i="7"/>
  <c r="S321" i="7"/>
  <c r="P320" i="5"/>
  <c r="M314" i="5"/>
  <c r="T315" i="7"/>
  <c r="S315" i="7"/>
  <c r="T309" i="7"/>
  <c r="S309" i="7"/>
  <c r="P308" i="5"/>
  <c r="T303" i="7"/>
  <c r="S303" i="7"/>
  <c r="T297" i="7"/>
  <c r="S297" i="7"/>
  <c r="P296" i="5"/>
  <c r="M290" i="5"/>
  <c r="T291" i="7"/>
  <c r="S291" i="7"/>
  <c r="U291" i="7" s="1"/>
  <c r="M284" i="5"/>
  <c r="T285" i="7"/>
  <c r="S285" i="7"/>
  <c r="U285" i="7" s="1"/>
  <c r="P284" i="5"/>
  <c r="T279" i="7"/>
  <c r="S279" i="7"/>
  <c r="U279" i="7" s="1"/>
  <c r="T273" i="7"/>
  <c r="S273" i="7"/>
  <c r="P272" i="5"/>
  <c r="T267" i="7"/>
  <c r="S267" i="7"/>
  <c r="M260" i="5"/>
  <c r="T261" i="7"/>
  <c r="S261" i="7"/>
  <c r="P260" i="5"/>
  <c r="M254" i="5"/>
  <c r="T255" i="7"/>
  <c r="S255" i="7"/>
  <c r="U255" i="7" s="1"/>
  <c r="M248" i="5"/>
  <c r="T249" i="7"/>
  <c r="S249" i="7"/>
  <c r="P248" i="5"/>
  <c r="M242" i="5"/>
  <c r="T243" i="7"/>
  <c r="S243" i="7"/>
  <c r="T237" i="7"/>
  <c r="S237" i="7"/>
  <c r="U237" i="7" s="1"/>
  <c r="P236" i="5"/>
  <c r="T231" i="7"/>
  <c r="S231" i="7"/>
  <c r="U231" i="7" s="1"/>
  <c r="M224" i="5"/>
  <c r="T225" i="7"/>
  <c r="S225" i="7"/>
  <c r="P224" i="5"/>
  <c r="B249" i="6"/>
  <c r="B243" i="6"/>
  <c r="B237" i="6"/>
  <c r="B231" i="6"/>
  <c r="B225" i="6"/>
  <c r="B219" i="6"/>
  <c r="B213" i="6"/>
  <c r="O177" i="5"/>
  <c r="B207" i="6"/>
  <c r="B201" i="6"/>
  <c r="B195" i="6"/>
  <c r="B189" i="6"/>
  <c r="B183" i="6"/>
  <c r="B177" i="6"/>
  <c r="B171" i="6"/>
  <c r="B160" i="6"/>
  <c r="O118" i="5"/>
  <c r="B148" i="6"/>
  <c r="O106" i="5"/>
  <c r="B136" i="6"/>
  <c r="B130" i="6"/>
  <c r="B124" i="6"/>
  <c r="B118" i="6"/>
  <c r="B112" i="6"/>
  <c r="O70" i="5"/>
  <c r="B100" i="6"/>
  <c r="B94" i="6"/>
  <c r="B88" i="6"/>
  <c r="O52" i="5"/>
  <c r="B82" i="6"/>
  <c r="B76" i="6"/>
  <c r="B64" i="6"/>
  <c r="B58" i="6"/>
  <c r="B52" i="6"/>
  <c r="B46" i="6"/>
  <c r="M28" i="5"/>
  <c r="O28" i="5"/>
  <c r="M832" i="5"/>
  <c r="M770" i="5"/>
  <c r="O669" i="5"/>
  <c r="T982" i="7"/>
  <c r="S982" i="7"/>
  <c r="M837" i="5"/>
  <c r="T838" i="7"/>
  <c r="S838" i="7"/>
  <c r="S760" i="7"/>
  <c r="T760" i="7"/>
  <c r="M705" i="5"/>
  <c r="T706" i="7"/>
  <c r="S706" i="7"/>
  <c r="S676" i="7"/>
  <c r="T676" i="7"/>
  <c r="M663" i="5"/>
  <c r="S664" i="7"/>
  <c r="T664" i="7"/>
  <c r="M411" i="5"/>
  <c r="T412" i="7"/>
  <c r="S412" i="7"/>
  <c r="T400" i="7"/>
  <c r="S400" i="7"/>
  <c r="M291" i="5"/>
  <c r="T292" i="7"/>
  <c r="S292" i="7"/>
  <c r="B77" i="6"/>
  <c r="P951" i="5"/>
  <c r="P699" i="5"/>
  <c r="B989" i="6"/>
  <c r="B869" i="6"/>
  <c r="B785" i="6"/>
  <c r="B773" i="6"/>
  <c r="B497" i="6"/>
  <c r="B413" i="6"/>
  <c r="B389" i="6"/>
  <c r="B365" i="6"/>
  <c r="B305" i="6"/>
  <c r="M82" i="5"/>
  <c r="T83" i="7"/>
  <c r="S83" i="7"/>
  <c r="P82" i="5"/>
  <c r="M34" i="5"/>
  <c r="T35" i="7"/>
  <c r="S35" i="7"/>
  <c r="P34" i="5"/>
  <c r="T17" i="7"/>
  <c r="S17" i="7"/>
  <c r="U17" i="7" s="1"/>
  <c r="M766" i="5"/>
  <c r="T767" i="7"/>
  <c r="S767" i="7"/>
  <c r="M742" i="5"/>
  <c r="T743" i="7"/>
  <c r="S743" i="7"/>
  <c r="U743" i="7" s="1"/>
  <c r="M640" i="5"/>
  <c r="T641" i="7"/>
  <c r="S641" i="7"/>
  <c r="M622" i="5"/>
  <c r="T623" i="7"/>
  <c r="S623" i="7"/>
  <c r="O484" i="5"/>
  <c r="T485" i="7"/>
  <c r="S485" i="7"/>
  <c r="M454" i="5"/>
  <c r="T455" i="7"/>
  <c r="S455" i="7"/>
  <c r="U455" i="7" s="1"/>
  <c r="P454" i="5"/>
  <c r="M370" i="5"/>
  <c r="T371" i="7"/>
  <c r="S371" i="7"/>
  <c r="P370" i="5"/>
  <c r="M364" i="5"/>
  <c r="T365" i="7"/>
  <c r="S365" i="7"/>
  <c r="M310" i="5"/>
  <c r="T311" i="7"/>
  <c r="S311" i="7"/>
  <c r="P310" i="5"/>
  <c r="M256" i="5"/>
  <c r="T257" i="7"/>
  <c r="S257" i="7"/>
  <c r="B138" i="6"/>
  <c r="B108" i="6"/>
  <c r="B72" i="6"/>
  <c r="B942" i="6"/>
  <c r="B882" i="6"/>
  <c r="M981" i="5"/>
  <c r="M939" i="5"/>
  <c r="P291" i="5"/>
  <c r="T13" i="7"/>
  <c r="S13" i="7"/>
  <c r="B1012" i="6"/>
  <c r="B1000" i="6"/>
  <c r="B988" i="6"/>
  <c r="B976" i="6"/>
  <c r="B964" i="6"/>
  <c r="B952" i="6"/>
  <c r="B940" i="6"/>
  <c r="B928" i="6"/>
  <c r="B916" i="6"/>
  <c r="B904" i="6"/>
  <c r="B892" i="6"/>
  <c r="B880" i="6"/>
  <c r="B868" i="6"/>
  <c r="B856" i="6"/>
  <c r="B844" i="6"/>
  <c r="B832" i="6"/>
  <c r="B820" i="6"/>
  <c r="B808" i="6"/>
  <c r="B796" i="6"/>
  <c r="B784" i="6"/>
  <c r="B772" i="6"/>
  <c r="B760" i="6"/>
  <c r="B748" i="6"/>
  <c r="B736" i="6"/>
  <c r="B724" i="6"/>
  <c r="B712" i="6"/>
  <c r="B700" i="6"/>
  <c r="B688" i="6"/>
  <c r="B676" i="6"/>
  <c r="B664" i="6"/>
  <c r="B652" i="6"/>
  <c r="B640" i="6"/>
  <c r="B628" i="6"/>
  <c r="B616" i="6"/>
  <c r="B604" i="6"/>
  <c r="B592" i="6"/>
  <c r="B580" i="6"/>
  <c r="B568" i="6"/>
  <c r="B556" i="6"/>
  <c r="B544" i="6"/>
  <c r="B532" i="6"/>
  <c r="B520" i="6"/>
  <c r="B508" i="6"/>
  <c r="B496" i="6"/>
  <c r="B484" i="6"/>
  <c r="B472" i="6"/>
  <c r="B460" i="6"/>
  <c r="B448" i="6"/>
  <c r="B436" i="6"/>
  <c r="B424" i="6"/>
  <c r="B412" i="6"/>
  <c r="B400" i="6"/>
  <c r="B388" i="6"/>
  <c r="B376" i="6"/>
  <c r="B364" i="6"/>
  <c r="B352" i="6"/>
  <c r="B340" i="6"/>
  <c r="B328" i="6"/>
  <c r="B316" i="6"/>
  <c r="B304" i="6"/>
  <c r="B292" i="6"/>
  <c r="B280" i="6"/>
  <c r="B268" i="6"/>
  <c r="B256" i="6"/>
  <c r="T219" i="7"/>
  <c r="S219" i="7"/>
  <c r="M212" i="5"/>
  <c r="T213" i="7"/>
  <c r="S213" i="7"/>
  <c r="P212" i="5"/>
  <c r="T207" i="7"/>
  <c r="S207" i="7"/>
  <c r="O200" i="5"/>
  <c r="T201" i="7"/>
  <c r="S201" i="7"/>
  <c r="P200" i="5"/>
  <c r="M194" i="5"/>
  <c r="T195" i="7"/>
  <c r="S195" i="7"/>
  <c r="T189" i="7"/>
  <c r="S189" i="7"/>
  <c r="P188" i="5"/>
  <c r="M182" i="5"/>
  <c r="T183" i="7"/>
  <c r="S183" i="7"/>
  <c r="T177" i="7"/>
  <c r="S177" i="7"/>
  <c r="P176" i="5"/>
  <c r="M170" i="5"/>
  <c r="T171" i="7"/>
  <c r="S171" i="7"/>
  <c r="M164" i="5"/>
  <c r="T165" i="7"/>
  <c r="S165" i="7"/>
  <c r="P164" i="5"/>
  <c r="M158" i="5"/>
  <c r="T159" i="7"/>
  <c r="S159" i="7"/>
  <c r="M152" i="5"/>
  <c r="T153" i="7"/>
  <c r="S153" i="7"/>
  <c r="P152" i="5"/>
  <c r="T147" i="7"/>
  <c r="S147" i="7"/>
  <c r="T141" i="7"/>
  <c r="S141" i="7"/>
  <c r="P140" i="5"/>
  <c r="S136" i="7"/>
  <c r="T136" i="7"/>
  <c r="T130" i="7"/>
  <c r="S130" i="7"/>
  <c r="P129" i="5"/>
  <c r="T124" i="7"/>
  <c r="S124" i="7"/>
  <c r="T118" i="7"/>
  <c r="S118" i="7"/>
  <c r="P117" i="5"/>
  <c r="T112" i="7"/>
  <c r="S112" i="7"/>
  <c r="U112" i="7" s="1"/>
  <c r="M105" i="5"/>
  <c r="T106" i="7"/>
  <c r="S106" i="7"/>
  <c r="P105" i="5"/>
  <c r="T100" i="7"/>
  <c r="S100" i="7"/>
  <c r="U100" i="7" s="1"/>
  <c r="M93" i="5"/>
  <c r="T94" i="7"/>
  <c r="S94" i="7"/>
  <c r="P93" i="5"/>
  <c r="T88" i="7"/>
  <c r="S88" i="7"/>
  <c r="U88" i="7" s="1"/>
  <c r="M81" i="5"/>
  <c r="T82" i="7"/>
  <c r="S82" i="7"/>
  <c r="P81" i="5"/>
  <c r="M75" i="5"/>
  <c r="T76" i="7"/>
  <c r="S76" i="7"/>
  <c r="T70" i="7"/>
  <c r="S70" i="7"/>
  <c r="P69" i="5"/>
  <c r="T64" i="7"/>
  <c r="S64" i="7"/>
  <c r="U64" i="7" s="1"/>
  <c r="T58" i="7"/>
  <c r="S58" i="7"/>
  <c r="P57" i="5"/>
  <c r="T52" i="7"/>
  <c r="S52" i="7"/>
  <c r="T46" i="7"/>
  <c r="S46" i="7"/>
  <c r="U46" i="7" s="1"/>
  <c r="P45" i="5"/>
  <c r="T40" i="7"/>
  <c r="S40" i="7"/>
  <c r="M33" i="5"/>
  <c r="T34" i="7"/>
  <c r="S34" i="7"/>
  <c r="P33" i="5"/>
  <c r="M27" i="5"/>
  <c r="T28" i="7"/>
  <c r="S28" i="7"/>
  <c r="U28" i="7" s="1"/>
  <c r="M21" i="5"/>
  <c r="T22" i="7"/>
  <c r="S22" i="7"/>
  <c r="P21" i="5"/>
  <c r="T16" i="7"/>
  <c r="S16" i="7"/>
  <c r="M16" i="5"/>
  <c r="M956" i="5"/>
  <c r="P916" i="5"/>
  <c r="P748" i="5"/>
  <c r="P640" i="5"/>
  <c r="P520" i="5"/>
  <c r="P484" i="5"/>
  <c r="P411" i="5"/>
  <c r="P159" i="5"/>
  <c r="P123" i="5"/>
  <c r="P87" i="5"/>
  <c r="P51" i="5"/>
  <c r="P15" i="5"/>
  <c r="M963" i="5"/>
  <c r="S964" i="7"/>
  <c r="T964" i="7"/>
  <c r="T958" i="7"/>
  <c r="S958" i="7"/>
  <c r="M945" i="5"/>
  <c r="T946" i="7"/>
  <c r="S946" i="7"/>
  <c r="M933" i="5"/>
  <c r="T934" i="7"/>
  <c r="S934" i="7"/>
  <c r="O915" i="5"/>
  <c r="T916" i="7"/>
  <c r="S916" i="7"/>
  <c r="M897" i="5"/>
  <c r="T898" i="7"/>
  <c r="S898" i="7"/>
  <c r="U898" i="7" s="1"/>
  <c r="T892" i="7"/>
  <c r="S892" i="7"/>
  <c r="M885" i="5"/>
  <c r="T886" i="7"/>
  <c r="S886" i="7"/>
  <c r="T874" i="7"/>
  <c r="S874" i="7"/>
  <c r="S856" i="7"/>
  <c r="T856" i="7"/>
  <c r="S832" i="7"/>
  <c r="T832" i="7"/>
  <c r="M819" i="5"/>
  <c r="T820" i="7"/>
  <c r="S820" i="7"/>
  <c r="T814" i="7"/>
  <c r="S814" i="7"/>
  <c r="M777" i="5"/>
  <c r="T778" i="7"/>
  <c r="S778" i="7"/>
  <c r="T766" i="7"/>
  <c r="S766" i="7"/>
  <c r="M747" i="5"/>
  <c r="T748" i="7"/>
  <c r="S748" i="7"/>
  <c r="T742" i="7"/>
  <c r="S742" i="7"/>
  <c r="M735" i="5"/>
  <c r="S736" i="7"/>
  <c r="T736" i="7"/>
  <c r="M729" i="5"/>
  <c r="T730" i="7"/>
  <c r="S730" i="7"/>
  <c r="M657" i="5"/>
  <c r="T658" i="7"/>
  <c r="S658" i="7"/>
  <c r="M645" i="5"/>
  <c r="T646" i="7"/>
  <c r="S646" i="7"/>
  <c r="M621" i="5"/>
  <c r="T622" i="7"/>
  <c r="S622" i="7"/>
  <c r="M609" i="5"/>
  <c r="T610" i="7"/>
  <c r="S610" i="7"/>
  <c r="M597" i="5"/>
  <c r="T598" i="7"/>
  <c r="S598" i="7"/>
  <c r="M591" i="5"/>
  <c r="T592" i="7"/>
  <c r="S592" i="7"/>
  <c r="M561" i="5"/>
  <c r="T562" i="7"/>
  <c r="S562" i="7"/>
  <c r="T556" i="7"/>
  <c r="S556" i="7"/>
  <c r="M543" i="5"/>
  <c r="T544" i="7"/>
  <c r="S544" i="7"/>
  <c r="T538" i="7"/>
  <c r="S538" i="7"/>
  <c r="U538" i="7" s="1"/>
  <c r="M519" i="5"/>
  <c r="S520" i="7"/>
  <c r="T520" i="7"/>
  <c r="M513" i="5"/>
  <c r="T514" i="7"/>
  <c r="S514" i="7"/>
  <c r="M507" i="5"/>
  <c r="T508" i="7"/>
  <c r="S508" i="7"/>
  <c r="M501" i="5"/>
  <c r="T502" i="7"/>
  <c r="S502" i="7"/>
  <c r="M495" i="5"/>
  <c r="S496" i="7"/>
  <c r="U496" i="7" s="1"/>
  <c r="T496" i="7"/>
  <c r="T478" i="7"/>
  <c r="S478" i="7"/>
  <c r="P477" i="5"/>
  <c r="M471" i="5"/>
  <c r="T472" i="7"/>
  <c r="S472" i="7"/>
  <c r="M465" i="5"/>
  <c r="T466" i="7"/>
  <c r="S466" i="7"/>
  <c r="U466" i="7" s="1"/>
  <c r="P465" i="5"/>
  <c r="M453" i="5"/>
  <c r="T454" i="7"/>
  <c r="S454" i="7"/>
  <c r="P453" i="5"/>
  <c r="M447" i="5"/>
  <c r="T448" i="7"/>
  <c r="S448" i="7"/>
  <c r="M441" i="5"/>
  <c r="T442" i="7"/>
  <c r="S442" i="7"/>
  <c r="P441" i="5"/>
  <c r="M423" i="5"/>
  <c r="T424" i="7"/>
  <c r="S424" i="7"/>
  <c r="M363" i="5"/>
  <c r="T364" i="7"/>
  <c r="S364" i="7"/>
  <c r="M351" i="5"/>
  <c r="S352" i="7"/>
  <c r="T352" i="7"/>
  <c r="M333" i="5"/>
  <c r="T334" i="7"/>
  <c r="S334" i="7"/>
  <c r="U334" i="7" s="1"/>
  <c r="P333" i="5"/>
  <c r="M327" i="5"/>
  <c r="T328" i="7"/>
  <c r="S328" i="7"/>
  <c r="M315" i="5"/>
  <c r="T316" i="7"/>
  <c r="S316" i="7"/>
  <c r="U316" i="7" s="1"/>
  <c r="M309" i="5"/>
  <c r="T310" i="7"/>
  <c r="S310" i="7"/>
  <c r="P309" i="5"/>
  <c r="M285" i="5"/>
  <c r="T286" i="7"/>
  <c r="S286" i="7"/>
  <c r="P285" i="5"/>
  <c r="M279" i="5"/>
  <c r="S280" i="7"/>
  <c r="T280" i="7"/>
  <c r="M273" i="5"/>
  <c r="T274" i="7"/>
  <c r="S274" i="7"/>
  <c r="P273" i="5"/>
  <c r="M255" i="5"/>
  <c r="T256" i="7"/>
  <c r="S256" i="7"/>
  <c r="T244" i="7"/>
  <c r="S244" i="7"/>
  <c r="M231" i="5"/>
  <c r="S232" i="7"/>
  <c r="T232" i="7"/>
  <c r="B161" i="6"/>
  <c r="B143" i="6"/>
  <c r="B137" i="6"/>
  <c r="B131" i="6"/>
  <c r="B107" i="6"/>
  <c r="B101" i="6"/>
  <c r="B83" i="6"/>
  <c r="B59" i="6"/>
  <c r="M759" i="5"/>
  <c r="P855" i="5"/>
  <c r="P675" i="5"/>
  <c r="B881" i="6"/>
  <c r="B821" i="6"/>
  <c r="B749" i="6"/>
  <c r="B318" i="6"/>
  <c r="T910" i="7"/>
  <c r="S910" i="7"/>
  <c r="T796" i="7"/>
  <c r="S796" i="7"/>
  <c r="T718" i="7"/>
  <c r="U718" i="7" s="1"/>
  <c r="S718" i="7"/>
  <c r="M687" i="5"/>
  <c r="S688" i="7"/>
  <c r="T688" i="7"/>
  <c r="M651" i="5"/>
  <c r="S652" i="7"/>
  <c r="T652" i="7"/>
  <c r="M585" i="5"/>
  <c r="T586" i="7"/>
  <c r="S586" i="7"/>
  <c r="M549" i="5"/>
  <c r="T550" i="7"/>
  <c r="S550" i="7"/>
  <c r="T460" i="7"/>
  <c r="S460" i="7"/>
  <c r="M249" i="5"/>
  <c r="T250" i="7"/>
  <c r="S250" i="7"/>
  <c r="P249" i="5"/>
  <c r="B184" i="6"/>
  <c r="P975" i="5"/>
  <c r="P819" i="5"/>
  <c r="P735" i="5"/>
  <c r="P495" i="5"/>
  <c r="B929" i="6"/>
  <c r="B905" i="6"/>
  <c r="B833" i="6"/>
  <c r="B809" i="6"/>
  <c r="B581" i="6"/>
  <c r="B449" i="6"/>
  <c r="M171" i="5"/>
  <c r="T172" i="7"/>
  <c r="S172" i="7"/>
  <c r="M124" i="5"/>
  <c r="T125" i="7"/>
  <c r="S125" i="7"/>
  <c r="O100" i="5"/>
  <c r="S101" i="7"/>
  <c r="T101" i="7"/>
  <c r="M64" i="5"/>
  <c r="T65" i="7"/>
  <c r="S65" i="7"/>
  <c r="M52" i="5"/>
  <c r="T53" i="7"/>
  <c r="S53" i="7"/>
  <c r="O40" i="5"/>
  <c r="T41" i="7"/>
  <c r="S41" i="7"/>
  <c r="M22" i="5"/>
  <c r="S23" i="7"/>
  <c r="T23" i="7"/>
  <c r="P22" i="5"/>
  <c r="O549" i="5"/>
  <c r="M910" i="5"/>
  <c r="T911" i="7"/>
  <c r="S911" i="7"/>
  <c r="T761" i="7"/>
  <c r="S761" i="7"/>
  <c r="T755" i="7"/>
  <c r="S755" i="7"/>
  <c r="T731" i="7"/>
  <c r="S731" i="7"/>
  <c r="T701" i="7"/>
  <c r="S701" i="7"/>
  <c r="M694" i="5"/>
  <c r="T695" i="7"/>
  <c r="S695" i="7"/>
  <c r="T689" i="7"/>
  <c r="S689" i="7"/>
  <c r="M682" i="5"/>
  <c r="T683" i="7"/>
  <c r="S683" i="7"/>
  <c r="S677" i="7"/>
  <c r="T677" i="7"/>
  <c r="M664" i="5"/>
  <c r="T665" i="7"/>
  <c r="S665" i="7"/>
  <c r="M658" i="5"/>
  <c r="T659" i="7"/>
  <c r="S659" i="7"/>
  <c r="U659" i="7" s="1"/>
  <c r="M652" i="5"/>
  <c r="T653" i="7"/>
  <c r="S653" i="7"/>
  <c r="M646" i="5"/>
  <c r="T647" i="7"/>
  <c r="S647" i="7"/>
  <c r="U647" i="7" s="1"/>
  <c r="T635" i="7"/>
  <c r="S635" i="7"/>
  <c r="T617" i="7"/>
  <c r="S617" i="7"/>
  <c r="T593" i="7"/>
  <c r="S593" i="7"/>
  <c r="U593" i="7" s="1"/>
  <c r="M586" i="5"/>
  <c r="T587" i="7"/>
  <c r="S587" i="7"/>
  <c r="M580" i="5"/>
  <c r="S581" i="7"/>
  <c r="T581" i="7"/>
  <c r="M568" i="5"/>
  <c r="T569" i="7"/>
  <c r="S569" i="7"/>
  <c r="T563" i="7"/>
  <c r="S563" i="7"/>
  <c r="M556" i="5"/>
  <c r="T557" i="7"/>
  <c r="S557" i="7"/>
  <c r="M544" i="5"/>
  <c r="T545" i="7"/>
  <c r="S545" i="7"/>
  <c r="M538" i="5"/>
  <c r="T539" i="7"/>
  <c r="S539" i="7"/>
  <c r="T533" i="7"/>
  <c r="S533" i="7"/>
  <c r="U533" i="7" s="1"/>
  <c r="T503" i="7"/>
  <c r="S503" i="7"/>
  <c r="M496" i="5"/>
  <c r="T497" i="7"/>
  <c r="S497" i="7"/>
  <c r="T491" i="7"/>
  <c r="S491" i="7"/>
  <c r="T467" i="7"/>
  <c r="S467" i="7"/>
  <c r="P466" i="5"/>
  <c r="T461" i="7"/>
  <c r="S461" i="7"/>
  <c r="U461" i="7" s="1"/>
  <c r="M448" i="5"/>
  <c r="T449" i="7"/>
  <c r="S449" i="7"/>
  <c r="M436" i="5"/>
  <c r="T437" i="7"/>
  <c r="S437" i="7"/>
  <c r="M430" i="5"/>
  <c r="T431" i="7"/>
  <c r="S431" i="7"/>
  <c r="P430" i="5"/>
  <c r="S425" i="7"/>
  <c r="T425" i="7"/>
  <c r="T419" i="7"/>
  <c r="S419" i="7"/>
  <c r="P418" i="5"/>
  <c r="T407" i="7"/>
  <c r="S407" i="7"/>
  <c r="P406" i="5"/>
  <c r="M394" i="5"/>
  <c r="T395" i="7"/>
  <c r="S395" i="7"/>
  <c r="P394" i="5"/>
  <c r="M352" i="5"/>
  <c r="T353" i="7"/>
  <c r="S353" i="7"/>
  <c r="T347" i="7"/>
  <c r="S347" i="7"/>
  <c r="P346" i="5"/>
  <c r="M334" i="5"/>
  <c r="T335" i="7"/>
  <c r="S335" i="7"/>
  <c r="P334" i="5"/>
  <c r="M322" i="5"/>
  <c r="T323" i="7"/>
  <c r="S323" i="7"/>
  <c r="P322" i="5"/>
  <c r="T305" i="7"/>
  <c r="S305" i="7"/>
  <c r="M292" i="5"/>
  <c r="T293" i="7"/>
  <c r="S293" i="7"/>
  <c r="M286" i="5"/>
  <c r="T287" i="7"/>
  <c r="S287" i="7"/>
  <c r="U287" i="7" s="1"/>
  <c r="P286" i="5"/>
  <c r="M268" i="5"/>
  <c r="T269" i="7"/>
  <c r="S269" i="7"/>
  <c r="T263" i="7"/>
  <c r="S263" i="7"/>
  <c r="P262" i="5"/>
  <c r="M250" i="5"/>
  <c r="T251" i="7"/>
  <c r="S251" i="7"/>
  <c r="P250" i="5"/>
  <c r="T245" i="7"/>
  <c r="S245" i="7"/>
  <c r="O219" i="5"/>
  <c r="T220" i="7"/>
  <c r="S220" i="7"/>
  <c r="B245" i="6"/>
  <c r="B233" i="6"/>
  <c r="B221" i="6"/>
  <c r="B185" i="6"/>
  <c r="B173" i="6"/>
  <c r="B132" i="6"/>
  <c r="B126" i="6"/>
  <c r="B120" i="6"/>
  <c r="B102" i="6"/>
  <c r="B96" i="6"/>
  <c r="B90" i="6"/>
  <c r="B84" i="6"/>
  <c r="O874" i="5"/>
  <c r="O279" i="5"/>
  <c r="P364" i="5"/>
  <c r="P292" i="5"/>
  <c r="P256" i="5"/>
  <c r="P76" i="5"/>
  <c r="P40" i="5"/>
  <c r="B1002" i="6"/>
  <c r="B954" i="6"/>
  <c r="B930" i="6"/>
  <c r="B918" i="6"/>
  <c r="B906" i="6"/>
  <c r="B846" i="6"/>
  <c r="B834" i="6"/>
  <c r="B822" i="6"/>
  <c r="B798" i="6"/>
  <c r="B786" i="6"/>
  <c r="B774" i="6"/>
  <c r="B762" i="6"/>
  <c r="B726" i="6"/>
  <c r="B714" i="6"/>
  <c r="B690" i="6"/>
  <c r="B630" i="6"/>
  <c r="B606" i="6"/>
  <c r="B582" i="6"/>
  <c r="B570" i="6"/>
  <c r="B558" i="6"/>
  <c r="B510" i="6"/>
  <c r="B498" i="6"/>
  <c r="T978" i="7"/>
  <c r="S978" i="7"/>
  <c r="S972" i="7"/>
  <c r="T972" i="7"/>
  <c r="T966" i="7"/>
  <c r="S966" i="7"/>
  <c r="S960" i="7"/>
  <c r="T960" i="7"/>
  <c r="T954" i="7"/>
  <c r="S954" i="7"/>
  <c r="S948" i="7"/>
  <c r="T948" i="7"/>
  <c r="T942" i="7"/>
  <c r="S942" i="7"/>
  <c r="S936" i="7"/>
  <c r="T936" i="7"/>
  <c r="T930" i="7"/>
  <c r="S930" i="7"/>
  <c r="S924" i="7"/>
  <c r="T924" i="7"/>
  <c r="T918" i="7"/>
  <c r="S918" i="7"/>
  <c r="S912" i="7"/>
  <c r="T912" i="7"/>
  <c r="T906" i="7"/>
  <c r="S906" i="7"/>
  <c r="S900" i="7"/>
  <c r="T900" i="7"/>
  <c r="T894" i="7"/>
  <c r="S894" i="7"/>
  <c r="S888" i="7"/>
  <c r="T888" i="7"/>
  <c r="T882" i="7"/>
  <c r="S882" i="7"/>
  <c r="S876" i="7"/>
  <c r="T876" i="7"/>
  <c r="T870" i="7"/>
  <c r="S870" i="7"/>
  <c r="S864" i="7"/>
  <c r="T864" i="7"/>
  <c r="T858" i="7"/>
  <c r="S858" i="7"/>
  <c r="S852" i="7"/>
  <c r="T852" i="7"/>
  <c r="T846" i="7"/>
  <c r="S846" i="7"/>
  <c r="S840" i="7"/>
  <c r="T840" i="7"/>
  <c r="T834" i="7"/>
  <c r="S834" i="7"/>
  <c r="S828" i="7"/>
  <c r="T828" i="7"/>
  <c r="T822" i="7"/>
  <c r="S822" i="7"/>
  <c r="O815" i="5"/>
  <c r="S816" i="7"/>
  <c r="T816" i="7"/>
  <c r="T810" i="7"/>
  <c r="S810" i="7"/>
  <c r="S804" i="7"/>
  <c r="T804" i="7"/>
  <c r="T798" i="7"/>
  <c r="S798" i="7"/>
  <c r="S792" i="7"/>
  <c r="T792" i="7"/>
  <c r="T786" i="7"/>
  <c r="S786" i="7"/>
  <c r="U786" i="7" s="1"/>
  <c r="S780" i="7"/>
  <c r="T780" i="7"/>
  <c r="T774" i="7"/>
  <c r="S774" i="7"/>
  <c r="S768" i="7"/>
  <c r="T768" i="7"/>
  <c r="T762" i="7"/>
  <c r="S762" i="7"/>
  <c r="S756" i="7"/>
  <c r="T756" i="7"/>
  <c r="T750" i="7"/>
  <c r="S750" i="7"/>
  <c r="U750" i="7" s="1"/>
  <c r="S744" i="7"/>
  <c r="T744" i="7"/>
  <c r="T738" i="7"/>
  <c r="S738" i="7"/>
  <c r="S732" i="7"/>
  <c r="T732" i="7"/>
  <c r="T726" i="7"/>
  <c r="S726" i="7"/>
  <c r="S720" i="7"/>
  <c r="T720" i="7"/>
  <c r="T714" i="7"/>
  <c r="S714" i="7"/>
  <c r="U714" i="7" s="1"/>
  <c r="S708" i="7"/>
  <c r="T708" i="7"/>
  <c r="T702" i="7"/>
  <c r="S702" i="7"/>
  <c r="S696" i="7"/>
  <c r="T696" i="7"/>
  <c r="T690" i="7"/>
  <c r="S690" i="7"/>
  <c r="S684" i="7"/>
  <c r="T684" i="7"/>
  <c r="T678" i="7"/>
  <c r="S678" i="7"/>
  <c r="U678" i="7" s="1"/>
  <c r="S672" i="7"/>
  <c r="T672" i="7"/>
  <c r="T666" i="7"/>
  <c r="S666" i="7"/>
  <c r="S660" i="7"/>
  <c r="T660" i="7"/>
  <c r="T654" i="7"/>
  <c r="S654" i="7"/>
  <c r="U654" i="7" s="1"/>
  <c r="S648" i="7"/>
  <c r="T648" i="7"/>
  <c r="T642" i="7"/>
  <c r="S642" i="7"/>
  <c r="T636" i="7"/>
  <c r="S636" i="7"/>
  <c r="T630" i="7"/>
  <c r="S630" i="7"/>
  <c r="T624" i="7"/>
  <c r="S624" i="7"/>
  <c r="T618" i="7"/>
  <c r="S618" i="7"/>
  <c r="U618" i="7" s="1"/>
  <c r="T612" i="7"/>
  <c r="S612" i="7"/>
  <c r="T606" i="7"/>
  <c r="S606" i="7"/>
  <c r="T600" i="7"/>
  <c r="S600" i="7"/>
  <c r="U600" i="7" s="1"/>
  <c r="T594" i="7"/>
  <c r="S594" i="7"/>
  <c r="T588" i="7"/>
  <c r="S588" i="7"/>
  <c r="T582" i="7"/>
  <c r="S582" i="7"/>
  <c r="U582" i="7" s="1"/>
  <c r="T576" i="7"/>
  <c r="S576" i="7"/>
  <c r="T570" i="7"/>
  <c r="S570" i="7"/>
  <c r="T564" i="7"/>
  <c r="S564" i="7"/>
  <c r="U564" i="7" s="1"/>
  <c r="T558" i="7"/>
  <c r="S558" i="7"/>
  <c r="T552" i="7"/>
  <c r="S552" i="7"/>
  <c r="S546" i="7"/>
  <c r="T546" i="7"/>
  <c r="U546" i="7" s="1"/>
  <c r="T540" i="7"/>
  <c r="S540" i="7"/>
  <c r="T534" i="7"/>
  <c r="S534" i="7"/>
  <c r="U534" i="7" s="1"/>
  <c r="T528" i="7"/>
  <c r="S528" i="7"/>
  <c r="S522" i="7"/>
  <c r="T522" i="7"/>
  <c r="T516" i="7"/>
  <c r="S516" i="7"/>
  <c r="T510" i="7"/>
  <c r="S510" i="7"/>
  <c r="T504" i="7"/>
  <c r="S504" i="7"/>
  <c r="T498" i="7"/>
  <c r="S498" i="7"/>
  <c r="U498" i="7" s="1"/>
  <c r="T492" i="7"/>
  <c r="S492" i="7"/>
  <c r="S486" i="7"/>
  <c r="T486" i="7"/>
  <c r="T480" i="7"/>
  <c r="S480" i="7"/>
  <c r="T474" i="7"/>
  <c r="S474" i="7"/>
  <c r="T468" i="7"/>
  <c r="S468" i="7"/>
  <c r="P467" i="5"/>
  <c r="T462" i="7"/>
  <c r="S462" i="7"/>
  <c r="T456" i="7"/>
  <c r="S456" i="7"/>
  <c r="P455" i="5"/>
  <c r="S450" i="7"/>
  <c r="T450" i="7"/>
  <c r="T444" i="7"/>
  <c r="S444" i="7"/>
  <c r="P443" i="5"/>
  <c r="T438" i="7"/>
  <c r="S438" i="7"/>
  <c r="T432" i="7"/>
  <c r="S432" i="7"/>
  <c r="P431" i="5"/>
  <c r="T426" i="7"/>
  <c r="S426" i="7"/>
  <c r="T420" i="7"/>
  <c r="S420" i="7"/>
  <c r="P419" i="5"/>
  <c r="S414" i="7"/>
  <c r="T414" i="7"/>
  <c r="U414" i="7" s="1"/>
  <c r="T408" i="7"/>
  <c r="S408" i="7"/>
  <c r="P407" i="5"/>
  <c r="T402" i="7"/>
  <c r="S402" i="7"/>
  <c r="P401" i="5"/>
  <c r="T396" i="7"/>
  <c r="S396" i="7"/>
  <c r="U396" i="7" s="1"/>
  <c r="P395" i="5"/>
  <c r="T390" i="7"/>
  <c r="S390" i="7"/>
  <c r="P389" i="5"/>
  <c r="T384" i="7"/>
  <c r="S384" i="7"/>
  <c r="U384" i="7" s="1"/>
  <c r="P383" i="5"/>
  <c r="S378" i="7"/>
  <c r="T378" i="7"/>
  <c r="P377" i="5"/>
  <c r="T372" i="7"/>
  <c r="S372" i="7"/>
  <c r="P371" i="5"/>
  <c r="T366" i="7"/>
  <c r="S366" i="7"/>
  <c r="P365" i="5"/>
  <c r="T360" i="7"/>
  <c r="S360" i="7"/>
  <c r="U360" i="7" s="1"/>
  <c r="P359" i="5"/>
  <c r="T354" i="7"/>
  <c r="S354" i="7"/>
  <c r="P353" i="5"/>
  <c r="T348" i="7"/>
  <c r="S348" i="7"/>
  <c r="P347" i="5"/>
  <c r="T342" i="7"/>
  <c r="S342" i="7"/>
  <c r="P341" i="5"/>
  <c r="T336" i="7"/>
  <c r="S336" i="7"/>
  <c r="U336" i="7" s="1"/>
  <c r="P335" i="5"/>
  <c r="T330" i="7"/>
  <c r="S330" i="7"/>
  <c r="P329" i="5"/>
  <c r="T324" i="7"/>
  <c r="S324" i="7"/>
  <c r="P323" i="5"/>
  <c r="T318" i="7"/>
  <c r="S318" i="7"/>
  <c r="P317" i="5"/>
  <c r="T312" i="7"/>
  <c r="S312" i="7"/>
  <c r="U312" i="7" s="1"/>
  <c r="P311" i="5"/>
  <c r="S306" i="7"/>
  <c r="T306" i="7"/>
  <c r="P305" i="5"/>
  <c r="T300" i="7"/>
  <c r="S300" i="7"/>
  <c r="P299" i="5"/>
  <c r="T294" i="7"/>
  <c r="S294" i="7"/>
  <c r="P293" i="5"/>
  <c r="T288" i="7"/>
  <c r="S288" i="7"/>
  <c r="U288" i="7" s="1"/>
  <c r="P287" i="5"/>
  <c r="T282" i="7"/>
  <c r="S282" i="7"/>
  <c r="P281" i="5"/>
  <c r="M275" i="5"/>
  <c r="T276" i="7"/>
  <c r="S276" i="7"/>
  <c r="P275" i="5"/>
  <c r="O269" i="5"/>
  <c r="T270" i="7"/>
  <c r="S270" i="7"/>
  <c r="P269" i="5"/>
  <c r="T264" i="7"/>
  <c r="S264" i="7"/>
  <c r="P263" i="5"/>
  <c r="M257" i="5"/>
  <c r="T258" i="7"/>
  <c r="S258" i="7"/>
  <c r="U258" i="7" s="1"/>
  <c r="P257" i="5"/>
  <c r="T252" i="7"/>
  <c r="S252" i="7"/>
  <c r="P251" i="5"/>
  <c r="M245" i="5"/>
  <c r="T246" i="7"/>
  <c r="S246" i="7"/>
  <c r="P245" i="5"/>
  <c r="T240" i="7"/>
  <c r="S240" i="7"/>
  <c r="P239" i="5"/>
  <c r="M233" i="5"/>
  <c r="S234" i="7"/>
  <c r="T234" i="7"/>
  <c r="P233" i="5"/>
  <c r="M227" i="5"/>
  <c r="T228" i="7"/>
  <c r="S228" i="7"/>
  <c r="P227" i="5"/>
  <c r="M221" i="5"/>
  <c r="T222" i="7"/>
  <c r="S222" i="7"/>
  <c r="P221" i="5"/>
  <c r="B246" i="6"/>
  <c r="B234" i="6"/>
  <c r="B222" i="6"/>
  <c r="B210" i="6"/>
  <c r="B198" i="6"/>
  <c r="B186" i="6"/>
  <c r="B174" i="6"/>
  <c r="B163" i="6"/>
  <c r="B151" i="6"/>
  <c r="B139" i="6"/>
  <c r="B133" i="6"/>
  <c r="B127" i="6"/>
  <c r="B121" i="6"/>
  <c r="B109" i="6"/>
  <c r="B103" i="6"/>
  <c r="B97" i="6"/>
  <c r="B91" i="6"/>
  <c r="B85" i="6"/>
  <c r="B73" i="6"/>
  <c r="B67" i="6"/>
  <c r="B61" i="6"/>
  <c r="B55" i="6"/>
  <c r="B49" i="6"/>
  <c r="M146" i="5"/>
  <c r="O141" i="5"/>
  <c r="O975" i="5"/>
  <c r="O921" i="5"/>
  <c r="M795" i="5"/>
  <c r="M723" i="5"/>
  <c r="O12" i="5"/>
  <c r="P971" i="5"/>
  <c r="P959" i="5"/>
  <c r="P947" i="5"/>
  <c r="P935" i="5"/>
  <c r="P923" i="5"/>
  <c r="P911" i="5"/>
  <c r="P899" i="5"/>
  <c r="P887" i="5"/>
  <c r="P875" i="5"/>
  <c r="P863" i="5"/>
  <c r="P851" i="5"/>
  <c r="P839" i="5"/>
  <c r="P827" i="5"/>
  <c r="P815" i="5"/>
  <c r="P803" i="5"/>
  <c r="P791" i="5"/>
  <c r="P779" i="5"/>
  <c r="P767" i="5"/>
  <c r="P755" i="5"/>
  <c r="P743" i="5"/>
  <c r="P731" i="5"/>
  <c r="P719" i="5"/>
  <c r="P707" i="5"/>
  <c r="P695" i="5"/>
  <c r="P683" i="5"/>
  <c r="P671" i="5"/>
  <c r="P659" i="5"/>
  <c r="P647" i="5"/>
  <c r="P635" i="5"/>
  <c r="P623" i="5"/>
  <c r="P611" i="5"/>
  <c r="P599" i="5"/>
  <c r="P587" i="5"/>
  <c r="P575" i="5"/>
  <c r="P563" i="5"/>
  <c r="P551" i="5"/>
  <c r="P539" i="5"/>
  <c r="P527" i="5"/>
  <c r="P515" i="5"/>
  <c r="P503" i="5"/>
  <c r="P491" i="5"/>
  <c r="P479" i="5"/>
  <c r="P425" i="5"/>
  <c r="P398" i="5"/>
  <c r="P362" i="5"/>
  <c r="P326" i="5"/>
  <c r="P290" i="5"/>
  <c r="P254" i="5"/>
  <c r="P218" i="5"/>
  <c r="P182" i="5"/>
  <c r="P146" i="5"/>
  <c r="O879" i="5"/>
  <c r="S880" i="7"/>
  <c r="T880" i="7"/>
  <c r="M861" i="5"/>
  <c r="T862" i="7"/>
  <c r="S862" i="7"/>
  <c r="S844" i="7"/>
  <c r="T844" i="7"/>
  <c r="M825" i="5"/>
  <c r="T826" i="7"/>
  <c r="S826" i="7"/>
  <c r="M807" i="5"/>
  <c r="S808" i="7"/>
  <c r="T808" i="7"/>
  <c r="T634" i="7"/>
  <c r="S634" i="7"/>
  <c r="U634" i="7" s="1"/>
  <c r="M579" i="5"/>
  <c r="S580" i="7"/>
  <c r="T580" i="7"/>
  <c r="M483" i="5"/>
  <c r="T484" i="7"/>
  <c r="S484" i="7"/>
  <c r="M405" i="5"/>
  <c r="T406" i="7"/>
  <c r="S406" i="7"/>
  <c r="U406" i="7" s="1"/>
  <c r="P405" i="5"/>
  <c r="M375" i="5"/>
  <c r="S376" i="7"/>
  <c r="T376" i="7"/>
  <c r="T322" i="7"/>
  <c r="S322" i="7"/>
  <c r="P321" i="5"/>
  <c r="M267" i="5"/>
  <c r="T268" i="7"/>
  <c r="S268" i="7"/>
  <c r="B208" i="6"/>
  <c r="B95" i="6"/>
  <c r="B65" i="6"/>
  <c r="P759" i="5"/>
  <c r="P603" i="5"/>
  <c r="B1013" i="6"/>
  <c r="B941" i="6"/>
  <c r="B917" i="6"/>
  <c r="B797" i="6"/>
  <c r="B737" i="6"/>
  <c r="B725" i="6"/>
  <c r="B665" i="6"/>
  <c r="B533" i="6"/>
  <c r="B485" i="6"/>
  <c r="B437" i="6"/>
  <c r="B425" i="6"/>
  <c r="B377" i="6"/>
  <c r="M201" i="5"/>
  <c r="T202" i="7"/>
  <c r="S202" i="7"/>
  <c r="P201" i="5"/>
  <c r="S89" i="7"/>
  <c r="T89" i="7"/>
  <c r="O46" i="5"/>
  <c r="S47" i="7"/>
  <c r="T47" i="7"/>
  <c r="P46" i="5"/>
  <c r="M928" i="5"/>
  <c r="T929" i="7"/>
  <c r="S929" i="7"/>
  <c r="M904" i="5"/>
  <c r="T905" i="7"/>
  <c r="S905" i="7"/>
  <c r="T881" i="7"/>
  <c r="S881" i="7"/>
  <c r="U881" i="7" s="1"/>
  <c r="M856" i="5"/>
  <c r="T857" i="7"/>
  <c r="S857" i="7"/>
  <c r="S773" i="7"/>
  <c r="T773" i="7"/>
  <c r="M724" i="5"/>
  <c r="T725" i="7"/>
  <c r="S725" i="7"/>
  <c r="T707" i="7"/>
  <c r="S707" i="7"/>
  <c r="U707" i="7" s="1"/>
  <c r="M670" i="5"/>
  <c r="T671" i="7"/>
  <c r="S671" i="7"/>
  <c r="O610" i="5"/>
  <c r="T611" i="7"/>
  <c r="S611" i="7"/>
  <c r="T509" i="7"/>
  <c r="S509" i="7"/>
  <c r="T383" i="7"/>
  <c r="S383" i="7"/>
  <c r="P382" i="5"/>
  <c r="M316" i="5"/>
  <c r="T317" i="7"/>
  <c r="S317" i="7"/>
  <c r="S233" i="7"/>
  <c r="T233" i="7"/>
  <c r="B78" i="6"/>
  <c r="B678" i="6"/>
  <c r="B654" i="6"/>
  <c r="B594" i="6"/>
  <c r="B486" i="6"/>
  <c r="B462" i="6"/>
  <c r="B450" i="6"/>
  <c r="B426" i="6"/>
  <c r="B306" i="6"/>
  <c r="B294" i="6"/>
  <c r="B282" i="6"/>
  <c r="B270" i="6"/>
  <c r="B258" i="6"/>
  <c r="T215" i="7"/>
  <c r="S215" i="7"/>
  <c r="P214" i="5"/>
  <c r="S209" i="7"/>
  <c r="U209" i="7" s="1"/>
  <c r="T209" i="7"/>
  <c r="T203" i="7"/>
  <c r="S203" i="7"/>
  <c r="U203" i="7" s="1"/>
  <c r="P202" i="5"/>
  <c r="T197" i="7"/>
  <c r="S197" i="7"/>
  <c r="T191" i="7"/>
  <c r="S191" i="7"/>
  <c r="P190" i="5"/>
  <c r="T185" i="7"/>
  <c r="S185" i="7"/>
  <c r="T179" i="7"/>
  <c r="S179" i="7"/>
  <c r="P178" i="5"/>
  <c r="S173" i="7"/>
  <c r="T173" i="7"/>
  <c r="T167" i="7"/>
  <c r="S167" i="7"/>
  <c r="P166" i="5"/>
  <c r="S161" i="7"/>
  <c r="U161" i="7" s="1"/>
  <c r="T161" i="7"/>
  <c r="T155" i="7"/>
  <c r="S155" i="7"/>
  <c r="P154" i="5"/>
  <c r="O148" i="5"/>
  <c r="T149" i="7"/>
  <c r="S149" i="7"/>
  <c r="T143" i="7"/>
  <c r="S143" i="7"/>
  <c r="P142" i="5"/>
  <c r="T137" i="7"/>
  <c r="S137" i="7"/>
  <c r="U137" i="7" s="1"/>
  <c r="T132" i="7"/>
  <c r="S132" i="7"/>
  <c r="P131" i="5"/>
  <c r="T126" i="7"/>
  <c r="S126" i="7"/>
  <c r="P125" i="5"/>
  <c r="T120" i="7"/>
  <c r="S120" i="7"/>
  <c r="P119" i="5"/>
  <c r="T114" i="7"/>
  <c r="S114" i="7"/>
  <c r="P113" i="5"/>
  <c r="T108" i="7"/>
  <c r="S108" i="7"/>
  <c r="P107" i="5"/>
  <c r="T102" i="7"/>
  <c r="S102" i="7"/>
  <c r="P101" i="5"/>
  <c r="T96" i="7"/>
  <c r="S96" i="7"/>
  <c r="P95" i="5"/>
  <c r="S90" i="7"/>
  <c r="T90" i="7"/>
  <c r="P89" i="5"/>
  <c r="T84" i="7"/>
  <c r="S84" i="7"/>
  <c r="U84" i="7" s="1"/>
  <c r="P83" i="5"/>
  <c r="T78" i="7"/>
  <c r="S78" i="7"/>
  <c r="P77" i="5"/>
  <c r="T72" i="7"/>
  <c r="S72" i="7"/>
  <c r="P71" i="5"/>
  <c r="T66" i="7"/>
  <c r="S66" i="7"/>
  <c r="P65" i="5"/>
  <c r="T60" i="7"/>
  <c r="S60" i="7"/>
  <c r="U60" i="7" s="1"/>
  <c r="P59" i="5"/>
  <c r="T54" i="7"/>
  <c r="S54" i="7"/>
  <c r="P53" i="5"/>
  <c r="S48" i="7"/>
  <c r="T48" i="7"/>
  <c r="P47" i="5"/>
  <c r="T42" i="7"/>
  <c r="S42" i="7"/>
  <c r="P41" i="5"/>
  <c r="T36" i="7"/>
  <c r="S36" i="7"/>
  <c r="U36" i="7" s="1"/>
  <c r="P35" i="5"/>
  <c r="T30" i="7"/>
  <c r="S30" i="7"/>
  <c r="P29" i="5"/>
  <c r="S24" i="7"/>
  <c r="T24" i="7"/>
  <c r="P23" i="5"/>
  <c r="T18" i="7"/>
  <c r="S18" i="7"/>
  <c r="P17" i="5"/>
  <c r="M147" i="5"/>
  <c r="P399" i="5"/>
  <c r="P363" i="5"/>
  <c r="P327" i="5"/>
  <c r="P255" i="5"/>
  <c r="P219" i="5"/>
  <c r="B955" i="6"/>
  <c r="B835" i="6"/>
  <c r="B703" i="6"/>
  <c r="B691" i="6"/>
  <c r="B679" i="6"/>
  <c r="B667" i="6"/>
  <c r="B655" i="6"/>
  <c r="B643" i="6"/>
  <c r="B631" i="6"/>
  <c r="B619" i="6"/>
  <c r="B607" i="6"/>
  <c r="B595" i="6"/>
  <c r="B583" i="6"/>
  <c r="B571" i="6"/>
  <c r="B559" i="6"/>
  <c r="B547" i="6"/>
  <c r="B535" i="6"/>
  <c r="B523" i="6"/>
  <c r="B511" i="6"/>
  <c r="B499" i="6"/>
  <c r="B487" i="6"/>
  <c r="B475" i="6"/>
  <c r="B463" i="6"/>
  <c r="B451" i="6"/>
  <c r="B439" i="6"/>
  <c r="B427" i="6"/>
  <c r="B415" i="6"/>
  <c r="B403" i="6"/>
  <c r="B391" i="6"/>
  <c r="B379" i="6"/>
  <c r="B367" i="6"/>
  <c r="B355" i="6"/>
  <c r="B343" i="6"/>
  <c r="B331" i="6"/>
  <c r="B319" i="6"/>
  <c r="B307" i="6"/>
  <c r="B295" i="6"/>
  <c r="B283" i="6"/>
  <c r="B271" i="6"/>
  <c r="B259" i="6"/>
  <c r="T216" i="7"/>
  <c r="S216" i="7"/>
  <c r="U216" i="7" s="1"/>
  <c r="P215" i="5"/>
  <c r="M209" i="5"/>
  <c r="T210" i="7"/>
  <c r="S210" i="7"/>
  <c r="P209" i="5"/>
  <c r="T204" i="7"/>
  <c r="S204" i="7"/>
  <c r="P203" i="5"/>
  <c r="T198" i="7"/>
  <c r="S198" i="7"/>
  <c r="P197" i="5"/>
  <c r="T192" i="7"/>
  <c r="S192" i="7"/>
  <c r="P191" i="5"/>
  <c r="T186" i="7"/>
  <c r="S186" i="7"/>
  <c r="P185" i="5"/>
  <c r="M179" i="5"/>
  <c r="T180" i="7"/>
  <c r="S180" i="7"/>
  <c r="P179" i="5"/>
  <c r="T174" i="7"/>
  <c r="S174" i="7"/>
  <c r="P173" i="5"/>
  <c r="M167" i="5"/>
  <c r="T168" i="7"/>
  <c r="S168" i="7"/>
  <c r="P167" i="5"/>
  <c r="S162" i="7"/>
  <c r="T162" i="7"/>
  <c r="P161" i="5"/>
  <c r="T156" i="7"/>
  <c r="S156" i="7"/>
  <c r="U156" i="7" s="1"/>
  <c r="P155" i="5"/>
  <c r="M149" i="5"/>
  <c r="T150" i="7"/>
  <c r="S150" i="7"/>
  <c r="P149" i="5"/>
  <c r="T144" i="7"/>
  <c r="S144" i="7"/>
  <c r="U144" i="7" s="1"/>
  <c r="P143" i="5"/>
  <c r="M137" i="5"/>
  <c r="T138" i="7"/>
  <c r="S138" i="7"/>
  <c r="P137" i="5"/>
  <c r="M132" i="5"/>
  <c r="T133" i="7"/>
  <c r="S133" i="7"/>
  <c r="P132" i="5"/>
  <c r="S127" i="7"/>
  <c r="T127" i="7"/>
  <c r="P126" i="5"/>
  <c r="T121" i="7"/>
  <c r="S121" i="7"/>
  <c r="P120" i="5"/>
  <c r="T115" i="7"/>
  <c r="S115" i="7"/>
  <c r="P114" i="5"/>
  <c r="T109" i="7"/>
  <c r="S109" i="7"/>
  <c r="P108" i="5"/>
  <c r="T103" i="7"/>
  <c r="S103" i="7"/>
  <c r="P102" i="5"/>
  <c r="M96" i="5"/>
  <c r="T97" i="7"/>
  <c r="S97" i="7"/>
  <c r="P96" i="5"/>
  <c r="M90" i="5"/>
  <c r="S91" i="7"/>
  <c r="T91" i="7"/>
  <c r="P90" i="5"/>
  <c r="M84" i="5"/>
  <c r="T85" i="7"/>
  <c r="S85" i="7"/>
  <c r="P84" i="5"/>
  <c r="M78" i="5"/>
  <c r="S79" i="7"/>
  <c r="T79" i="7"/>
  <c r="P78" i="5"/>
  <c r="T73" i="7"/>
  <c r="S73" i="7"/>
  <c r="P72" i="5"/>
  <c r="T67" i="7"/>
  <c r="S67" i="7"/>
  <c r="P66" i="5"/>
  <c r="T61" i="7"/>
  <c r="S61" i="7"/>
  <c r="U61" i="7" s="1"/>
  <c r="P60" i="5"/>
  <c r="M54" i="5"/>
  <c r="T55" i="7"/>
  <c r="S55" i="7"/>
  <c r="P54" i="5"/>
  <c r="T49" i="7"/>
  <c r="S49" i="7"/>
  <c r="P48" i="5"/>
  <c r="T43" i="7"/>
  <c r="S43" i="7"/>
  <c r="P42" i="5"/>
  <c r="M36" i="5"/>
  <c r="T37" i="7"/>
  <c r="S37" i="7"/>
  <c r="P36" i="5"/>
  <c r="T31" i="7"/>
  <c r="S31" i="7"/>
  <c r="U31" i="7" s="1"/>
  <c r="P30" i="5"/>
  <c r="M24" i="5"/>
  <c r="T25" i="7"/>
  <c r="S25" i="7"/>
  <c r="P24" i="5"/>
  <c r="T19" i="7"/>
  <c r="S19" i="7"/>
  <c r="P18" i="5"/>
  <c r="M12" i="5"/>
  <c r="M145" i="5"/>
  <c r="M62" i="5"/>
  <c r="O124" i="5"/>
  <c r="M921" i="5"/>
  <c r="M722" i="5"/>
  <c r="O465" i="5"/>
  <c r="P12" i="5"/>
  <c r="P910" i="5"/>
  <c r="P766" i="5"/>
  <c r="P754" i="5"/>
  <c r="P742" i="5"/>
  <c r="P730" i="5"/>
  <c r="P706" i="5"/>
  <c r="P694" i="5"/>
  <c r="P682" i="5"/>
  <c r="P670" i="5"/>
  <c r="P658" i="5"/>
  <c r="P646" i="5"/>
  <c r="P634" i="5"/>
  <c r="P622" i="5"/>
  <c r="P610" i="5"/>
  <c r="P586" i="5"/>
  <c r="P562" i="5"/>
  <c r="P550" i="5"/>
  <c r="P538" i="5"/>
  <c r="P502" i="5"/>
  <c r="P490" i="5"/>
  <c r="P424" i="5"/>
  <c r="B329" i="6"/>
  <c r="B317" i="6"/>
  <c r="T131" i="7"/>
  <c r="S131" i="7"/>
  <c r="P130" i="5"/>
  <c r="M70" i="5"/>
  <c r="T71" i="7"/>
  <c r="S71" i="7"/>
  <c r="P70" i="5"/>
  <c r="M88" i="5"/>
  <c r="M964" i="5"/>
  <c r="S965" i="7"/>
  <c r="T965" i="7"/>
  <c r="O940" i="5"/>
  <c r="S941" i="7"/>
  <c r="T941" i="7"/>
  <c r="M712" i="5"/>
  <c r="T713" i="7"/>
  <c r="S713" i="7"/>
  <c r="S605" i="7"/>
  <c r="T605" i="7"/>
  <c r="S575" i="7"/>
  <c r="T575" i="7"/>
  <c r="M358" i="5"/>
  <c r="T359" i="7"/>
  <c r="S359" i="7"/>
  <c r="P358" i="5"/>
  <c r="T275" i="7"/>
  <c r="S275" i="7"/>
  <c r="U275" i="7" s="1"/>
  <c r="P274" i="5"/>
  <c r="M226" i="5"/>
  <c r="T227" i="7"/>
  <c r="S227" i="7"/>
  <c r="U227" i="7" s="1"/>
  <c r="P226" i="5"/>
  <c r="B978" i="6"/>
  <c r="B966" i="6"/>
  <c r="B702" i="6"/>
  <c r="B666" i="6"/>
  <c r="B991" i="6"/>
  <c r="B979" i="6"/>
  <c r="B919" i="6"/>
  <c r="B907" i="6"/>
  <c r="B823" i="6"/>
  <c r="B799" i="6"/>
  <c r="B787" i="6"/>
  <c r="M972" i="5"/>
  <c r="S973" i="7"/>
  <c r="T973" i="7"/>
  <c r="M966" i="5"/>
  <c r="T967" i="7"/>
  <c r="S967" i="7"/>
  <c r="U967" i="7" s="1"/>
  <c r="M960" i="5"/>
  <c r="S961" i="7"/>
  <c r="T961" i="7"/>
  <c r="T955" i="7"/>
  <c r="S955" i="7"/>
  <c r="U955" i="7" s="1"/>
  <c r="S949" i="7"/>
  <c r="T949" i="7"/>
  <c r="T943" i="7"/>
  <c r="S943" i="7"/>
  <c r="M936" i="5"/>
  <c r="S937" i="7"/>
  <c r="T937" i="7"/>
  <c r="M930" i="5"/>
  <c r="T931" i="7"/>
  <c r="S931" i="7"/>
  <c r="M924" i="5"/>
  <c r="S925" i="7"/>
  <c r="T925" i="7"/>
  <c r="T919" i="7"/>
  <c r="S919" i="7"/>
  <c r="S913" i="7"/>
  <c r="T913" i="7"/>
  <c r="T907" i="7"/>
  <c r="S907" i="7"/>
  <c r="U907" i="7" s="1"/>
  <c r="M900" i="5"/>
  <c r="S901" i="7"/>
  <c r="T901" i="7"/>
  <c r="M894" i="5"/>
  <c r="T895" i="7"/>
  <c r="S895" i="7"/>
  <c r="M888" i="5"/>
  <c r="S889" i="7"/>
  <c r="T889" i="7"/>
  <c r="T883" i="7"/>
  <c r="S883" i="7"/>
  <c r="U883" i="7" s="1"/>
  <c r="T877" i="7"/>
  <c r="S877" i="7"/>
  <c r="U877" i="7" s="1"/>
  <c r="M870" i="5"/>
  <c r="T871" i="7"/>
  <c r="S871" i="7"/>
  <c r="U871" i="7" s="1"/>
  <c r="S865" i="7"/>
  <c r="T865" i="7"/>
  <c r="T859" i="7"/>
  <c r="S859" i="7"/>
  <c r="S853" i="7"/>
  <c r="T853" i="7"/>
  <c r="M846" i="5"/>
  <c r="T847" i="7"/>
  <c r="S847" i="7"/>
  <c r="M840" i="5"/>
  <c r="S841" i="7"/>
  <c r="T841" i="7"/>
  <c r="M834" i="5"/>
  <c r="T835" i="7"/>
  <c r="U835" i="7" s="1"/>
  <c r="S835" i="7"/>
  <c r="S829" i="7"/>
  <c r="T829" i="7"/>
  <c r="T823" i="7"/>
  <c r="S823" i="7"/>
  <c r="U823" i="7" s="1"/>
  <c r="M816" i="5"/>
  <c r="S817" i="7"/>
  <c r="T817" i="7"/>
  <c r="M810" i="5"/>
  <c r="T811" i="7"/>
  <c r="S811" i="7"/>
  <c r="M804" i="5"/>
  <c r="S805" i="7"/>
  <c r="T805" i="7"/>
  <c r="M798" i="5"/>
  <c r="T799" i="7"/>
  <c r="S799" i="7"/>
  <c r="U799" i="7" s="1"/>
  <c r="S793" i="7"/>
  <c r="T793" i="7"/>
  <c r="T787" i="7"/>
  <c r="S787" i="7"/>
  <c r="M780" i="5"/>
  <c r="S781" i="7"/>
  <c r="T781" i="7"/>
  <c r="T775" i="7"/>
  <c r="S775" i="7"/>
  <c r="S769" i="7"/>
  <c r="T769" i="7"/>
  <c r="T763" i="7"/>
  <c r="S763" i="7"/>
  <c r="S757" i="7"/>
  <c r="T757" i="7"/>
  <c r="M750" i="5"/>
  <c r="T751" i="7"/>
  <c r="S751" i="7"/>
  <c r="S745" i="7"/>
  <c r="T745" i="7"/>
  <c r="M738" i="5"/>
  <c r="T739" i="7"/>
  <c r="S739" i="7"/>
  <c r="T733" i="7"/>
  <c r="S733" i="7"/>
  <c r="T727" i="7"/>
  <c r="S727" i="7"/>
  <c r="M720" i="5"/>
  <c r="S721" i="7"/>
  <c r="T721" i="7"/>
  <c r="T715" i="7"/>
  <c r="S715" i="7"/>
  <c r="S709" i="7"/>
  <c r="T709" i="7"/>
  <c r="T703" i="7"/>
  <c r="S703" i="7"/>
  <c r="U703" i="7" s="1"/>
  <c r="S697" i="7"/>
  <c r="T697" i="7"/>
  <c r="M690" i="5"/>
  <c r="T691" i="7"/>
  <c r="S691" i="7"/>
  <c r="S685" i="7"/>
  <c r="T685" i="7"/>
  <c r="T679" i="7"/>
  <c r="S679" i="7"/>
  <c r="S673" i="7"/>
  <c r="T673" i="7"/>
  <c r="M666" i="5"/>
  <c r="T667" i="7"/>
  <c r="S667" i="7"/>
  <c r="S661" i="7"/>
  <c r="T661" i="7"/>
  <c r="M654" i="5"/>
  <c r="T655" i="7"/>
  <c r="S655" i="7"/>
  <c r="S649" i="7"/>
  <c r="T649" i="7"/>
  <c r="M642" i="5"/>
  <c r="T643" i="7"/>
  <c r="S643" i="7"/>
  <c r="T637" i="7"/>
  <c r="S637" i="7"/>
  <c r="M630" i="5"/>
  <c r="S631" i="7"/>
  <c r="T631" i="7"/>
  <c r="T625" i="7"/>
  <c r="S625" i="7"/>
  <c r="M618" i="5"/>
  <c r="T619" i="7"/>
  <c r="S619" i="7"/>
  <c r="T613" i="7"/>
  <c r="S613" i="7"/>
  <c r="T607" i="7"/>
  <c r="S607" i="7"/>
  <c r="T601" i="7"/>
  <c r="S601" i="7"/>
  <c r="T595" i="7"/>
  <c r="S595" i="7"/>
  <c r="T589" i="7"/>
  <c r="S589" i="7"/>
  <c r="M582" i="5"/>
  <c r="T583" i="7"/>
  <c r="S583" i="7"/>
  <c r="M576" i="5"/>
  <c r="T577" i="7"/>
  <c r="S577" i="7"/>
  <c r="S571" i="7"/>
  <c r="T571" i="7"/>
  <c r="T565" i="7"/>
  <c r="S565" i="7"/>
  <c r="T559" i="7"/>
  <c r="S559" i="7"/>
  <c r="T553" i="7"/>
  <c r="S553" i="7"/>
  <c r="S547" i="7"/>
  <c r="T547" i="7"/>
  <c r="T541" i="7"/>
  <c r="S541" i="7"/>
  <c r="T535" i="7"/>
  <c r="S535" i="7"/>
  <c r="U535" i="7" s="1"/>
  <c r="T529" i="7"/>
  <c r="S529" i="7"/>
  <c r="T523" i="7"/>
  <c r="S523" i="7"/>
  <c r="T517" i="7"/>
  <c r="S517" i="7"/>
  <c r="T511" i="7"/>
  <c r="S511" i="7"/>
  <c r="T505" i="7"/>
  <c r="S505" i="7"/>
  <c r="M498" i="5"/>
  <c r="T499" i="7"/>
  <c r="S499" i="7"/>
  <c r="M492" i="5"/>
  <c r="T493" i="7"/>
  <c r="S493" i="7"/>
  <c r="M486" i="5"/>
  <c r="S487" i="7"/>
  <c r="T487" i="7"/>
  <c r="T481" i="7"/>
  <c r="S481" i="7"/>
  <c r="T475" i="7"/>
  <c r="S475" i="7"/>
  <c r="P474" i="5"/>
  <c r="T469" i="7"/>
  <c r="S469" i="7"/>
  <c r="P468" i="5"/>
  <c r="T463" i="7"/>
  <c r="S463" i="7"/>
  <c r="P462" i="5"/>
  <c r="M456" i="5"/>
  <c r="T457" i="7"/>
  <c r="S457" i="7"/>
  <c r="P456" i="5"/>
  <c r="M450" i="5"/>
  <c r="S451" i="7"/>
  <c r="T451" i="7"/>
  <c r="P450" i="5"/>
  <c r="M444" i="5"/>
  <c r="T445" i="7"/>
  <c r="S445" i="7"/>
  <c r="P444" i="5"/>
  <c r="T439" i="7"/>
  <c r="S439" i="7"/>
  <c r="U439" i="7" s="1"/>
  <c r="P438" i="5"/>
  <c r="T433" i="7"/>
  <c r="S433" i="7"/>
  <c r="P432" i="5"/>
  <c r="M426" i="5"/>
  <c r="T427" i="7"/>
  <c r="S427" i="7"/>
  <c r="P426" i="5"/>
  <c r="T421" i="7"/>
  <c r="S421" i="7"/>
  <c r="P420" i="5"/>
  <c r="M414" i="5"/>
  <c r="S415" i="7"/>
  <c r="T415" i="7"/>
  <c r="U415" i="7" s="1"/>
  <c r="P414" i="5"/>
  <c r="T409" i="7"/>
  <c r="S409" i="7"/>
  <c r="P408" i="5"/>
  <c r="T403" i="7"/>
  <c r="S403" i="7"/>
  <c r="P402" i="5"/>
  <c r="T397" i="7"/>
  <c r="S397" i="7"/>
  <c r="P396" i="5"/>
  <c r="T391" i="7"/>
  <c r="S391" i="7"/>
  <c r="U391" i="7" s="1"/>
  <c r="P390" i="5"/>
  <c r="M384" i="5"/>
  <c r="T385" i="7"/>
  <c r="S385" i="7"/>
  <c r="P384" i="5"/>
  <c r="S379" i="7"/>
  <c r="T379" i="7"/>
  <c r="P378" i="5"/>
  <c r="T373" i="7"/>
  <c r="S373" i="7"/>
  <c r="U373" i="7" s="1"/>
  <c r="P372" i="5"/>
  <c r="T367" i="7"/>
  <c r="S367" i="7"/>
  <c r="P366" i="5"/>
  <c r="M360" i="5"/>
  <c r="T361" i="7"/>
  <c r="S361" i="7"/>
  <c r="P360" i="5"/>
  <c r="M354" i="5"/>
  <c r="T355" i="7"/>
  <c r="S355" i="7"/>
  <c r="P354" i="5"/>
  <c r="T349" i="7"/>
  <c r="S349" i="7"/>
  <c r="U349" i="7" s="1"/>
  <c r="P348" i="5"/>
  <c r="M342" i="5"/>
  <c r="S343" i="7"/>
  <c r="T343" i="7"/>
  <c r="P342" i="5"/>
  <c r="T337" i="7"/>
  <c r="S337" i="7"/>
  <c r="P336" i="5"/>
  <c r="T331" i="7"/>
  <c r="S331" i="7"/>
  <c r="U331" i="7" s="1"/>
  <c r="P330" i="5"/>
  <c r="T325" i="7"/>
  <c r="S325" i="7"/>
  <c r="P324" i="5"/>
  <c r="T319" i="7"/>
  <c r="S319" i="7"/>
  <c r="P318" i="5"/>
  <c r="T313" i="7"/>
  <c r="S313" i="7"/>
  <c r="P312" i="5"/>
  <c r="M306" i="5"/>
  <c r="T307" i="7"/>
  <c r="S307" i="7"/>
  <c r="P306" i="5"/>
  <c r="M300" i="5"/>
  <c r="T301" i="7"/>
  <c r="S301" i="7"/>
  <c r="P300" i="5"/>
  <c r="T295" i="7"/>
  <c r="S295" i="7"/>
  <c r="P294" i="5"/>
  <c r="M288" i="5"/>
  <c r="T289" i="7"/>
  <c r="S289" i="7"/>
  <c r="U289" i="7" s="1"/>
  <c r="P288" i="5"/>
  <c r="T283" i="7"/>
  <c r="S283" i="7"/>
  <c r="P282" i="5"/>
  <c r="M276" i="5"/>
  <c r="T277" i="7"/>
  <c r="S277" i="7"/>
  <c r="P276" i="5"/>
  <c r="M270" i="5"/>
  <c r="S271" i="7"/>
  <c r="T271" i="7"/>
  <c r="P270" i="5"/>
  <c r="M264" i="5"/>
  <c r="T265" i="7"/>
  <c r="S265" i="7"/>
  <c r="P264" i="5"/>
  <c r="M258" i="5"/>
  <c r="T259" i="7"/>
  <c r="S259" i="7"/>
  <c r="P258" i="5"/>
  <c r="T253" i="7"/>
  <c r="S253" i="7"/>
  <c r="U253" i="7" s="1"/>
  <c r="P252" i="5"/>
  <c r="M246" i="5"/>
  <c r="T247" i="7"/>
  <c r="S247" i="7"/>
  <c r="U247" i="7" s="1"/>
  <c r="P246" i="5"/>
  <c r="T241" i="7"/>
  <c r="S241" i="7"/>
  <c r="P240" i="5"/>
  <c r="S235" i="7"/>
  <c r="T235" i="7"/>
  <c r="P234" i="5"/>
  <c r="M228" i="5"/>
  <c r="T229" i="7"/>
  <c r="S229" i="7"/>
  <c r="U229" i="7" s="1"/>
  <c r="P228" i="5"/>
  <c r="M222" i="5"/>
  <c r="T223" i="7"/>
  <c r="S223" i="7"/>
  <c r="P222" i="5"/>
  <c r="B247" i="6"/>
  <c r="B235" i="6"/>
  <c r="B223" i="6"/>
  <c r="B211" i="6"/>
  <c r="B199" i="6"/>
  <c r="B187" i="6"/>
  <c r="B175" i="6"/>
  <c r="B164" i="6"/>
  <c r="B158" i="6"/>
  <c r="B152" i="6"/>
  <c r="B146" i="6"/>
  <c r="B134" i="6"/>
  <c r="B128" i="6"/>
  <c r="B122" i="6"/>
  <c r="B116" i="6"/>
  <c r="B110" i="6"/>
  <c r="B98" i="6"/>
  <c r="B92" i="6"/>
  <c r="B86" i="6"/>
  <c r="B80" i="6"/>
  <c r="B74" i="6"/>
  <c r="B62" i="6"/>
  <c r="B56" i="6"/>
  <c r="O20" i="5"/>
  <c r="B50" i="6"/>
  <c r="M218" i="5"/>
  <c r="M140" i="5"/>
  <c r="O82" i="5"/>
  <c r="M974" i="5"/>
  <c r="M915" i="5"/>
  <c r="M855" i="5"/>
  <c r="M792" i="5"/>
  <c r="O441" i="5"/>
  <c r="P981" i="5"/>
  <c r="P969" i="5"/>
  <c r="P957" i="5"/>
  <c r="P945" i="5"/>
  <c r="P933" i="5"/>
  <c r="P909" i="5"/>
  <c r="P897" i="5"/>
  <c r="P885" i="5"/>
  <c r="P873" i="5"/>
  <c r="P861" i="5"/>
  <c r="P837" i="5"/>
  <c r="P825" i="5"/>
  <c r="P813" i="5"/>
  <c r="P789" i="5"/>
  <c r="P777" i="5"/>
  <c r="P765" i="5"/>
  <c r="P753" i="5"/>
  <c r="P741" i="5"/>
  <c r="P729" i="5"/>
  <c r="P717" i="5"/>
  <c r="P705" i="5"/>
  <c r="P657" i="5"/>
  <c r="P645" i="5"/>
  <c r="P633" i="5"/>
  <c r="P621" i="5"/>
  <c r="P609" i="5"/>
  <c r="P597" i="5"/>
  <c r="P585" i="5"/>
  <c r="P573" i="5"/>
  <c r="P561" i="5"/>
  <c r="P549" i="5"/>
  <c r="P537" i="5"/>
  <c r="P513" i="5"/>
  <c r="P501" i="5"/>
  <c r="P473" i="5"/>
  <c r="P449" i="5"/>
  <c r="P423" i="5"/>
  <c r="P352" i="5"/>
  <c r="P316" i="5"/>
  <c r="P244" i="5"/>
  <c r="P208" i="5"/>
  <c r="P172" i="5"/>
  <c r="P136" i="5"/>
  <c r="P100" i="5"/>
  <c r="P64" i="5"/>
  <c r="M783" i="5"/>
  <c r="S784" i="7"/>
  <c r="T784" i="7"/>
  <c r="T694" i="7"/>
  <c r="S694" i="7"/>
  <c r="M681" i="5"/>
  <c r="T682" i="7"/>
  <c r="S682" i="7"/>
  <c r="M669" i="5"/>
  <c r="T670" i="7"/>
  <c r="S670" i="7"/>
  <c r="M627" i="5"/>
  <c r="T628" i="7"/>
  <c r="S628" i="7"/>
  <c r="M531" i="5"/>
  <c r="T532" i="7"/>
  <c r="S532" i="7"/>
  <c r="T418" i="7"/>
  <c r="S418" i="7"/>
  <c r="P417" i="5"/>
  <c r="M381" i="5"/>
  <c r="T382" i="7"/>
  <c r="S382" i="7"/>
  <c r="P381" i="5"/>
  <c r="M369" i="5"/>
  <c r="T370" i="7"/>
  <c r="S370" i="7"/>
  <c r="U370" i="7" s="1"/>
  <c r="P369" i="5"/>
  <c r="T340" i="7"/>
  <c r="S340" i="7"/>
  <c r="M297" i="5"/>
  <c r="T298" i="7"/>
  <c r="S298" i="7"/>
  <c r="P297" i="5"/>
  <c r="B71" i="6"/>
  <c r="B47" i="6"/>
  <c r="O327" i="5"/>
  <c r="P939" i="5"/>
  <c r="P879" i="5"/>
  <c r="P831" i="5"/>
  <c r="P783" i="5"/>
  <c r="P747" i="5"/>
  <c r="P687" i="5"/>
  <c r="P651" i="5"/>
  <c r="P555" i="5"/>
  <c r="P519" i="5"/>
  <c r="P507" i="5"/>
  <c r="B1001" i="6"/>
  <c r="B761" i="6"/>
  <c r="B689" i="6"/>
  <c r="B569" i="6"/>
  <c r="B557" i="6"/>
  <c r="B521" i="6"/>
  <c r="B461" i="6"/>
  <c r="B257" i="6"/>
  <c r="M207" i="5"/>
  <c r="S208" i="7"/>
  <c r="T208" i="7"/>
  <c r="T148" i="7"/>
  <c r="S148" i="7"/>
  <c r="M106" i="5"/>
  <c r="T107" i="7"/>
  <c r="S107" i="7"/>
  <c r="U107" i="7" s="1"/>
  <c r="P106" i="5"/>
  <c r="O213" i="5"/>
  <c r="O285" i="5"/>
  <c r="O976" i="5"/>
  <c r="T977" i="7"/>
  <c r="S977" i="7"/>
  <c r="M970" i="5"/>
  <c r="T971" i="7"/>
  <c r="S971" i="7"/>
  <c r="O958" i="5"/>
  <c r="T959" i="7"/>
  <c r="S959" i="7"/>
  <c r="U959" i="7" s="1"/>
  <c r="M952" i="5"/>
  <c r="T953" i="7"/>
  <c r="S953" i="7"/>
  <c r="U953" i="7" s="1"/>
  <c r="M934" i="5"/>
  <c r="T935" i="7"/>
  <c r="S935" i="7"/>
  <c r="M898" i="5"/>
  <c r="T899" i="7"/>
  <c r="S899" i="7"/>
  <c r="M874" i="5"/>
  <c r="T875" i="7"/>
  <c r="S875" i="7"/>
  <c r="M862" i="5"/>
  <c r="T863" i="7"/>
  <c r="S863" i="7"/>
  <c r="U863" i="7" s="1"/>
  <c r="T737" i="7"/>
  <c r="S737" i="7"/>
  <c r="T599" i="7"/>
  <c r="S599" i="7"/>
  <c r="M400" i="5"/>
  <c r="T401" i="7"/>
  <c r="S401" i="7"/>
  <c r="U401" i="7" s="1"/>
  <c r="M376" i="5"/>
  <c r="S377" i="7"/>
  <c r="T377" i="7"/>
  <c r="M298" i="5"/>
  <c r="T299" i="7"/>
  <c r="S299" i="7"/>
  <c r="P298" i="5"/>
  <c r="B114" i="6"/>
  <c r="B60" i="6"/>
  <c r="B642" i="6"/>
  <c r="B414" i="6"/>
  <c r="B1003" i="6"/>
  <c r="B931" i="6"/>
  <c r="B871" i="6"/>
  <c r="B811" i="6"/>
  <c r="B763" i="6"/>
  <c r="B751" i="6"/>
  <c r="B715" i="6"/>
  <c r="O980" i="5"/>
  <c r="B1010" i="6"/>
  <c r="O974" i="5"/>
  <c r="B1004" i="6"/>
  <c r="B998" i="6"/>
  <c r="O962" i="5"/>
  <c r="B992" i="6"/>
  <c r="O956" i="5"/>
  <c r="B986" i="6"/>
  <c r="B980" i="6"/>
  <c r="O944" i="5"/>
  <c r="B974" i="6"/>
  <c r="O938" i="5"/>
  <c r="B968" i="6"/>
  <c r="B962" i="6"/>
  <c r="O926" i="5"/>
  <c r="B956" i="6"/>
  <c r="O920" i="5"/>
  <c r="B950" i="6"/>
  <c r="B944" i="6"/>
  <c r="O908" i="5"/>
  <c r="B938" i="6"/>
  <c r="O902" i="5"/>
  <c r="B932" i="6"/>
  <c r="B926" i="6"/>
  <c r="O890" i="5"/>
  <c r="B920" i="6"/>
  <c r="O884" i="5"/>
  <c r="B914" i="6"/>
  <c r="B908" i="6"/>
  <c r="O872" i="5"/>
  <c r="B902" i="6"/>
  <c r="O866" i="5"/>
  <c r="B896" i="6"/>
  <c r="O860" i="5"/>
  <c r="B890" i="6"/>
  <c r="O854" i="5"/>
  <c r="B884" i="6"/>
  <c r="O848" i="5"/>
  <c r="B878" i="6"/>
  <c r="B872" i="6"/>
  <c r="O836" i="5"/>
  <c r="B866" i="6"/>
  <c r="B860" i="6"/>
  <c r="B854" i="6"/>
  <c r="O818" i="5"/>
  <c r="B848" i="6"/>
  <c r="O812" i="5"/>
  <c r="B842" i="6"/>
  <c r="B836" i="6"/>
  <c r="O800" i="5"/>
  <c r="B830" i="6"/>
  <c r="B824" i="6"/>
  <c r="O788" i="5"/>
  <c r="B818" i="6"/>
  <c r="B812" i="6"/>
  <c r="O776" i="5"/>
  <c r="B806" i="6"/>
  <c r="B800" i="6"/>
  <c r="O764" i="5"/>
  <c r="B794" i="6"/>
  <c r="O758" i="5"/>
  <c r="B788" i="6"/>
  <c r="B782" i="6"/>
  <c r="B776" i="6"/>
  <c r="O740" i="5"/>
  <c r="B770" i="6"/>
  <c r="B764" i="6"/>
  <c r="O728" i="5"/>
  <c r="B758" i="6"/>
  <c r="O722" i="5"/>
  <c r="B752" i="6"/>
  <c r="B746" i="6"/>
  <c r="B740" i="6"/>
  <c r="B734" i="6"/>
  <c r="B728" i="6"/>
  <c r="O692" i="5"/>
  <c r="B722" i="6"/>
  <c r="B716" i="6"/>
  <c r="O680" i="5"/>
  <c r="B710" i="6"/>
  <c r="O674" i="5"/>
  <c r="B704" i="6"/>
  <c r="B698" i="6"/>
  <c r="B692" i="6"/>
  <c r="B686" i="6"/>
  <c r="B680" i="6"/>
  <c r="B674" i="6"/>
  <c r="B668" i="6"/>
  <c r="B662" i="6"/>
  <c r="B656" i="6"/>
  <c r="B650" i="6"/>
  <c r="B644" i="6"/>
  <c r="B638" i="6"/>
  <c r="B632" i="6"/>
  <c r="B626" i="6"/>
  <c r="B620" i="6"/>
  <c r="B614" i="6"/>
  <c r="B608" i="6"/>
  <c r="B602" i="6"/>
  <c r="B596" i="6"/>
  <c r="B590" i="6"/>
  <c r="B584" i="6"/>
  <c r="B578" i="6"/>
  <c r="B572" i="6"/>
  <c r="B566" i="6"/>
  <c r="B560" i="6"/>
  <c r="B554" i="6"/>
  <c r="B548" i="6"/>
  <c r="B542" i="6"/>
  <c r="B536" i="6"/>
  <c r="B530" i="6"/>
  <c r="B524" i="6"/>
  <c r="B518" i="6"/>
  <c r="B512" i="6"/>
  <c r="B506" i="6"/>
  <c r="B500" i="6"/>
  <c r="B494" i="6"/>
  <c r="B488" i="6"/>
  <c r="B482" i="6"/>
  <c r="B476" i="6"/>
  <c r="B470" i="6"/>
  <c r="B464" i="6"/>
  <c r="B458" i="6"/>
  <c r="B452" i="6"/>
  <c r="B446" i="6"/>
  <c r="B440" i="6"/>
  <c r="B434" i="6"/>
  <c r="B428" i="6"/>
  <c r="B422" i="6"/>
  <c r="B416" i="6"/>
  <c r="B410" i="6"/>
  <c r="B404" i="6"/>
  <c r="B398" i="6"/>
  <c r="B392" i="6"/>
  <c r="B386" i="6"/>
  <c r="B380" i="6"/>
  <c r="B374" i="6"/>
  <c r="B368" i="6"/>
  <c r="B362" i="6"/>
  <c r="B356" i="6"/>
  <c r="B350" i="6"/>
  <c r="B344" i="6"/>
  <c r="B338" i="6"/>
  <c r="B332" i="6"/>
  <c r="B326" i="6"/>
  <c r="B320" i="6"/>
  <c r="B314" i="6"/>
  <c r="B308" i="6"/>
  <c r="B302" i="6"/>
  <c r="B296" i="6"/>
  <c r="B290" i="6"/>
  <c r="B284" i="6"/>
  <c r="B278" i="6"/>
  <c r="B272" i="6"/>
  <c r="B266" i="6"/>
  <c r="B260" i="6"/>
  <c r="B254" i="6"/>
  <c r="M216" i="5"/>
  <c r="T217" i="7"/>
  <c r="S217" i="7"/>
  <c r="P216" i="5"/>
  <c r="M210" i="5"/>
  <c r="T211" i="7"/>
  <c r="S211" i="7"/>
  <c r="P210" i="5"/>
  <c r="T205" i="7"/>
  <c r="S205" i="7"/>
  <c r="P204" i="5"/>
  <c r="S199" i="7"/>
  <c r="T199" i="7"/>
  <c r="P198" i="5"/>
  <c r="M192" i="5"/>
  <c r="T193" i="7"/>
  <c r="S193" i="7"/>
  <c r="U193" i="7" s="1"/>
  <c r="P192" i="5"/>
  <c r="T187" i="7"/>
  <c r="S187" i="7"/>
  <c r="P186" i="5"/>
  <c r="M180" i="5"/>
  <c r="T181" i="7"/>
  <c r="S181" i="7"/>
  <c r="P180" i="5"/>
  <c r="T175" i="7"/>
  <c r="S175" i="7"/>
  <c r="P174" i="5"/>
  <c r="M168" i="5"/>
  <c r="T169" i="7"/>
  <c r="S169" i="7"/>
  <c r="P168" i="5"/>
  <c r="S163" i="7"/>
  <c r="T163" i="7"/>
  <c r="P162" i="5"/>
  <c r="M156" i="5"/>
  <c r="T157" i="7"/>
  <c r="S157" i="7"/>
  <c r="P156" i="5"/>
  <c r="M150" i="5"/>
  <c r="T151" i="7"/>
  <c r="S151" i="7"/>
  <c r="U151" i="7" s="1"/>
  <c r="P150" i="5"/>
  <c r="T145" i="7"/>
  <c r="S145" i="7"/>
  <c r="U145" i="7" s="1"/>
  <c r="P144" i="5"/>
  <c r="M138" i="5"/>
  <c r="T139" i="7"/>
  <c r="S139" i="7"/>
  <c r="P138" i="5"/>
  <c r="T134" i="7"/>
  <c r="S134" i="7"/>
  <c r="U134" i="7" s="1"/>
  <c r="M127" i="5"/>
  <c r="T128" i="7"/>
  <c r="S128" i="7"/>
  <c r="P127" i="5"/>
  <c r="T122" i="7"/>
  <c r="S122" i="7"/>
  <c r="T116" i="7"/>
  <c r="S116" i="7"/>
  <c r="P115" i="5"/>
  <c r="T110" i="7"/>
  <c r="S110" i="7"/>
  <c r="T104" i="7"/>
  <c r="S104" i="7"/>
  <c r="U104" i="7" s="1"/>
  <c r="P103" i="5"/>
  <c r="T98" i="7"/>
  <c r="S98" i="7"/>
  <c r="M91" i="5"/>
  <c r="T92" i="7"/>
  <c r="S92" i="7"/>
  <c r="P91" i="5"/>
  <c r="T86" i="7"/>
  <c r="S86" i="7"/>
  <c r="M79" i="5"/>
  <c r="T80" i="7"/>
  <c r="S80" i="7"/>
  <c r="P79" i="5"/>
  <c r="T74" i="7"/>
  <c r="S74" i="7"/>
  <c r="M67" i="5"/>
  <c r="T68" i="7"/>
  <c r="S68" i="7"/>
  <c r="P67" i="5"/>
  <c r="T62" i="7"/>
  <c r="S62" i="7"/>
  <c r="T56" i="7"/>
  <c r="S56" i="7"/>
  <c r="P55" i="5"/>
  <c r="T50" i="7"/>
  <c r="S50" i="7"/>
  <c r="M43" i="5"/>
  <c r="S44" i="7"/>
  <c r="T44" i="7"/>
  <c r="P43" i="5"/>
  <c r="T38" i="7"/>
  <c r="S38" i="7"/>
  <c r="T32" i="7"/>
  <c r="S32" i="7"/>
  <c r="P31" i="5"/>
  <c r="T26" i="7"/>
  <c r="S26" i="7"/>
  <c r="M19" i="5"/>
  <c r="S20" i="7"/>
  <c r="T20" i="7"/>
  <c r="P19" i="5"/>
  <c r="T14" i="7"/>
  <c r="S14" i="7"/>
  <c r="U14" i="7" s="1"/>
  <c r="M206" i="5"/>
  <c r="M130" i="5"/>
  <c r="O81" i="5"/>
  <c r="O969" i="5"/>
  <c r="M909" i="5"/>
  <c r="M854" i="5"/>
  <c r="M789" i="5"/>
  <c r="M717" i="5"/>
  <c r="P980" i="5"/>
  <c r="P968" i="5"/>
  <c r="P956" i="5"/>
  <c r="P944" i="5"/>
  <c r="P932" i="5"/>
  <c r="P920" i="5"/>
  <c r="P908" i="5"/>
  <c r="P896" i="5"/>
  <c r="P884" i="5"/>
  <c r="P872" i="5"/>
  <c r="P860" i="5"/>
  <c r="P848" i="5"/>
  <c r="P836" i="5"/>
  <c r="P824" i="5"/>
  <c r="P812" i="5"/>
  <c r="P800" i="5"/>
  <c r="P788" i="5"/>
  <c r="P776" i="5"/>
  <c r="P764" i="5"/>
  <c r="P752" i="5"/>
  <c r="P740" i="5"/>
  <c r="P728" i="5"/>
  <c r="P716" i="5"/>
  <c r="P704" i="5"/>
  <c r="P692" i="5"/>
  <c r="P680" i="5"/>
  <c r="P668" i="5"/>
  <c r="P656" i="5"/>
  <c r="P644" i="5"/>
  <c r="P632" i="5"/>
  <c r="P620" i="5"/>
  <c r="P608" i="5"/>
  <c r="P596" i="5"/>
  <c r="P584" i="5"/>
  <c r="P572" i="5"/>
  <c r="P560" i="5"/>
  <c r="P548" i="5"/>
  <c r="P536" i="5"/>
  <c r="P524" i="5"/>
  <c r="P512" i="5"/>
  <c r="P500" i="5"/>
  <c r="P488" i="5"/>
  <c r="P448" i="5"/>
  <c r="P422" i="5"/>
  <c r="P351" i="5"/>
  <c r="P315" i="5"/>
  <c r="P279" i="5"/>
  <c r="P243" i="5"/>
  <c r="P207" i="5"/>
  <c r="P171" i="5"/>
  <c r="P135" i="5"/>
  <c r="P99" i="5"/>
  <c r="P63" i="5"/>
  <c r="P27" i="5"/>
  <c r="S976" i="7"/>
  <c r="T976" i="7"/>
  <c r="M951" i="5"/>
  <c r="T952" i="7"/>
  <c r="S952" i="7"/>
  <c r="S940" i="7"/>
  <c r="T940" i="7"/>
  <c r="M927" i="5"/>
  <c r="S928" i="7"/>
  <c r="T928" i="7"/>
  <c r="M801" i="5"/>
  <c r="T802" i="7"/>
  <c r="S802" i="7"/>
  <c r="S772" i="7"/>
  <c r="T772" i="7"/>
  <c r="T616" i="7"/>
  <c r="S616" i="7"/>
  <c r="M489" i="5"/>
  <c r="T490" i="7"/>
  <c r="S490" i="7"/>
  <c r="M429" i="5"/>
  <c r="T430" i="7"/>
  <c r="S430" i="7"/>
  <c r="P429" i="5"/>
  <c r="M387" i="5"/>
  <c r="T388" i="7"/>
  <c r="S388" i="7"/>
  <c r="M303" i="5"/>
  <c r="S304" i="7"/>
  <c r="T304" i="7"/>
  <c r="B244" i="6"/>
  <c r="B149" i="6"/>
  <c r="B119" i="6"/>
  <c r="B89" i="6"/>
  <c r="P915" i="5"/>
  <c r="P807" i="5"/>
  <c r="P627" i="5"/>
  <c r="P531" i="5"/>
  <c r="P483" i="5"/>
  <c r="B893" i="6"/>
  <c r="B701" i="6"/>
  <c r="B653" i="6"/>
  <c r="B593" i="6"/>
  <c r="B401" i="6"/>
  <c r="B341" i="6"/>
  <c r="B281" i="6"/>
  <c r="M189" i="5"/>
  <c r="T190" i="7"/>
  <c r="S190" i="7"/>
  <c r="P189" i="5"/>
  <c r="T184" i="7"/>
  <c r="S184" i="7"/>
  <c r="U184" i="7" s="1"/>
  <c r="M177" i="5"/>
  <c r="T178" i="7"/>
  <c r="S178" i="7"/>
  <c r="U178" i="7" s="1"/>
  <c r="P177" i="5"/>
  <c r="M153" i="5"/>
  <c r="T154" i="7"/>
  <c r="S154" i="7"/>
  <c r="P153" i="5"/>
  <c r="T119" i="7"/>
  <c r="S119" i="7"/>
  <c r="P118" i="5"/>
  <c r="M112" i="5"/>
  <c r="T113" i="7"/>
  <c r="S113" i="7"/>
  <c r="T77" i="7"/>
  <c r="S77" i="7"/>
  <c r="T59" i="7"/>
  <c r="S59" i="7"/>
  <c r="P58" i="5"/>
  <c r="M946" i="5"/>
  <c r="T947" i="7"/>
  <c r="S947" i="7"/>
  <c r="O922" i="5"/>
  <c r="T923" i="7"/>
  <c r="S923" i="7"/>
  <c r="M868" i="5"/>
  <c r="T869" i="7"/>
  <c r="S869" i="7"/>
  <c r="M850" i="5"/>
  <c r="T851" i="7"/>
  <c r="S851" i="7"/>
  <c r="M838" i="5"/>
  <c r="T839" i="7"/>
  <c r="S839" i="7"/>
  <c r="M826" i="5"/>
  <c r="T827" i="7"/>
  <c r="S827" i="7"/>
  <c r="T821" i="7"/>
  <c r="S821" i="7"/>
  <c r="U821" i="7" s="1"/>
  <c r="M808" i="5"/>
  <c r="T809" i="7"/>
  <c r="S809" i="7"/>
  <c r="U809" i="7" s="1"/>
  <c r="M796" i="5"/>
  <c r="T797" i="7"/>
  <c r="S797" i="7"/>
  <c r="M784" i="5"/>
  <c r="T785" i="7"/>
  <c r="S785" i="7"/>
  <c r="T779" i="7"/>
  <c r="S779" i="7"/>
  <c r="U779" i="7" s="1"/>
  <c r="M478" i="5"/>
  <c r="T479" i="7"/>
  <c r="S479" i="7"/>
  <c r="P478" i="5"/>
  <c r="M442" i="5"/>
  <c r="T443" i="7"/>
  <c r="S443" i="7"/>
  <c r="P442" i="5"/>
  <c r="S413" i="7"/>
  <c r="T413" i="7"/>
  <c r="M280" i="5"/>
  <c r="S281" i="7"/>
  <c r="T281" i="7"/>
  <c r="M238" i="5"/>
  <c r="T239" i="7"/>
  <c r="S239" i="7"/>
  <c r="U239" i="7" s="1"/>
  <c r="P238" i="5"/>
  <c r="B144" i="6"/>
  <c r="B48" i="6"/>
  <c r="P459" i="5"/>
  <c r="B738" i="6"/>
  <c r="B546" i="6"/>
  <c r="B474" i="6"/>
  <c r="B402" i="6"/>
  <c r="B390" i="6"/>
  <c r="B366" i="6"/>
  <c r="B967" i="6"/>
  <c r="B943" i="6"/>
  <c r="M979" i="5"/>
  <c r="T980" i="7"/>
  <c r="S980" i="7"/>
  <c r="M973" i="5"/>
  <c r="S974" i="7"/>
  <c r="T974" i="7"/>
  <c r="M967" i="5"/>
  <c r="T968" i="7"/>
  <c r="S968" i="7"/>
  <c r="M961" i="5"/>
  <c r="S962" i="7"/>
  <c r="T962" i="7"/>
  <c r="M955" i="5"/>
  <c r="T956" i="7"/>
  <c r="S956" i="7"/>
  <c r="S950" i="7"/>
  <c r="T950" i="7"/>
  <c r="M943" i="5"/>
  <c r="T944" i="7"/>
  <c r="S944" i="7"/>
  <c r="M937" i="5"/>
  <c r="S938" i="7"/>
  <c r="T938" i="7"/>
  <c r="M931" i="5"/>
  <c r="T932" i="7"/>
  <c r="S932" i="7"/>
  <c r="M925" i="5"/>
  <c r="S926" i="7"/>
  <c r="T926" i="7"/>
  <c r="U926" i="7" s="1"/>
  <c r="M919" i="5"/>
  <c r="T920" i="7"/>
  <c r="S920" i="7"/>
  <c r="S914" i="7"/>
  <c r="T914" i="7"/>
  <c r="M907" i="5"/>
  <c r="T908" i="7"/>
  <c r="S908" i="7"/>
  <c r="M901" i="5"/>
  <c r="S902" i="7"/>
  <c r="T902" i="7"/>
  <c r="M895" i="5"/>
  <c r="T896" i="7"/>
  <c r="S896" i="7"/>
  <c r="M889" i="5"/>
  <c r="S890" i="7"/>
  <c r="T890" i="7"/>
  <c r="M883" i="5"/>
  <c r="T884" i="7"/>
  <c r="S884" i="7"/>
  <c r="S878" i="7"/>
  <c r="T878" i="7"/>
  <c r="M871" i="5"/>
  <c r="T872" i="7"/>
  <c r="S872" i="7"/>
  <c r="M865" i="5"/>
  <c r="S866" i="7"/>
  <c r="U866" i="7" s="1"/>
  <c r="T866" i="7"/>
  <c r="M859" i="5"/>
  <c r="T860" i="7"/>
  <c r="S860" i="7"/>
  <c r="S854" i="7"/>
  <c r="T854" i="7"/>
  <c r="M847" i="5"/>
  <c r="T848" i="7"/>
  <c r="S848" i="7"/>
  <c r="M841" i="5"/>
  <c r="S842" i="7"/>
  <c r="T842" i="7"/>
  <c r="M835" i="5"/>
  <c r="T836" i="7"/>
  <c r="S836" i="7"/>
  <c r="S830" i="7"/>
  <c r="T830" i="7"/>
  <c r="M823" i="5"/>
  <c r="T824" i="7"/>
  <c r="S824" i="7"/>
  <c r="U824" i="7" s="1"/>
  <c r="S818" i="7"/>
  <c r="T818" i="7"/>
  <c r="M811" i="5"/>
  <c r="T812" i="7"/>
  <c r="S812" i="7"/>
  <c r="S806" i="7"/>
  <c r="T806" i="7"/>
  <c r="M799" i="5"/>
  <c r="T800" i="7"/>
  <c r="S800" i="7"/>
  <c r="S794" i="7"/>
  <c r="T794" i="7"/>
  <c r="T788" i="7"/>
  <c r="S788" i="7"/>
  <c r="M781" i="5"/>
  <c r="S782" i="7"/>
  <c r="T782" i="7"/>
  <c r="T776" i="7"/>
  <c r="S776" i="7"/>
  <c r="U776" i="7" s="1"/>
  <c r="S770" i="7"/>
  <c r="T770" i="7"/>
  <c r="M763" i="5"/>
  <c r="T764" i="7"/>
  <c r="S764" i="7"/>
  <c r="M757" i="5"/>
  <c r="S758" i="7"/>
  <c r="T758" i="7"/>
  <c r="T752" i="7"/>
  <c r="S752" i="7"/>
  <c r="S746" i="7"/>
  <c r="T746" i="7"/>
  <c r="T740" i="7"/>
  <c r="S740" i="7"/>
  <c r="S734" i="7"/>
  <c r="T734" i="7"/>
  <c r="T728" i="7"/>
  <c r="S728" i="7"/>
  <c r="S722" i="7"/>
  <c r="T722" i="7"/>
  <c r="M715" i="5"/>
  <c r="T716" i="7"/>
  <c r="S716" i="7"/>
  <c r="S710" i="7"/>
  <c r="T710" i="7"/>
  <c r="M703" i="5"/>
  <c r="T704" i="7"/>
  <c r="S704" i="7"/>
  <c r="S698" i="7"/>
  <c r="T698" i="7"/>
  <c r="M691" i="5"/>
  <c r="T692" i="7"/>
  <c r="S692" i="7"/>
  <c r="S686" i="7"/>
  <c r="T686" i="7"/>
  <c r="M679" i="5"/>
  <c r="T680" i="7"/>
  <c r="S680" i="7"/>
  <c r="S674" i="7"/>
  <c r="T674" i="7"/>
  <c r="T668" i="7"/>
  <c r="S668" i="7"/>
  <c r="M661" i="5"/>
  <c r="S662" i="7"/>
  <c r="T662" i="7"/>
  <c r="T656" i="7"/>
  <c r="S656" i="7"/>
  <c r="M649" i="5"/>
  <c r="S650" i="7"/>
  <c r="T650" i="7"/>
  <c r="M643" i="5"/>
  <c r="T644" i="7"/>
  <c r="S644" i="7"/>
  <c r="T638" i="7"/>
  <c r="S638" i="7"/>
  <c r="T632" i="7"/>
  <c r="S632" i="7"/>
  <c r="T626" i="7"/>
  <c r="S626" i="7"/>
  <c r="M619" i="5"/>
  <c r="T620" i="7"/>
  <c r="S620" i="7"/>
  <c r="U620" i="7" s="1"/>
  <c r="T614" i="7"/>
  <c r="S614" i="7"/>
  <c r="M607" i="5"/>
  <c r="T608" i="7"/>
  <c r="S608" i="7"/>
  <c r="M601" i="5"/>
  <c r="T602" i="7"/>
  <c r="S602" i="7"/>
  <c r="T596" i="7"/>
  <c r="S596" i="7"/>
  <c r="T590" i="7"/>
  <c r="S590" i="7"/>
  <c r="T584" i="7"/>
  <c r="S584" i="7"/>
  <c r="M577" i="5"/>
  <c r="T578" i="7"/>
  <c r="S578" i="7"/>
  <c r="T572" i="7"/>
  <c r="S572" i="7"/>
  <c r="M565" i="5"/>
  <c r="T566" i="7"/>
  <c r="S566" i="7"/>
  <c r="M559" i="5"/>
  <c r="T560" i="7"/>
  <c r="S560" i="7"/>
  <c r="M553" i="5"/>
  <c r="T554" i="7"/>
  <c r="S554" i="7"/>
  <c r="M547" i="5"/>
  <c r="T548" i="7"/>
  <c r="S548" i="7"/>
  <c r="T542" i="7"/>
  <c r="S542" i="7"/>
  <c r="M535" i="5"/>
  <c r="T536" i="7"/>
  <c r="S536" i="7"/>
  <c r="U536" i="7" s="1"/>
  <c r="T530" i="7"/>
  <c r="S530" i="7"/>
  <c r="M523" i="5"/>
  <c r="T524" i="7"/>
  <c r="S524" i="7"/>
  <c r="M517" i="5"/>
  <c r="T518" i="7"/>
  <c r="S518" i="7"/>
  <c r="T512" i="7"/>
  <c r="S512" i="7"/>
  <c r="M505" i="5"/>
  <c r="T506" i="7"/>
  <c r="S506" i="7"/>
  <c r="T500" i="7"/>
  <c r="S500" i="7"/>
  <c r="U500" i="7" s="1"/>
  <c r="T494" i="7"/>
  <c r="S494" i="7"/>
  <c r="T488" i="7"/>
  <c r="S488" i="7"/>
  <c r="M481" i="5"/>
  <c r="T482" i="7"/>
  <c r="S482" i="7"/>
  <c r="T476" i="7"/>
  <c r="S476" i="7"/>
  <c r="U476" i="7" s="1"/>
  <c r="T470" i="7"/>
  <c r="S470" i="7"/>
  <c r="M463" i="5"/>
  <c r="T464" i="7"/>
  <c r="S464" i="7"/>
  <c r="T458" i="7"/>
  <c r="S458" i="7"/>
  <c r="M451" i="5"/>
  <c r="T452" i="7"/>
  <c r="S452" i="7"/>
  <c r="T446" i="7"/>
  <c r="S446" i="7"/>
  <c r="U446" i="7" s="1"/>
  <c r="T440" i="7"/>
  <c r="S440" i="7"/>
  <c r="P439" i="5"/>
  <c r="T434" i="7"/>
  <c r="S434" i="7"/>
  <c r="T428" i="7"/>
  <c r="S428" i="7"/>
  <c r="P427" i="5"/>
  <c r="M421" i="5"/>
  <c r="T422" i="7"/>
  <c r="S422" i="7"/>
  <c r="T416" i="7"/>
  <c r="S416" i="7"/>
  <c r="P415" i="5"/>
  <c r="M409" i="5"/>
  <c r="T410" i="7"/>
  <c r="S410" i="7"/>
  <c r="M403" i="5"/>
  <c r="T404" i="7"/>
  <c r="S404" i="7"/>
  <c r="U404" i="7" s="1"/>
  <c r="P403" i="5"/>
  <c r="T398" i="7"/>
  <c r="S398" i="7"/>
  <c r="U398" i="7" s="1"/>
  <c r="T392" i="7"/>
  <c r="S392" i="7"/>
  <c r="P391" i="5"/>
  <c r="T386" i="7"/>
  <c r="S386" i="7"/>
  <c r="M379" i="5"/>
  <c r="T380" i="7"/>
  <c r="S380" i="7"/>
  <c r="P379" i="5"/>
  <c r="T374" i="7"/>
  <c r="S374" i="7"/>
  <c r="T368" i="7"/>
  <c r="S368" i="7"/>
  <c r="P367" i="5"/>
  <c r="M361" i="5"/>
  <c r="T362" i="7"/>
  <c r="S362" i="7"/>
  <c r="T356" i="7"/>
  <c r="S356" i="7"/>
  <c r="P355" i="5"/>
  <c r="M349" i="5"/>
  <c r="T350" i="7"/>
  <c r="S350" i="7"/>
  <c r="T344" i="7"/>
  <c r="S344" i="7"/>
  <c r="P343" i="5"/>
  <c r="T338" i="7"/>
  <c r="S338" i="7"/>
  <c r="M331" i="5"/>
  <c r="T332" i="7"/>
  <c r="S332" i="7"/>
  <c r="P331" i="5"/>
  <c r="T326" i="7"/>
  <c r="S326" i="7"/>
  <c r="M319" i="5"/>
  <c r="T320" i="7"/>
  <c r="S320" i="7"/>
  <c r="P319" i="5"/>
  <c r="T314" i="7"/>
  <c r="S314" i="7"/>
  <c r="M307" i="5"/>
  <c r="T308" i="7"/>
  <c r="S308" i="7"/>
  <c r="P307" i="5"/>
  <c r="M301" i="5"/>
  <c r="T302" i="7"/>
  <c r="S302" i="7"/>
  <c r="T296" i="7"/>
  <c r="S296" i="7"/>
  <c r="P295" i="5"/>
  <c r="T290" i="7"/>
  <c r="S290" i="7"/>
  <c r="T284" i="7"/>
  <c r="S284" i="7"/>
  <c r="U284" i="7" s="1"/>
  <c r="P283" i="5"/>
  <c r="T278" i="7"/>
  <c r="S278" i="7"/>
  <c r="T272" i="7"/>
  <c r="S272" i="7"/>
  <c r="P271" i="5"/>
  <c r="M265" i="5"/>
  <c r="T266" i="7"/>
  <c r="S266" i="7"/>
  <c r="M259" i="5"/>
  <c r="T260" i="7"/>
  <c r="S260" i="7"/>
  <c r="U260" i="7" s="1"/>
  <c r="P259" i="5"/>
  <c r="T254" i="7"/>
  <c r="S254" i="7"/>
  <c r="M247" i="5"/>
  <c r="T248" i="7"/>
  <c r="S248" i="7"/>
  <c r="P247" i="5"/>
  <c r="T242" i="7"/>
  <c r="S242" i="7"/>
  <c r="M235" i="5"/>
  <c r="T236" i="7"/>
  <c r="S236" i="7"/>
  <c r="P235" i="5"/>
  <c r="M229" i="5"/>
  <c r="T230" i="7"/>
  <c r="S230" i="7"/>
  <c r="T224" i="7"/>
  <c r="S224" i="7"/>
  <c r="U224" i="7" s="1"/>
  <c r="P223" i="5"/>
  <c r="B248" i="6"/>
  <c r="B242" i="6"/>
  <c r="B236" i="6"/>
  <c r="B230" i="6"/>
  <c r="B224" i="6"/>
  <c r="B218" i="6"/>
  <c r="B212" i="6"/>
  <c r="B206" i="6"/>
  <c r="B200" i="6"/>
  <c r="B194" i="6"/>
  <c r="B188" i="6"/>
  <c r="B182" i="6"/>
  <c r="B176" i="6"/>
  <c r="B170" i="6"/>
  <c r="B165" i="6"/>
  <c r="B159" i="6"/>
  <c r="B153" i="6"/>
  <c r="B147" i="6"/>
  <c r="B135" i="6"/>
  <c r="B129" i="6"/>
  <c r="B123" i="6"/>
  <c r="B117" i="6"/>
  <c r="B111" i="6"/>
  <c r="B99" i="6"/>
  <c r="B93" i="6"/>
  <c r="B87" i="6"/>
  <c r="B81" i="6"/>
  <c r="B75" i="6"/>
  <c r="B63" i="6"/>
  <c r="B57" i="6"/>
  <c r="B51" i="6"/>
  <c r="B45" i="6"/>
  <c r="M46" i="5"/>
  <c r="O76" i="5"/>
  <c r="M969" i="5"/>
  <c r="O904" i="5"/>
  <c r="M848" i="5"/>
  <c r="O771" i="5"/>
  <c r="O705" i="5"/>
  <c r="M406" i="5"/>
  <c r="P979" i="5"/>
  <c r="P967" i="5"/>
  <c r="P955" i="5"/>
  <c r="P943" i="5"/>
  <c r="P931" i="5"/>
  <c r="P919" i="5"/>
  <c r="P907" i="5"/>
  <c r="P895" i="5"/>
  <c r="P883" i="5"/>
  <c r="P871" i="5"/>
  <c r="P859" i="5"/>
  <c r="P847" i="5"/>
  <c r="P835" i="5"/>
  <c r="P823" i="5"/>
  <c r="P811" i="5"/>
  <c r="P799" i="5"/>
  <c r="P787" i="5"/>
  <c r="P775" i="5"/>
  <c r="P763" i="5"/>
  <c r="P751" i="5"/>
  <c r="P739" i="5"/>
  <c r="P727" i="5"/>
  <c r="P715" i="5"/>
  <c r="P703" i="5"/>
  <c r="P691" i="5"/>
  <c r="P679" i="5"/>
  <c r="P667" i="5"/>
  <c r="P655" i="5"/>
  <c r="P643" i="5"/>
  <c r="P631" i="5"/>
  <c r="P619" i="5"/>
  <c r="P607" i="5"/>
  <c r="P595" i="5"/>
  <c r="P583" i="5"/>
  <c r="P571" i="5"/>
  <c r="P559" i="5"/>
  <c r="P547" i="5"/>
  <c r="P535" i="5"/>
  <c r="P523" i="5"/>
  <c r="P511" i="5"/>
  <c r="P499" i="5"/>
  <c r="P487" i="5"/>
  <c r="P471" i="5"/>
  <c r="P447" i="5"/>
  <c r="P421" i="5"/>
  <c r="P386" i="5"/>
  <c r="P350" i="5"/>
  <c r="P314" i="5"/>
  <c r="P278" i="5"/>
  <c r="P242" i="5"/>
  <c r="P206" i="5"/>
  <c r="P170" i="5"/>
  <c r="T922" i="7"/>
  <c r="S922" i="7"/>
  <c r="U922" i="7" s="1"/>
  <c r="M903" i="5"/>
  <c r="S904" i="7"/>
  <c r="T904" i="7"/>
  <c r="S868" i="7"/>
  <c r="T868" i="7"/>
  <c r="M849" i="5"/>
  <c r="T850" i="7"/>
  <c r="S850" i="7"/>
  <c r="T790" i="7"/>
  <c r="S790" i="7"/>
  <c r="T724" i="7"/>
  <c r="S724" i="7"/>
  <c r="M711" i="5"/>
  <c r="S712" i="7"/>
  <c r="T712" i="7"/>
  <c r="M639" i="5"/>
  <c r="S640" i="7"/>
  <c r="T640" i="7"/>
  <c r="M573" i="5"/>
  <c r="T574" i="7"/>
  <c r="S574" i="7"/>
  <c r="M525" i="5"/>
  <c r="T526" i="7"/>
  <c r="S526" i="7"/>
  <c r="M435" i="5"/>
  <c r="T436" i="7"/>
  <c r="S436" i="7"/>
  <c r="M393" i="5"/>
  <c r="T394" i="7"/>
  <c r="S394" i="7"/>
  <c r="P393" i="5"/>
  <c r="M357" i="5"/>
  <c r="T358" i="7"/>
  <c r="S358" i="7"/>
  <c r="P357" i="5"/>
  <c r="M225" i="5"/>
  <c r="T226" i="7"/>
  <c r="S226" i="7"/>
  <c r="U226" i="7" s="1"/>
  <c r="P225" i="5"/>
  <c r="B125" i="6"/>
  <c r="B53" i="6"/>
  <c r="P963" i="5"/>
  <c r="P867" i="5"/>
  <c r="P771" i="5"/>
  <c r="P663" i="5"/>
  <c r="P567" i="5"/>
  <c r="B977" i="6"/>
  <c r="B953" i="6"/>
  <c r="B857" i="6"/>
  <c r="B641" i="6"/>
  <c r="B629" i="6"/>
  <c r="B545" i="6"/>
  <c r="B473" i="6"/>
  <c r="B269" i="6"/>
  <c r="T196" i="7"/>
  <c r="S196" i="7"/>
  <c r="M165" i="5"/>
  <c r="T166" i="7"/>
  <c r="S166" i="7"/>
  <c r="P165" i="5"/>
  <c r="M141" i="5"/>
  <c r="T142" i="7"/>
  <c r="S142" i="7"/>
  <c r="P141" i="5"/>
  <c r="T29" i="7"/>
  <c r="S29" i="7"/>
  <c r="O747" i="5"/>
  <c r="P435" i="5"/>
  <c r="M892" i="5"/>
  <c r="S893" i="7"/>
  <c r="T893" i="7"/>
  <c r="U893" i="7"/>
  <c r="M886" i="5"/>
  <c r="T887" i="7"/>
  <c r="S887" i="7"/>
  <c r="S845" i="7"/>
  <c r="T845" i="7"/>
  <c r="O832" i="5"/>
  <c r="T833" i="7"/>
  <c r="S833" i="7"/>
  <c r="M814" i="5"/>
  <c r="T815" i="7"/>
  <c r="S815" i="7"/>
  <c r="T803" i="7"/>
  <c r="S803" i="7"/>
  <c r="T791" i="7"/>
  <c r="S791" i="7"/>
  <c r="T719" i="7"/>
  <c r="S719" i="7"/>
  <c r="M628" i="5"/>
  <c r="S629" i="7"/>
  <c r="T629" i="7"/>
  <c r="T527" i="7"/>
  <c r="S527" i="7"/>
  <c r="M514" i="5"/>
  <c r="T515" i="7"/>
  <c r="S515" i="7"/>
  <c r="M472" i="5"/>
  <c r="T473" i="7"/>
  <c r="S473" i="7"/>
  <c r="M388" i="5"/>
  <c r="T389" i="7"/>
  <c r="S389" i="7"/>
  <c r="M340" i="5"/>
  <c r="T341" i="7"/>
  <c r="S341" i="7"/>
  <c r="M328" i="5"/>
  <c r="T329" i="7"/>
  <c r="S329" i="7"/>
  <c r="B209" i="6"/>
  <c r="B162" i="6"/>
  <c r="B150" i="6"/>
  <c r="B66" i="6"/>
  <c r="B54" i="6"/>
  <c r="B990" i="6"/>
  <c r="B894" i="6"/>
  <c r="B858" i="6"/>
  <c r="B810" i="6"/>
  <c r="B618" i="6"/>
  <c r="B534" i="6"/>
  <c r="B522" i="6"/>
  <c r="B438" i="6"/>
  <c r="B378" i="6"/>
  <c r="B354" i="6"/>
  <c r="B342" i="6"/>
  <c r="B330" i="6"/>
  <c r="B895" i="6"/>
  <c r="B883" i="6"/>
  <c r="B847" i="6"/>
  <c r="B727" i="6"/>
  <c r="T979" i="7"/>
  <c r="S979" i="7"/>
  <c r="U979" i="7" s="1"/>
  <c r="O981" i="5"/>
  <c r="B1011" i="6"/>
  <c r="B1005" i="6"/>
  <c r="B999" i="6"/>
  <c r="O963" i="5"/>
  <c r="B993" i="6"/>
  <c r="B987" i="6"/>
  <c r="B981" i="6"/>
  <c r="O945" i="5"/>
  <c r="B975" i="6"/>
  <c r="B969" i="6"/>
  <c r="B963" i="6"/>
  <c r="O927" i="5"/>
  <c r="B957" i="6"/>
  <c r="B951" i="6"/>
  <c r="B945" i="6"/>
  <c r="O909" i="5"/>
  <c r="B939" i="6"/>
  <c r="B933" i="6"/>
  <c r="B927" i="6"/>
  <c r="O891" i="5"/>
  <c r="B921" i="6"/>
  <c r="B915" i="6"/>
  <c r="B909" i="6"/>
  <c r="O873" i="5"/>
  <c r="B903" i="6"/>
  <c r="O867" i="5"/>
  <c r="B897" i="6"/>
  <c r="O861" i="5"/>
  <c r="B891" i="6"/>
  <c r="B885" i="6"/>
  <c r="O849" i="5"/>
  <c r="B879" i="6"/>
  <c r="B873" i="6"/>
  <c r="O837" i="5"/>
  <c r="B867" i="6"/>
  <c r="O831" i="5"/>
  <c r="B861" i="6"/>
  <c r="B855" i="6"/>
  <c r="B849" i="6"/>
  <c r="B843" i="6"/>
  <c r="B837" i="6"/>
  <c r="B831" i="6"/>
  <c r="B825" i="6"/>
  <c r="B819" i="6"/>
  <c r="B813" i="6"/>
  <c r="B807" i="6"/>
  <c r="B801" i="6"/>
  <c r="B795" i="6"/>
  <c r="B789" i="6"/>
  <c r="B783" i="6"/>
  <c r="B777" i="6"/>
  <c r="B771" i="6"/>
  <c r="B765" i="6"/>
  <c r="B759" i="6"/>
  <c r="B753" i="6"/>
  <c r="B747" i="6"/>
  <c r="B741" i="6"/>
  <c r="B735" i="6"/>
  <c r="B729" i="6"/>
  <c r="B723" i="6"/>
  <c r="B717" i="6"/>
  <c r="B711" i="6"/>
  <c r="B705" i="6"/>
  <c r="B699" i="6"/>
  <c r="B693" i="6"/>
  <c r="B687" i="6"/>
  <c r="B681" i="6"/>
  <c r="B675" i="6"/>
  <c r="B669" i="6"/>
  <c r="B663" i="6"/>
  <c r="B657" i="6"/>
  <c r="B651" i="6"/>
  <c r="B645" i="6"/>
  <c r="B639" i="6"/>
  <c r="B633" i="6"/>
  <c r="B627" i="6"/>
  <c r="B621" i="6"/>
  <c r="B615" i="6"/>
  <c r="B609" i="6"/>
  <c r="B603" i="6"/>
  <c r="B597" i="6"/>
  <c r="B591" i="6"/>
  <c r="B585" i="6"/>
  <c r="B579" i="6"/>
  <c r="B573" i="6"/>
  <c r="B567" i="6"/>
  <c r="B561" i="6"/>
  <c r="B555" i="6"/>
  <c r="B549" i="6"/>
  <c r="B543" i="6"/>
  <c r="B537" i="6"/>
  <c r="B531" i="6"/>
  <c r="B525" i="6"/>
  <c r="B519" i="6"/>
  <c r="B513" i="6"/>
  <c r="B507" i="6"/>
  <c r="B501" i="6"/>
  <c r="B495" i="6"/>
  <c r="B489" i="6"/>
  <c r="B483" i="6"/>
  <c r="B477" i="6"/>
  <c r="B471" i="6"/>
  <c r="B465" i="6"/>
  <c r="B459" i="6"/>
  <c r="B453" i="6"/>
  <c r="B447" i="6"/>
  <c r="B441" i="6"/>
  <c r="B435" i="6"/>
  <c r="B429" i="6"/>
  <c r="B423" i="6"/>
  <c r="B417" i="6"/>
  <c r="B411" i="6"/>
  <c r="O375" i="5"/>
  <c r="B405" i="6"/>
  <c r="B399" i="6"/>
  <c r="O363" i="5"/>
  <c r="B393" i="6"/>
  <c r="B387" i="6"/>
  <c r="O351" i="5"/>
  <c r="B381" i="6"/>
  <c r="O345" i="5"/>
  <c r="B375" i="6"/>
  <c r="B369" i="6"/>
  <c r="O333" i="5"/>
  <c r="B363" i="6"/>
  <c r="B357" i="6"/>
  <c r="B351" i="6"/>
  <c r="B345" i="6"/>
  <c r="O309" i="5"/>
  <c r="B339" i="6"/>
  <c r="B333" i="6"/>
  <c r="O297" i="5"/>
  <c r="B327" i="6"/>
  <c r="O291" i="5"/>
  <c r="B321" i="6"/>
  <c r="B315" i="6"/>
  <c r="B309" i="6"/>
  <c r="O273" i="5"/>
  <c r="B303" i="6"/>
  <c r="O267" i="5"/>
  <c r="B297" i="6"/>
  <c r="B291" i="6"/>
  <c r="O255" i="5"/>
  <c r="B285" i="6"/>
  <c r="O249" i="5"/>
  <c r="B279" i="6"/>
  <c r="B273" i="6"/>
  <c r="O237" i="5"/>
  <c r="B267" i="6"/>
  <c r="B261" i="6"/>
  <c r="O225" i="5"/>
  <c r="B255" i="6"/>
  <c r="M217" i="5"/>
  <c r="T218" i="7"/>
  <c r="S218" i="7"/>
  <c r="U218" i="7" s="1"/>
  <c r="M211" i="5"/>
  <c r="T212" i="7"/>
  <c r="S212" i="7"/>
  <c r="P211" i="5"/>
  <c r="M205" i="5"/>
  <c r="T206" i="7"/>
  <c r="S206" i="7"/>
  <c r="U206" i="7" s="1"/>
  <c r="T200" i="7"/>
  <c r="S200" i="7"/>
  <c r="P199" i="5"/>
  <c r="T194" i="7"/>
  <c r="S194" i="7"/>
  <c r="U194" i="7" s="1"/>
  <c r="T188" i="7"/>
  <c r="S188" i="7"/>
  <c r="P187" i="5"/>
  <c r="T182" i="7"/>
  <c r="S182" i="7"/>
  <c r="M175" i="5"/>
  <c r="T176" i="7"/>
  <c r="S176" i="7"/>
  <c r="P175" i="5"/>
  <c r="T170" i="7"/>
  <c r="S170" i="7"/>
  <c r="M163" i="5"/>
  <c r="T164" i="7"/>
  <c r="S164" i="7"/>
  <c r="P163" i="5"/>
  <c r="T158" i="7"/>
  <c r="S158" i="7"/>
  <c r="M151" i="5"/>
  <c r="T152" i="7"/>
  <c r="S152" i="7"/>
  <c r="P151" i="5"/>
  <c r="T146" i="7"/>
  <c r="S146" i="7"/>
  <c r="M139" i="5"/>
  <c r="T140" i="7"/>
  <c r="S140" i="7"/>
  <c r="U140" i="7" s="1"/>
  <c r="P139" i="5"/>
  <c r="T135" i="7"/>
  <c r="S135" i="7"/>
  <c r="T129" i="7"/>
  <c r="S129" i="7"/>
  <c r="U129" i="7" s="1"/>
  <c r="P128" i="5"/>
  <c r="M122" i="5"/>
  <c r="T123" i="7"/>
  <c r="S123" i="7"/>
  <c r="T117" i="7"/>
  <c r="S117" i="7"/>
  <c r="P116" i="5"/>
  <c r="M110" i="5"/>
  <c r="T111" i="7"/>
  <c r="S111" i="7"/>
  <c r="M104" i="5"/>
  <c r="T105" i="7"/>
  <c r="S105" i="7"/>
  <c r="P104" i="5"/>
  <c r="T99" i="7"/>
  <c r="S99" i="7"/>
  <c r="M92" i="5"/>
  <c r="T93" i="7"/>
  <c r="S93" i="7"/>
  <c r="P92" i="5"/>
  <c r="T87" i="7"/>
  <c r="S87" i="7"/>
  <c r="M80" i="5"/>
  <c r="T81" i="7"/>
  <c r="S81" i="7"/>
  <c r="P80" i="5"/>
  <c r="T75" i="7"/>
  <c r="S75" i="7"/>
  <c r="M68" i="5"/>
  <c r="T69" i="7"/>
  <c r="S69" i="7"/>
  <c r="P68" i="5"/>
  <c r="T63" i="7"/>
  <c r="S63" i="7"/>
  <c r="M56" i="5"/>
  <c r="T57" i="7"/>
  <c r="S57" i="7"/>
  <c r="P56" i="5"/>
  <c r="T51" i="7"/>
  <c r="S51" i="7"/>
  <c r="T45" i="7"/>
  <c r="S45" i="7"/>
  <c r="P44" i="5"/>
  <c r="M38" i="5"/>
  <c r="T39" i="7"/>
  <c r="S39" i="7"/>
  <c r="T33" i="7"/>
  <c r="S33" i="7"/>
  <c r="P32" i="5"/>
  <c r="M26" i="5"/>
  <c r="T27" i="7"/>
  <c r="S27" i="7"/>
  <c r="M20" i="5"/>
  <c r="T21" i="7"/>
  <c r="S21" i="7"/>
  <c r="P20" i="5"/>
  <c r="T15" i="7"/>
  <c r="S15" i="7"/>
  <c r="M188" i="5"/>
  <c r="M118" i="5"/>
  <c r="M44" i="5"/>
  <c r="O34" i="5"/>
  <c r="O957" i="5"/>
  <c r="O903" i="5"/>
  <c r="M843" i="5"/>
  <c r="M771" i="5"/>
  <c r="O681" i="5"/>
  <c r="M385" i="5"/>
  <c r="P978" i="5"/>
  <c r="P966" i="5"/>
  <c r="P954" i="5"/>
  <c r="P942" i="5"/>
  <c r="P930" i="5"/>
  <c r="P918" i="5"/>
  <c r="P906" i="5"/>
  <c r="P894" i="5"/>
  <c r="P882" i="5"/>
  <c r="P870" i="5"/>
  <c r="P858" i="5"/>
  <c r="P846" i="5"/>
  <c r="P834" i="5"/>
  <c r="P822" i="5"/>
  <c r="P810" i="5"/>
  <c r="P798" i="5"/>
  <c r="P786" i="5"/>
  <c r="P774" i="5"/>
  <c r="P762" i="5"/>
  <c r="P750" i="5"/>
  <c r="P738" i="5"/>
  <c r="P726" i="5"/>
  <c r="P714" i="5"/>
  <c r="P702" i="5"/>
  <c r="P690" i="5"/>
  <c r="P678" i="5"/>
  <c r="P666" i="5"/>
  <c r="P654" i="5"/>
  <c r="P642" i="5"/>
  <c r="P630" i="5"/>
  <c r="P618" i="5"/>
  <c r="P606" i="5"/>
  <c r="P594" i="5"/>
  <c r="P582" i="5"/>
  <c r="P570" i="5"/>
  <c r="P558" i="5"/>
  <c r="P546" i="5"/>
  <c r="P534" i="5"/>
  <c r="P522" i="5"/>
  <c r="P510" i="5"/>
  <c r="P498" i="5"/>
  <c r="P486" i="5"/>
  <c r="P470" i="5"/>
  <c r="P446" i="5"/>
  <c r="P413" i="5"/>
  <c r="P385" i="5"/>
  <c r="P349" i="5"/>
  <c r="P313" i="5"/>
  <c r="P277" i="5"/>
  <c r="P241" i="5"/>
  <c r="P205" i="5"/>
  <c r="P169" i="5"/>
  <c r="P133" i="5"/>
  <c r="P97" i="5"/>
  <c r="P61" i="5"/>
  <c r="P25" i="5"/>
  <c r="M880" i="5"/>
  <c r="O880" i="5"/>
  <c r="O844" i="5"/>
  <c r="M844" i="5"/>
  <c r="O820" i="5"/>
  <c r="M820" i="5"/>
  <c r="M778" i="5"/>
  <c r="O778" i="5"/>
  <c r="M772" i="5"/>
  <c r="O772" i="5"/>
  <c r="M760" i="5"/>
  <c r="O760" i="5"/>
  <c r="M736" i="5"/>
  <c r="O736" i="5"/>
  <c r="M730" i="5"/>
  <c r="O730" i="5"/>
  <c r="M706" i="5"/>
  <c r="O706" i="5"/>
  <c r="O700" i="5"/>
  <c r="M700" i="5"/>
  <c r="M634" i="5"/>
  <c r="O634" i="5"/>
  <c r="M592" i="5"/>
  <c r="O592" i="5"/>
  <c r="M526" i="5"/>
  <c r="O526" i="5"/>
  <c r="M508" i="5"/>
  <c r="O508" i="5"/>
  <c r="M466" i="5"/>
  <c r="O466" i="5"/>
  <c r="M424" i="5"/>
  <c r="O424" i="5"/>
  <c r="O412" i="5"/>
  <c r="M412" i="5"/>
  <c r="O742" i="5"/>
  <c r="O670" i="5"/>
  <c r="O197" i="5"/>
  <c r="M191" i="5"/>
  <c r="O191" i="5"/>
  <c r="O126" i="5"/>
  <c r="O114" i="5"/>
  <c r="O102" i="5"/>
  <c r="M66" i="5"/>
  <c r="O66" i="5"/>
  <c r="O48" i="5"/>
  <c r="O30" i="5"/>
  <c r="M219" i="5"/>
  <c r="M922" i="5"/>
  <c r="M610" i="5"/>
  <c r="O328" i="5"/>
  <c r="M950" i="5"/>
  <c r="O950" i="5"/>
  <c r="M914" i="5"/>
  <c r="O914" i="5"/>
  <c r="M896" i="5"/>
  <c r="O896" i="5"/>
  <c r="M686" i="5"/>
  <c r="O686" i="5"/>
  <c r="M566" i="5"/>
  <c r="O566" i="5"/>
  <c r="O90" i="5"/>
  <c r="M550" i="5"/>
  <c r="O84" i="5"/>
  <c r="M976" i="5"/>
  <c r="O878" i="5"/>
  <c r="O748" i="5"/>
  <c r="O682" i="5"/>
  <c r="O185" i="5"/>
  <c r="O173" i="5"/>
  <c r="O161" i="5"/>
  <c r="O120" i="5"/>
  <c r="M108" i="5"/>
  <c r="O108" i="5"/>
  <c r="O72" i="5"/>
  <c r="O60" i="5"/>
  <c r="M42" i="5"/>
  <c r="O42" i="5"/>
  <c r="O18" i="5"/>
  <c r="M958" i="5"/>
  <c r="O814" i="5"/>
  <c r="O724" i="5"/>
  <c r="M484" i="5"/>
  <c r="O132" i="5"/>
  <c r="O766" i="5"/>
  <c r="O888" i="5"/>
  <c r="O886" i="5"/>
  <c r="M968" i="5"/>
  <c r="O968" i="5"/>
  <c r="O932" i="5"/>
  <c r="M932" i="5"/>
  <c r="M824" i="5"/>
  <c r="O824" i="5"/>
  <c r="M806" i="5"/>
  <c r="O806" i="5"/>
  <c r="M644" i="5"/>
  <c r="O644" i="5"/>
  <c r="O548" i="5"/>
  <c r="O960" i="5"/>
  <c r="O924" i="5"/>
  <c r="O846" i="5"/>
  <c r="O792" i="5"/>
  <c r="O720" i="5"/>
  <c r="O630" i="5"/>
  <c r="O486" i="5"/>
  <c r="O444" i="5"/>
  <c r="O426" i="5"/>
  <c r="O384" i="5"/>
  <c r="O288" i="5"/>
  <c r="O246" i="5"/>
  <c r="O228" i="5"/>
  <c r="M172" i="5"/>
  <c r="O172" i="5"/>
  <c r="M575" i="5"/>
  <c r="O575" i="5"/>
  <c r="M815" i="5"/>
  <c r="O388" i="5"/>
  <c r="O656" i="5"/>
  <c r="O638" i="5"/>
  <c r="O620" i="5"/>
  <c r="O614" i="5"/>
  <c r="O602" i="5"/>
  <c r="O578" i="5"/>
  <c r="O542" i="5"/>
  <c r="O530" i="5"/>
  <c r="O500" i="5"/>
  <c r="O476" i="5"/>
  <c r="O470" i="5"/>
  <c r="O458" i="5"/>
  <c r="O422" i="5"/>
  <c r="O404" i="5"/>
  <c r="O398" i="5"/>
  <c r="O386" i="5"/>
  <c r="O362" i="5"/>
  <c r="O332" i="5"/>
  <c r="O320" i="5"/>
  <c r="O290" i="5"/>
  <c r="O254" i="5"/>
  <c r="O242" i="5"/>
  <c r="O204" i="5"/>
  <c r="O198" i="5"/>
  <c r="O186" i="5"/>
  <c r="O115" i="5"/>
  <c r="O85" i="5"/>
  <c r="O31" i="5"/>
  <c r="O13" i="5"/>
  <c r="O192" i="5"/>
  <c r="O19" i="5"/>
  <c r="O260" i="5"/>
  <c r="O289" i="5"/>
  <c r="O206" i="5"/>
  <c r="O194" i="5"/>
  <c r="O182" i="5"/>
  <c r="O176" i="5"/>
  <c r="O164" i="5"/>
  <c r="O152" i="5"/>
  <c r="O140" i="5"/>
  <c r="M85" i="5"/>
  <c r="M40" i="5"/>
  <c r="O112" i="5"/>
  <c r="O933" i="5"/>
  <c r="O885" i="5"/>
  <c r="O825" i="5"/>
  <c r="O525" i="5"/>
  <c r="O584" i="5"/>
  <c r="O536" i="5"/>
  <c r="O440" i="5"/>
  <c r="O428" i="5"/>
  <c r="O392" i="5"/>
  <c r="O350" i="5"/>
  <c r="O314" i="5"/>
  <c r="O284" i="5"/>
  <c r="O248" i="5"/>
  <c r="O162" i="5"/>
  <c r="O103" i="5"/>
  <c r="O73" i="5"/>
  <c r="O61" i="5"/>
  <c r="O55" i="5"/>
  <c r="O43" i="5"/>
  <c r="O326" i="5"/>
  <c r="O819" i="5"/>
  <c r="O813" i="5"/>
  <c r="O783" i="5"/>
  <c r="O765" i="5"/>
  <c r="O741" i="5"/>
  <c r="O723" i="5"/>
  <c r="O711" i="5"/>
  <c r="O663" i="5"/>
  <c r="O651" i="5"/>
  <c r="O639" i="5"/>
  <c r="O621" i="5"/>
  <c r="O597" i="5"/>
  <c r="O579" i="5"/>
  <c r="O561" i="5"/>
  <c r="O519" i="5"/>
  <c r="O495" i="5"/>
  <c r="O489" i="5"/>
  <c r="O447" i="5"/>
  <c r="O435" i="5"/>
  <c r="O405" i="5"/>
  <c r="O393" i="5"/>
  <c r="O134" i="5"/>
  <c r="O50" i="5"/>
  <c r="O32" i="5"/>
  <c r="O189" i="5"/>
  <c r="O64" i="5"/>
  <c r="O591" i="5"/>
  <c r="O423" i="5"/>
  <c r="O369" i="5"/>
  <c r="O368" i="5"/>
  <c r="O964" i="5"/>
  <c r="O952" i="5"/>
  <c r="O946" i="5"/>
  <c r="O928" i="5"/>
  <c r="O916" i="5"/>
  <c r="O910" i="5"/>
  <c r="O892" i="5"/>
  <c r="O862" i="5"/>
  <c r="O850" i="5"/>
  <c r="O838" i="5"/>
  <c r="O826" i="5"/>
  <c r="O808" i="5"/>
  <c r="O784" i="5"/>
  <c r="O712" i="5"/>
  <c r="O694" i="5"/>
  <c r="O664" i="5"/>
  <c r="O652" i="5"/>
  <c r="O640" i="5"/>
  <c r="O628" i="5"/>
  <c r="O622" i="5"/>
  <c r="O568" i="5"/>
  <c r="O556" i="5"/>
  <c r="O538" i="5"/>
  <c r="O514" i="5"/>
  <c r="O496" i="5"/>
  <c r="O478" i="5"/>
  <c r="O472" i="5"/>
  <c r="O454" i="5"/>
  <c r="O436" i="5"/>
  <c r="O430" i="5"/>
  <c r="O400" i="5"/>
  <c r="O394" i="5"/>
  <c r="O370" i="5"/>
  <c r="O358" i="5"/>
  <c r="O352" i="5"/>
  <c r="O340" i="5"/>
  <c r="O316" i="5"/>
  <c r="O310" i="5"/>
  <c r="O298" i="5"/>
  <c r="O268" i="5"/>
  <c r="O256" i="5"/>
  <c r="O238" i="5"/>
  <c r="O105" i="5"/>
  <c r="O464" i="5"/>
  <c r="M204" i="5"/>
  <c r="M162" i="5"/>
  <c r="O165" i="5"/>
  <c r="O979" i="5"/>
  <c r="O801" i="5"/>
  <c r="O729" i="5"/>
  <c r="O567" i="5"/>
  <c r="O453" i="5"/>
  <c r="O411" i="5"/>
  <c r="M289" i="5"/>
  <c r="O207" i="5"/>
  <c r="O195" i="5"/>
  <c r="O183" i="5"/>
  <c r="O171" i="5"/>
  <c r="O159" i="5"/>
  <c r="O147" i="5"/>
  <c r="O130" i="5"/>
  <c r="O88" i="5"/>
  <c r="O58" i="5"/>
  <c r="O16" i="5"/>
  <c r="M200" i="5"/>
  <c r="M159" i="5"/>
  <c r="O153" i="5"/>
  <c r="O94" i="5"/>
  <c r="O835" i="5"/>
  <c r="O507" i="5"/>
  <c r="O409" i="5"/>
  <c r="O224" i="5"/>
  <c r="M148" i="5"/>
  <c r="O214" i="5"/>
  <c r="M214" i="5"/>
  <c r="M208" i="5"/>
  <c r="O208" i="5"/>
  <c r="O202" i="5"/>
  <c r="M202" i="5"/>
  <c r="M196" i="5"/>
  <c r="O196" i="5"/>
  <c r="M190" i="5"/>
  <c r="O190" i="5"/>
  <c r="O184" i="5"/>
  <c r="M184" i="5"/>
  <c r="M178" i="5"/>
  <c r="O178" i="5"/>
  <c r="M166" i="5"/>
  <c r="O166" i="5"/>
  <c r="O160" i="5"/>
  <c r="M160" i="5"/>
  <c r="M154" i="5"/>
  <c r="O154" i="5"/>
  <c r="O142" i="5"/>
  <c r="M142" i="5"/>
  <c r="O136" i="5"/>
  <c r="M136" i="5"/>
  <c r="M131" i="5"/>
  <c r="O131" i="5"/>
  <c r="M125" i="5"/>
  <c r="O125" i="5"/>
  <c r="M119" i="5"/>
  <c r="O119" i="5"/>
  <c r="O113" i="5"/>
  <c r="M113" i="5"/>
  <c r="M107" i="5"/>
  <c r="O107" i="5"/>
  <c r="O101" i="5"/>
  <c r="M101" i="5"/>
  <c r="M95" i="5"/>
  <c r="O95" i="5"/>
  <c r="O89" i="5"/>
  <c r="M89" i="5"/>
  <c r="M83" i="5"/>
  <c r="O83" i="5"/>
  <c r="M77" i="5"/>
  <c r="O77" i="5"/>
  <c r="M71" i="5"/>
  <c r="O71" i="5"/>
  <c r="M65" i="5"/>
  <c r="O65" i="5"/>
  <c r="M59" i="5"/>
  <c r="O59" i="5"/>
  <c r="M53" i="5"/>
  <c r="O53" i="5"/>
  <c r="M47" i="5"/>
  <c r="O47" i="5"/>
  <c r="O41" i="5"/>
  <c r="M41" i="5"/>
  <c r="M35" i="5"/>
  <c r="O35" i="5"/>
  <c r="O29" i="5"/>
  <c r="M29" i="5"/>
  <c r="M23" i="5"/>
  <c r="O23" i="5"/>
  <c r="O17" i="5"/>
  <c r="M17" i="5"/>
  <c r="M977" i="5"/>
  <c r="O977" i="5"/>
  <c r="M971" i="5"/>
  <c r="O971" i="5"/>
  <c r="O965" i="5"/>
  <c r="M965" i="5"/>
  <c r="M959" i="5"/>
  <c r="O959" i="5"/>
  <c r="M953" i="5"/>
  <c r="O953" i="5"/>
  <c r="M947" i="5"/>
  <c r="O947" i="5"/>
  <c r="M941" i="5"/>
  <c r="O941" i="5"/>
  <c r="M935" i="5"/>
  <c r="O935" i="5"/>
  <c r="M929" i="5"/>
  <c r="O929" i="5"/>
  <c r="M923" i="5"/>
  <c r="O923" i="5"/>
  <c r="M917" i="5"/>
  <c r="O917" i="5"/>
  <c r="M911" i="5"/>
  <c r="O911" i="5"/>
  <c r="M905" i="5"/>
  <c r="O905" i="5"/>
  <c r="M899" i="5"/>
  <c r="O899" i="5"/>
  <c r="O893" i="5"/>
  <c r="M893" i="5"/>
  <c r="M887" i="5"/>
  <c r="O887" i="5"/>
  <c r="O881" i="5"/>
  <c r="M881" i="5"/>
  <c r="M875" i="5"/>
  <c r="O875" i="5"/>
  <c r="O869" i="5"/>
  <c r="M869" i="5"/>
  <c r="M863" i="5"/>
  <c r="O863" i="5"/>
  <c r="M857" i="5"/>
  <c r="O857" i="5"/>
  <c r="M851" i="5"/>
  <c r="O851" i="5"/>
  <c r="M845" i="5"/>
  <c r="O845" i="5"/>
  <c r="M839" i="5"/>
  <c r="O839" i="5"/>
  <c r="M833" i="5"/>
  <c r="O833" i="5"/>
  <c r="M827" i="5"/>
  <c r="O827" i="5"/>
  <c r="M821" i="5"/>
  <c r="O821" i="5"/>
  <c r="O809" i="5"/>
  <c r="M809" i="5"/>
  <c r="O803" i="5"/>
  <c r="M803" i="5"/>
  <c r="M797" i="5"/>
  <c r="O797" i="5"/>
  <c r="M791" i="5"/>
  <c r="O791" i="5"/>
  <c r="M785" i="5"/>
  <c r="O785" i="5"/>
  <c r="M779" i="5"/>
  <c r="O779" i="5"/>
  <c r="M773" i="5"/>
  <c r="O773" i="5"/>
  <c r="M767" i="5"/>
  <c r="O767" i="5"/>
  <c r="M761" i="5"/>
  <c r="O761" i="5"/>
  <c r="M755" i="5"/>
  <c r="O755" i="5"/>
  <c r="M749" i="5"/>
  <c r="O749" i="5"/>
  <c r="M743" i="5"/>
  <c r="O743" i="5"/>
  <c r="M737" i="5"/>
  <c r="O737" i="5"/>
  <c r="M731" i="5"/>
  <c r="O731" i="5"/>
  <c r="M725" i="5"/>
  <c r="O725" i="5"/>
  <c r="M719" i="5"/>
  <c r="O719" i="5"/>
  <c r="M713" i="5"/>
  <c r="O713" i="5"/>
  <c r="O707" i="5"/>
  <c r="M707" i="5"/>
  <c r="O701" i="5"/>
  <c r="M701" i="5"/>
  <c r="M695" i="5"/>
  <c r="O695" i="5"/>
  <c r="M689" i="5"/>
  <c r="O689" i="5"/>
  <c r="M683" i="5"/>
  <c r="O683" i="5"/>
  <c r="M677" i="5"/>
  <c r="O677" i="5"/>
  <c r="M671" i="5"/>
  <c r="O671" i="5"/>
  <c r="O665" i="5"/>
  <c r="M665" i="5"/>
  <c r="M659" i="5"/>
  <c r="O659" i="5"/>
  <c r="M653" i="5"/>
  <c r="O653" i="5"/>
  <c r="M647" i="5"/>
  <c r="O647" i="5"/>
  <c r="M641" i="5"/>
  <c r="O641" i="5"/>
  <c r="O635" i="5"/>
  <c r="M635" i="5"/>
  <c r="M629" i="5"/>
  <c r="O629" i="5"/>
  <c r="O623" i="5"/>
  <c r="M623" i="5"/>
  <c r="M617" i="5"/>
  <c r="O617" i="5"/>
  <c r="M611" i="5"/>
  <c r="O611" i="5"/>
  <c r="M605" i="5"/>
  <c r="O605" i="5"/>
  <c r="M599" i="5"/>
  <c r="O599" i="5"/>
  <c r="O593" i="5"/>
  <c r="M593" i="5"/>
  <c r="M587" i="5"/>
  <c r="O587" i="5"/>
  <c r="M581" i="5"/>
  <c r="O581" i="5"/>
  <c r="M569" i="5"/>
  <c r="O569" i="5"/>
  <c r="O563" i="5"/>
  <c r="M563" i="5"/>
  <c r="O557" i="5"/>
  <c r="M557" i="5"/>
  <c r="O551" i="5"/>
  <c r="M551" i="5"/>
  <c r="O545" i="5"/>
  <c r="M545" i="5"/>
  <c r="M539" i="5"/>
  <c r="O539" i="5"/>
  <c r="M533" i="5"/>
  <c r="O533" i="5"/>
  <c r="M527" i="5"/>
  <c r="O527" i="5"/>
  <c r="M521" i="5"/>
  <c r="O521" i="5"/>
  <c r="O515" i="5"/>
  <c r="M515" i="5"/>
  <c r="O509" i="5"/>
  <c r="M509" i="5"/>
  <c r="M503" i="5"/>
  <c r="O503" i="5"/>
  <c r="M497" i="5"/>
  <c r="O497" i="5"/>
  <c r="M491" i="5"/>
  <c r="O491" i="5"/>
  <c r="O485" i="5"/>
  <c r="M485" i="5"/>
  <c r="O479" i="5"/>
  <c r="M479" i="5"/>
  <c r="O473" i="5"/>
  <c r="M473" i="5"/>
  <c r="M467" i="5"/>
  <c r="O467" i="5"/>
  <c r="M461" i="5"/>
  <c r="O461" i="5"/>
  <c r="M455" i="5"/>
  <c r="O455" i="5"/>
  <c r="M449" i="5"/>
  <c r="O449" i="5"/>
  <c r="M443" i="5"/>
  <c r="O443" i="5"/>
  <c r="O437" i="5"/>
  <c r="M437" i="5"/>
  <c r="M431" i="5"/>
  <c r="O431" i="5"/>
  <c r="M425" i="5"/>
  <c r="O425" i="5"/>
  <c r="M419" i="5"/>
  <c r="O419" i="5"/>
  <c r="M413" i="5"/>
  <c r="O413" i="5"/>
  <c r="O407" i="5"/>
  <c r="M407" i="5"/>
  <c r="M401" i="5"/>
  <c r="O401" i="5"/>
  <c r="M395" i="5"/>
  <c r="O395" i="5"/>
  <c r="M389" i="5"/>
  <c r="O389" i="5"/>
  <c r="M383" i="5"/>
  <c r="O383" i="5"/>
  <c r="M377" i="5"/>
  <c r="O377" i="5"/>
  <c r="M371" i="5"/>
  <c r="O371" i="5"/>
  <c r="M365" i="5"/>
  <c r="O365" i="5"/>
  <c r="M359" i="5"/>
  <c r="O359" i="5"/>
  <c r="M353" i="5"/>
  <c r="O353" i="5"/>
  <c r="O347" i="5"/>
  <c r="M347" i="5"/>
  <c r="O341" i="5"/>
  <c r="M341" i="5"/>
  <c r="M335" i="5"/>
  <c r="O335" i="5"/>
  <c r="O329" i="5"/>
  <c r="M329" i="5"/>
  <c r="M323" i="5"/>
  <c r="O323" i="5"/>
  <c r="M317" i="5"/>
  <c r="O317" i="5"/>
  <c r="M311" i="5"/>
  <c r="O311" i="5"/>
  <c r="M305" i="5"/>
  <c r="O305" i="5"/>
  <c r="O299" i="5"/>
  <c r="M299" i="5"/>
  <c r="M293" i="5"/>
  <c r="O293" i="5"/>
  <c r="M287" i="5"/>
  <c r="O287" i="5"/>
  <c r="O870" i="5"/>
  <c r="O864" i="5"/>
  <c r="O780" i="5"/>
  <c r="O750" i="5"/>
  <c r="O534" i="5"/>
  <c r="O492" i="5"/>
  <c r="O318" i="5"/>
  <c r="M600" i="5"/>
  <c r="O600" i="5"/>
  <c r="M462" i="5"/>
  <c r="O462" i="5"/>
  <c r="M438" i="5"/>
  <c r="O438" i="5"/>
  <c r="M432" i="5"/>
  <c r="O432" i="5"/>
  <c r="M378" i="5"/>
  <c r="O378" i="5"/>
  <c r="O133" i="5"/>
  <c r="O121" i="5"/>
  <c r="M121" i="5"/>
  <c r="O109" i="5"/>
  <c r="M109" i="5"/>
  <c r="O97" i="5"/>
  <c r="M97" i="5"/>
  <c r="O37" i="5"/>
  <c r="M37" i="5"/>
  <c r="M161" i="5"/>
  <c r="M120" i="5"/>
  <c r="M60" i="5"/>
  <c r="O36" i="5"/>
  <c r="O245" i="5"/>
  <c r="M769" i="5"/>
  <c r="O769" i="5"/>
  <c r="O727" i="5"/>
  <c r="M685" i="5"/>
  <c r="O685" i="5"/>
  <c r="O649" i="5"/>
  <c r="M583" i="5"/>
  <c r="O583" i="5"/>
  <c r="O541" i="5"/>
  <c r="O499" i="5"/>
  <c r="M469" i="5"/>
  <c r="O469" i="5"/>
  <c r="M439" i="5"/>
  <c r="O439" i="5"/>
  <c r="O433" i="5"/>
  <c r="M433" i="5"/>
  <c r="O415" i="5"/>
  <c r="M397" i="5"/>
  <c r="O397" i="5"/>
  <c r="M391" i="5"/>
  <c r="O391" i="5"/>
  <c r="O385" i="5"/>
  <c r="O205" i="5"/>
  <c r="O193" i="5"/>
  <c r="M193" i="5"/>
  <c r="O157" i="5"/>
  <c r="O145" i="5"/>
  <c r="O116" i="5"/>
  <c r="O98" i="5"/>
  <c r="O86" i="5"/>
  <c r="O74" i="5"/>
  <c r="O44" i="5"/>
  <c r="O26" i="5"/>
  <c r="O14" i="5"/>
  <c r="M198" i="5"/>
  <c r="M116" i="5"/>
  <c r="O163" i="5"/>
  <c r="O96" i="5"/>
  <c r="O78" i="5"/>
  <c r="O54" i="5"/>
  <c r="O841" i="5"/>
  <c r="O811" i="5"/>
  <c r="O757" i="5"/>
  <c r="O715" i="5"/>
  <c r="O679" i="5"/>
  <c r="O642" i="5"/>
  <c r="M415" i="5"/>
  <c r="O379" i="5"/>
  <c r="M318" i="5"/>
  <c r="O276" i="5"/>
  <c r="O257" i="5"/>
  <c r="O842" i="5"/>
  <c r="O830" i="5"/>
  <c r="O794" i="5"/>
  <c r="O770" i="5"/>
  <c r="O752" i="5"/>
  <c r="O734" i="5"/>
  <c r="O716" i="5"/>
  <c r="M197" i="5"/>
  <c r="M115" i="5"/>
  <c r="M98" i="5"/>
  <c r="M55" i="5"/>
  <c r="M32" i="5"/>
  <c r="M14" i="5"/>
  <c r="O180" i="5"/>
  <c r="O139" i="5"/>
  <c r="O33" i="5"/>
  <c r="O973" i="5"/>
  <c r="O937" i="5"/>
  <c r="O901" i="5"/>
  <c r="O840" i="5"/>
  <c r="O799" i="5"/>
  <c r="O601" i="5"/>
  <c r="O559" i="5"/>
  <c r="O235" i="5"/>
  <c r="M281" i="5"/>
  <c r="O281" i="5"/>
  <c r="M263" i="5"/>
  <c r="O263" i="5"/>
  <c r="M251" i="5"/>
  <c r="O251" i="5"/>
  <c r="M239" i="5"/>
  <c r="O239" i="5"/>
  <c r="M215" i="5"/>
  <c r="O215" i="5"/>
  <c r="M203" i="5"/>
  <c r="O203" i="5"/>
  <c r="M155" i="5"/>
  <c r="O155" i="5"/>
  <c r="M185" i="5"/>
  <c r="M126" i="5"/>
  <c r="O167" i="5"/>
  <c r="O149" i="5"/>
  <c r="O227" i="5"/>
  <c r="M978" i="5"/>
  <c r="O978" i="5"/>
  <c r="M954" i="5"/>
  <c r="O954" i="5"/>
  <c r="M948" i="5"/>
  <c r="O948" i="5"/>
  <c r="M942" i="5"/>
  <c r="O942" i="5"/>
  <c r="M912" i="5"/>
  <c r="O912" i="5"/>
  <c r="M906" i="5"/>
  <c r="O906" i="5"/>
  <c r="O882" i="5"/>
  <c r="M882" i="5"/>
  <c r="O858" i="5"/>
  <c r="O834" i="5"/>
  <c r="M828" i="5"/>
  <c r="O828" i="5"/>
  <c r="O822" i="5"/>
  <c r="O804" i="5"/>
  <c r="O786" i="5"/>
  <c r="M786" i="5"/>
  <c r="O774" i="5"/>
  <c r="O768" i="5"/>
  <c r="M762" i="5"/>
  <c r="O762" i="5"/>
  <c r="M756" i="5"/>
  <c r="O756" i="5"/>
  <c r="O744" i="5"/>
  <c r="M744" i="5"/>
  <c r="O732" i="5"/>
  <c r="M726" i="5"/>
  <c r="O726" i="5"/>
  <c r="M714" i="5"/>
  <c r="O714" i="5"/>
  <c r="O696" i="5"/>
  <c r="M684" i="5"/>
  <c r="O684" i="5"/>
  <c r="O678" i="5"/>
  <c r="M678" i="5"/>
  <c r="O672" i="5"/>
  <c r="O666" i="5"/>
  <c r="O660" i="5"/>
  <c r="M648" i="5"/>
  <c r="O648" i="5"/>
  <c r="O636" i="5"/>
  <c r="M636" i="5"/>
  <c r="M624" i="5"/>
  <c r="O624" i="5"/>
  <c r="M612" i="5"/>
  <c r="O612" i="5"/>
  <c r="O606" i="5"/>
  <c r="M594" i="5"/>
  <c r="O594" i="5"/>
  <c r="O588" i="5"/>
  <c r="M570" i="5"/>
  <c r="O570" i="5"/>
  <c r="M564" i="5"/>
  <c r="O564" i="5"/>
  <c r="M558" i="5"/>
  <c r="O558" i="5"/>
  <c r="M552" i="5"/>
  <c r="O552" i="5"/>
  <c r="M546" i="5"/>
  <c r="O546" i="5"/>
  <c r="M540" i="5"/>
  <c r="O540" i="5"/>
  <c r="O528" i="5"/>
  <c r="M528" i="5"/>
  <c r="M522" i="5"/>
  <c r="O522" i="5"/>
  <c r="M516" i="5"/>
  <c r="O516" i="5"/>
  <c r="M510" i="5"/>
  <c r="O510" i="5"/>
  <c r="M504" i="5"/>
  <c r="O504" i="5"/>
  <c r="M480" i="5"/>
  <c r="O480" i="5"/>
  <c r="M468" i="5"/>
  <c r="O468" i="5"/>
  <c r="O456" i="5"/>
  <c r="O450" i="5"/>
  <c r="O414" i="5"/>
  <c r="M408" i="5"/>
  <c r="O408" i="5"/>
  <c r="M396" i="5"/>
  <c r="O396" i="5"/>
  <c r="O390" i="5"/>
  <c r="O372" i="5"/>
  <c r="M366" i="5"/>
  <c r="O366" i="5"/>
  <c r="M348" i="5"/>
  <c r="O348" i="5"/>
  <c r="M336" i="5"/>
  <c r="O336" i="5"/>
  <c r="M330" i="5"/>
  <c r="O330" i="5"/>
  <c r="M324" i="5"/>
  <c r="O324" i="5"/>
  <c r="O312" i="5"/>
  <c r="M294" i="5"/>
  <c r="O294" i="5"/>
  <c r="O282" i="5"/>
  <c r="M282" i="5"/>
  <c r="O264" i="5"/>
  <c r="M252" i="5"/>
  <c r="O252" i="5"/>
  <c r="O240" i="5"/>
  <c r="M240" i="5"/>
  <c r="O234" i="5"/>
  <c r="M102" i="5"/>
  <c r="M18" i="5"/>
  <c r="O209" i="5"/>
  <c r="O966" i="5"/>
  <c r="O930" i="5"/>
  <c r="O894" i="5"/>
  <c r="M774" i="5"/>
  <c r="M732" i="5"/>
  <c r="M588" i="5"/>
  <c r="O342" i="5"/>
  <c r="O300" i="5"/>
  <c r="O216" i="5"/>
  <c r="O174" i="5"/>
  <c r="O222" i="5"/>
  <c r="M949" i="5"/>
  <c r="O949" i="5"/>
  <c r="M913" i="5"/>
  <c r="O913" i="5"/>
  <c r="M877" i="5"/>
  <c r="O877" i="5"/>
  <c r="M853" i="5"/>
  <c r="O853" i="5"/>
  <c r="M829" i="5"/>
  <c r="O829" i="5"/>
  <c r="M805" i="5"/>
  <c r="O805" i="5"/>
  <c r="O793" i="5"/>
  <c r="O787" i="5"/>
  <c r="M787" i="5"/>
  <c r="O775" i="5"/>
  <c r="M775" i="5"/>
  <c r="O763" i="5"/>
  <c r="O751" i="5"/>
  <c r="M745" i="5"/>
  <c r="O745" i="5"/>
  <c r="O739" i="5"/>
  <c r="M733" i="5"/>
  <c r="O733" i="5"/>
  <c r="O721" i="5"/>
  <c r="O709" i="5"/>
  <c r="M697" i="5"/>
  <c r="O697" i="5"/>
  <c r="O673" i="5"/>
  <c r="M667" i="5"/>
  <c r="O667" i="5"/>
  <c r="M655" i="5"/>
  <c r="O655" i="5"/>
  <c r="O637" i="5"/>
  <c r="O631" i="5"/>
  <c r="M625" i="5"/>
  <c r="O625" i="5"/>
  <c r="O613" i="5"/>
  <c r="M613" i="5"/>
  <c r="O595" i="5"/>
  <c r="M589" i="5"/>
  <c r="O589" i="5"/>
  <c r="O571" i="5"/>
  <c r="M571" i="5"/>
  <c r="M529" i="5"/>
  <c r="O529" i="5"/>
  <c r="M511" i="5"/>
  <c r="O511" i="5"/>
  <c r="O493" i="5"/>
  <c r="M487" i="5"/>
  <c r="O487" i="5"/>
  <c r="M475" i="5"/>
  <c r="O475" i="5"/>
  <c r="O457" i="5"/>
  <c r="M445" i="5"/>
  <c r="O445" i="5"/>
  <c r="O427" i="5"/>
  <c r="M373" i="5"/>
  <c r="O373" i="5"/>
  <c r="M367" i="5"/>
  <c r="O367" i="5"/>
  <c r="O355" i="5"/>
  <c r="M355" i="5"/>
  <c r="O349" i="5"/>
  <c r="O343" i="5"/>
  <c r="M337" i="5"/>
  <c r="O337" i="5"/>
  <c r="M325" i="5"/>
  <c r="O325" i="5"/>
  <c r="M313" i="5"/>
  <c r="O313" i="5"/>
  <c r="O307" i="5"/>
  <c r="M295" i="5"/>
  <c r="O295" i="5"/>
  <c r="M283" i="5"/>
  <c r="O283" i="5"/>
  <c r="O277" i="5"/>
  <c r="M277" i="5"/>
  <c r="O271" i="5"/>
  <c r="M253" i="5"/>
  <c r="O253" i="5"/>
  <c r="M241" i="5"/>
  <c r="O241" i="5"/>
  <c r="M223" i="5"/>
  <c r="O223" i="5"/>
  <c r="O79" i="5"/>
  <c r="O221" i="5"/>
  <c r="M864" i="5"/>
  <c r="M822" i="5"/>
  <c r="M696" i="5"/>
  <c r="M660" i="5"/>
  <c r="M606" i="5"/>
  <c r="O582" i="5"/>
  <c r="M541" i="5"/>
  <c r="M499" i="5"/>
  <c r="O481" i="5"/>
  <c r="M457" i="5"/>
  <c r="O421" i="5"/>
  <c r="O360" i="5"/>
  <c r="O258" i="5"/>
  <c r="O217" i="5"/>
  <c r="O199" i="5"/>
  <c r="O187" i="5"/>
  <c r="O181" i="5"/>
  <c r="M181" i="5"/>
  <c r="O175" i="5"/>
  <c r="O169" i="5"/>
  <c r="O218" i="5"/>
  <c r="O188" i="5"/>
  <c r="O170" i="5"/>
  <c r="O158" i="5"/>
  <c r="O146" i="5"/>
  <c r="O135" i="5"/>
  <c r="M135" i="5"/>
  <c r="M129" i="5"/>
  <c r="O129" i="5"/>
  <c r="O123" i="5"/>
  <c r="M123" i="5"/>
  <c r="M117" i="5"/>
  <c r="O117" i="5"/>
  <c r="O111" i="5"/>
  <c r="M111" i="5"/>
  <c r="O99" i="5"/>
  <c r="O87" i="5"/>
  <c r="O75" i="5"/>
  <c r="M69" i="5"/>
  <c r="O69" i="5"/>
  <c r="O63" i="5"/>
  <c r="M63" i="5"/>
  <c r="M57" i="5"/>
  <c r="O57" i="5"/>
  <c r="O51" i="5"/>
  <c r="M51" i="5"/>
  <c r="M45" i="5"/>
  <c r="O45" i="5"/>
  <c r="O39" i="5"/>
  <c r="M39" i="5"/>
  <c r="O27" i="5"/>
  <c r="O15" i="5"/>
  <c r="M174" i="5"/>
  <c r="M157" i="5"/>
  <c r="M134" i="5"/>
  <c r="M114" i="5"/>
  <c r="M74" i="5"/>
  <c r="M31" i="5"/>
  <c r="M13" i="5"/>
  <c r="O179" i="5"/>
  <c r="O156" i="5"/>
  <c r="O138" i="5"/>
  <c r="O972" i="5"/>
  <c r="O955" i="5"/>
  <c r="O936" i="5"/>
  <c r="O919" i="5"/>
  <c r="O900" i="5"/>
  <c r="O883" i="5"/>
  <c r="M768" i="5"/>
  <c r="M739" i="5"/>
  <c r="M673" i="5"/>
  <c r="M637" i="5"/>
  <c r="O619" i="5"/>
  <c r="O517" i="5"/>
  <c r="M372" i="5"/>
  <c r="O275" i="5"/>
  <c r="M234" i="5"/>
  <c r="O855" i="5"/>
  <c r="O843" i="5"/>
  <c r="O795" i="5"/>
  <c r="O777" i="5"/>
  <c r="O759" i="5"/>
  <c r="O735" i="5"/>
  <c r="M173" i="5"/>
  <c r="M133" i="5"/>
  <c r="M73" i="5"/>
  <c r="M50" i="5"/>
  <c r="M30" i="5"/>
  <c r="O137" i="5"/>
  <c r="O93" i="5"/>
  <c r="O798" i="5"/>
  <c r="O781" i="5"/>
  <c r="O738" i="5"/>
  <c r="M727" i="5"/>
  <c r="M709" i="5"/>
  <c r="M672" i="5"/>
  <c r="O654" i="5"/>
  <c r="O618" i="5"/>
  <c r="O577" i="5"/>
  <c r="O535" i="5"/>
  <c r="M312" i="5"/>
  <c r="O233" i="5"/>
  <c r="M143" i="5"/>
  <c r="O143" i="5"/>
  <c r="M918" i="5"/>
  <c r="O918" i="5"/>
  <c r="M876" i="5"/>
  <c r="O876" i="5"/>
  <c r="M852" i="5"/>
  <c r="O852" i="5"/>
  <c r="O810" i="5"/>
  <c r="O708" i="5"/>
  <c r="M702" i="5"/>
  <c r="O702" i="5"/>
  <c r="O498" i="5"/>
  <c r="M474" i="5"/>
  <c r="O474" i="5"/>
  <c r="M420" i="5"/>
  <c r="O420" i="5"/>
  <c r="M402" i="5"/>
  <c r="O402" i="5"/>
  <c r="O354" i="5"/>
  <c r="O306" i="5"/>
  <c r="O144" i="5"/>
  <c r="O127" i="5"/>
  <c r="O49" i="5"/>
  <c r="M49" i="5"/>
  <c r="O25" i="5"/>
  <c r="M25" i="5"/>
  <c r="M144" i="5"/>
  <c r="M817" i="5"/>
  <c r="O817" i="5"/>
  <c r="M72" i="5"/>
  <c r="M48" i="5"/>
  <c r="O24" i="5"/>
  <c r="O871" i="5"/>
  <c r="O816" i="5"/>
  <c r="M751" i="5"/>
  <c r="M708" i="5"/>
  <c r="O691" i="5"/>
  <c r="M595" i="5"/>
  <c r="O553" i="5"/>
  <c r="M493" i="5"/>
  <c r="O331" i="5"/>
  <c r="M271" i="5"/>
  <c r="O110" i="5"/>
  <c r="O91" i="5"/>
  <c r="O67" i="5"/>
  <c r="O961" i="5"/>
  <c r="O925" i="5"/>
  <c r="O889" i="5"/>
  <c r="O859" i="5"/>
  <c r="O690" i="5"/>
  <c r="M631" i="5"/>
  <c r="O576" i="5"/>
  <c r="O451" i="5"/>
  <c r="M390" i="5"/>
  <c r="O270" i="5"/>
  <c r="O229" i="5"/>
  <c r="O970" i="5"/>
  <c r="O934" i="5"/>
  <c r="O898" i="5"/>
  <c r="O796" i="5"/>
  <c r="O586" i="5"/>
  <c r="O544" i="5"/>
  <c r="O322" i="5"/>
  <c r="O868" i="5"/>
  <c r="O856" i="5"/>
  <c r="M802" i="5"/>
  <c r="O802" i="5"/>
  <c r="M790" i="5"/>
  <c r="O790" i="5"/>
  <c r="M754" i="5"/>
  <c r="O754" i="5"/>
  <c r="M718" i="5"/>
  <c r="O718" i="5"/>
  <c r="O688" i="5"/>
  <c r="M676" i="5"/>
  <c r="O676" i="5"/>
  <c r="O658" i="5"/>
  <c r="O646" i="5"/>
  <c r="M616" i="5"/>
  <c r="O616" i="5"/>
  <c r="M604" i="5"/>
  <c r="O604" i="5"/>
  <c r="M598" i="5"/>
  <c r="O598" i="5"/>
  <c r="O580" i="5"/>
  <c r="M574" i="5"/>
  <c r="O574" i="5"/>
  <c r="M562" i="5"/>
  <c r="O562" i="5"/>
  <c r="M532" i="5"/>
  <c r="O532" i="5"/>
  <c r="O520" i="5"/>
  <c r="O502" i="5"/>
  <c r="M490" i="5"/>
  <c r="O490" i="5"/>
  <c r="M460" i="5"/>
  <c r="O460" i="5"/>
  <c r="O448" i="5"/>
  <c r="O442" i="5"/>
  <c r="M418" i="5"/>
  <c r="O418" i="5"/>
  <c r="O406" i="5"/>
  <c r="M382" i="5"/>
  <c r="O382" i="5"/>
  <c r="O376" i="5"/>
  <c r="O364" i="5"/>
  <c r="M346" i="5"/>
  <c r="O346" i="5"/>
  <c r="O334" i="5"/>
  <c r="O304" i="5"/>
  <c r="M304" i="5"/>
  <c r="O292" i="5"/>
  <c r="O286" i="5"/>
  <c r="M274" i="5"/>
  <c r="O274" i="5"/>
  <c r="M262" i="5"/>
  <c r="O262" i="5"/>
  <c r="O250" i="5"/>
  <c r="M244" i="5"/>
  <c r="O244" i="5"/>
  <c r="M232" i="5"/>
  <c r="O232" i="5"/>
  <c r="O226" i="5"/>
  <c r="M195" i="5"/>
  <c r="O201" i="5"/>
  <c r="M688" i="5"/>
  <c r="M502" i="5"/>
  <c r="O280" i="5"/>
  <c r="O782" i="5"/>
  <c r="O746" i="5"/>
  <c r="M710" i="5"/>
  <c r="O710" i="5"/>
  <c r="M704" i="5"/>
  <c r="O704" i="5"/>
  <c r="M698" i="5"/>
  <c r="O698" i="5"/>
  <c r="M668" i="5"/>
  <c r="O668" i="5"/>
  <c r="M662" i="5"/>
  <c r="O662" i="5"/>
  <c r="M650" i="5"/>
  <c r="O650" i="5"/>
  <c r="M632" i="5"/>
  <c r="O632" i="5"/>
  <c r="M626" i="5"/>
  <c r="O626" i="5"/>
  <c r="M596" i="5"/>
  <c r="O596" i="5"/>
  <c r="M590" i="5"/>
  <c r="O590" i="5"/>
  <c r="M572" i="5"/>
  <c r="O572" i="5"/>
  <c r="M560" i="5"/>
  <c r="O560" i="5"/>
  <c r="M554" i="5"/>
  <c r="O554" i="5"/>
  <c r="M524" i="5"/>
  <c r="O524" i="5"/>
  <c r="M518" i="5"/>
  <c r="O518" i="5"/>
  <c r="M512" i="5"/>
  <c r="O512" i="5"/>
  <c r="M494" i="5"/>
  <c r="O494" i="5"/>
  <c r="M488" i="5"/>
  <c r="O488" i="5"/>
  <c r="M482" i="5"/>
  <c r="O482" i="5"/>
  <c r="M452" i="5"/>
  <c r="O452" i="5"/>
  <c r="M446" i="5"/>
  <c r="O446" i="5"/>
  <c r="M434" i="5"/>
  <c r="O434" i="5"/>
  <c r="M416" i="5"/>
  <c r="O416" i="5"/>
  <c r="M410" i="5"/>
  <c r="O410" i="5"/>
  <c r="M380" i="5"/>
  <c r="O380" i="5"/>
  <c r="M374" i="5"/>
  <c r="O374" i="5"/>
  <c r="M356" i="5"/>
  <c r="O356" i="5"/>
  <c r="M344" i="5"/>
  <c r="O344" i="5"/>
  <c r="M338" i="5"/>
  <c r="O338" i="5"/>
  <c r="M308" i="5"/>
  <c r="O308" i="5"/>
  <c r="M302" i="5"/>
  <c r="O302" i="5"/>
  <c r="M296" i="5"/>
  <c r="O296" i="5"/>
  <c r="M278" i="5"/>
  <c r="O278" i="5"/>
  <c r="M272" i="5"/>
  <c r="O272" i="5"/>
  <c r="M266" i="5"/>
  <c r="O266" i="5"/>
  <c r="M236" i="5"/>
  <c r="O236" i="5"/>
  <c r="M230" i="5"/>
  <c r="O230" i="5"/>
  <c r="O699" i="5"/>
  <c r="O657" i="5"/>
  <c r="O627" i="5"/>
  <c r="O585" i="5"/>
  <c r="O543" i="5"/>
  <c r="O513" i="5"/>
  <c r="O501" i="5"/>
  <c r="O471" i="5"/>
  <c r="O429" i="5"/>
  <c r="O387" i="5"/>
  <c r="O357" i="5"/>
  <c r="O315" i="5"/>
  <c r="O789" i="5"/>
  <c r="O753" i="5"/>
  <c r="O717" i="5"/>
  <c r="M693" i="5"/>
  <c r="O693" i="5"/>
  <c r="M675" i="5"/>
  <c r="O675" i="5"/>
  <c r="M633" i="5"/>
  <c r="O633" i="5"/>
  <c r="M615" i="5"/>
  <c r="O615" i="5"/>
  <c r="M555" i="5"/>
  <c r="O555" i="5"/>
  <c r="M537" i="5"/>
  <c r="O537" i="5"/>
  <c r="M477" i="5"/>
  <c r="O477" i="5"/>
  <c r="M459" i="5"/>
  <c r="O459" i="5"/>
  <c r="M417" i="5"/>
  <c r="O417" i="5"/>
  <c r="M399" i="5"/>
  <c r="O399" i="5"/>
  <c r="M339" i="5"/>
  <c r="O339" i="5"/>
  <c r="M321" i="5"/>
  <c r="O321" i="5"/>
  <c r="M261" i="5"/>
  <c r="O261" i="5"/>
  <c r="M243" i="5"/>
  <c r="O243" i="5"/>
  <c r="O687" i="5"/>
  <c r="O645" i="5"/>
  <c r="O603" i="5"/>
  <c r="O573" i="5"/>
  <c r="O531" i="5"/>
  <c r="O303" i="5"/>
  <c r="O231" i="5"/>
  <c r="I8" i="5"/>
  <c r="I9" i="5" s="1"/>
  <c r="H8" i="5"/>
  <c r="H9" i="5" s="1"/>
  <c r="F8" i="5"/>
  <c r="F9" i="5" s="1"/>
  <c r="G8" i="5"/>
  <c r="G9" i="5" s="1"/>
  <c r="B8" i="5"/>
  <c r="B9" i="5" s="1"/>
  <c r="C8" i="5"/>
  <c r="C9" i="5" s="1"/>
  <c r="K4" i="5"/>
  <c r="K5" i="5" s="1"/>
  <c r="J6" i="5"/>
  <c r="I4" i="5"/>
  <c r="I5" i="5" s="1"/>
  <c r="E8" i="5"/>
  <c r="E9" i="5" s="1"/>
  <c r="J8" i="5"/>
  <c r="J9" i="5" s="1"/>
  <c r="B4" i="5"/>
  <c r="B7" i="5" s="1"/>
  <c r="J4" i="5"/>
  <c r="J7" i="5" s="1"/>
  <c r="I6" i="5"/>
  <c r="B6" i="5"/>
  <c r="D8" i="5"/>
  <c r="D9" i="5" s="1"/>
  <c r="K6" i="5"/>
  <c r="K8" i="5"/>
  <c r="K9" i="5" s="1"/>
  <c r="B5" i="2"/>
  <c r="U87" i="7" l="1"/>
  <c r="U111" i="7"/>
  <c r="U135" i="7"/>
  <c r="U158" i="7"/>
  <c r="U694" i="7"/>
  <c r="U265" i="7"/>
  <c r="U283" i="7"/>
  <c r="U325" i="7"/>
  <c r="U367" i="7"/>
  <c r="U433" i="7"/>
  <c r="U475" i="7"/>
  <c r="U727" i="7"/>
  <c r="U322" i="7"/>
  <c r="U580" i="7"/>
  <c r="U862" i="7"/>
  <c r="U22" i="7"/>
  <c r="U692" i="7"/>
  <c r="U842" i="7"/>
  <c r="U407" i="7"/>
  <c r="U45" i="7"/>
  <c r="U515" i="7"/>
  <c r="U803" i="7"/>
  <c r="U368" i="7"/>
  <c r="U416" i="7"/>
  <c r="U506" i="7"/>
  <c r="U560" i="7"/>
  <c r="U980" i="7"/>
  <c r="U802" i="7"/>
  <c r="U32" i="7"/>
  <c r="U110" i="7"/>
  <c r="U355" i="7"/>
  <c r="U583" i="7"/>
  <c r="U739" i="7"/>
  <c r="U611" i="7"/>
  <c r="U222" i="7"/>
  <c r="U846" i="7"/>
  <c r="U882" i="7"/>
  <c r="U918" i="7"/>
  <c r="U689" i="7"/>
  <c r="U172" i="7"/>
  <c r="U442" i="7"/>
  <c r="U598" i="7"/>
  <c r="U130" i="7"/>
  <c r="U321" i="7"/>
  <c r="U573" i="7"/>
  <c r="U603" i="7"/>
  <c r="U627" i="7"/>
  <c r="U825" i="7"/>
  <c r="U909" i="7"/>
  <c r="U51" i="7"/>
  <c r="U146" i="7"/>
  <c r="U170" i="7"/>
  <c r="U139" i="7"/>
  <c r="U859" i="7"/>
  <c r="U49" i="7"/>
  <c r="U174" i="7"/>
  <c r="U18" i="7"/>
  <c r="U42" i="7"/>
  <c r="U378" i="7"/>
  <c r="U353" i="7"/>
  <c r="U136" i="7"/>
  <c r="U183" i="7"/>
  <c r="U417" i="7"/>
  <c r="U441" i="7"/>
  <c r="U489" i="7"/>
  <c r="U519" i="7"/>
  <c r="U633" i="7"/>
  <c r="U801" i="7"/>
  <c r="U861" i="7"/>
  <c r="U885" i="7"/>
  <c r="U660" i="7"/>
  <c r="U298" i="7"/>
  <c r="U559" i="7"/>
  <c r="U246" i="7"/>
  <c r="U200" i="7"/>
  <c r="U574" i="7"/>
  <c r="U626" i="7"/>
  <c r="U656" i="7"/>
  <c r="U716" i="7"/>
  <c r="U92" i="7"/>
  <c r="U682" i="7"/>
  <c r="U277" i="7"/>
  <c r="U408" i="7"/>
  <c r="U438" i="7"/>
  <c r="U569" i="7"/>
  <c r="U665" i="7"/>
  <c r="U970" i="7"/>
  <c r="U57" i="7"/>
  <c r="U81" i="7"/>
  <c r="U380" i="7"/>
  <c r="U602" i="7"/>
  <c r="U55" i="7"/>
  <c r="U138" i="7"/>
  <c r="U48" i="7"/>
  <c r="U504" i="7"/>
  <c r="U858" i="7"/>
  <c r="U966" i="7"/>
  <c r="U539" i="7"/>
  <c r="U232" i="7"/>
  <c r="U364" i="7"/>
  <c r="U934" i="7"/>
  <c r="U16" i="7"/>
  <c r="U772" i="7"/>
  <c r="U706" i="7"/>
  <c r="U494" i="7"/>
  <c r="U638" i="7"/>
  <c r="U896" i="7"/>
  <c r="U113" i="7"/>
  <c r="U403" i="7"/>
  <c r="U589" i="7"/>
  <c r="U775" i="7"/>
  <c r="U805" i="7"/>
  <c r="U696" i="7"/>
  <c r="U804" i="7"/>
  <c r="U581" i="7"/>
  <c r="U767" i="7"/>
  <c r="U21" i="7"/>
  <c r="U887" i="7"/>
  <c r="U142" i="7"/>
  <c r="U290" i="7"/>
  <c r="U554" i="7"/>
  <c r="U872" i="7"/>
  <c r="U785" i="7"/>
  <c r="U923" i="7"/>
  <c r="U385" i="7"/>
  <c r="U529" i="7"/>
  <c r="U625" i="7"/>
  <c r="U655" i="7"/>
  <c r="U73" i="7"/>
  <c r="U198" i="7"/>
  <c r="U167" i="7"/>
  <c r="U197" i="7"/>
  <c r="U233" i="7"/>
  <c r="U592" i="7"/>
  <c r="U646" i="7"/>
  <c r="U742" i="7"/>
  <c r="U892" i="7"/>
  <c r="U195" i="7"/>
  <c r="U357" i="7"/>
  <c r="U429" i="7"/>
  <c r="U789" i="7"/>
  <c r="U873" i="7"/>
  <c r="U79" i="7"/>
  <c r="U204" i="7"/>
  <c r="U606" i="7"/>
  <c r="U888" i="7"/>
  <c r="U449" i="7"/>
  <c r="U832" i="7"/>
  <c r="U341" i="7"/>
  <c r="U527" i="7"/>
  <c r="U790" i="7"/>
  <c r="U230" i="7"/>
  <c r="U272" i="7"/>
  <c r="U302" i="7"/>
  <c r="U350" i="7"/>
  <c r="U422" i="7"/>
  <c r="U650" i="7"/>
  <c r="U860" i="7"/>
  <c r="U62" i="7"/>
  <c r="U86" i="7"/>
  <c r="U175" i="7"/>
  <c r="U217" i="7"/>
  <c r="U899" i="7"/>
  <c r="U148" i="7"/>
  <c r="U670" i="7"/>
  <c r="U307" i="7"/>
  <c r="U713" i="7"/>
  <c r="U126" i="7"/>
  <c r="U179" i="7"/>
  <c r="U294" i="7"/>
  <c r="U342" i="7"/>
  <c r="U366" i="7"/>
  <c r="U612" i="7"/>
  <c r="U822" i="7"/>
  <c r="U930" i="7"/>
  <c r="U269" i="7"/>
  <c r="U419" i="7"/>
  <c r="U563" i="7"/>
  <c r="U695" i="7"/>
  <c r="U274" i="7"/>
  <c r="U766" i="7"/>
  <c r="U82" i="7"/>
  <c r="U106" i="7"/>
  <c r="U257" i="7"/>
  <c r="U760" i="7"/>
  <c r="U393" i="7"/>
  <c r="U747" i="7"/>
  <c r="U754" i="7"/>
  <c r="U865" i="7"/>
  <c r="U547" i="7"/>
  <c r="U127" i="7"/>
  <c r="U168" i="7"/>
  <c r="U828" i="7"/>
  <c r="U864" i="7"/>
  <c r="U936" i="7"/>
  <c r="U972" i="7"/>
  <c r="U477" i="7"/>
  <c r="U557" i="7"/>
  <c r="U443" i="7"/>
  <c r="U482" i="7"/>
  <c r="U596" i="7"/>
  <c r="U383" i="7"/>
  <c r="U33" i="7"/>
  <c r="U629" i="7"/>
  <c r="U15" i="7"/>
  <c r="U394" i="7"/>
  <c r="U332" i="7"/>
  <c r="U356" i="7"/>
  <c r="U488" i="7"/>
  <c r="U572" i="7"/>
  <c r="U812" i="7"/>
  <c r="U914" i="7"/>
  <c r="U77" i="7"/>
  <c r="U490" i="7"/>
  <c r="U205" i="7"/>
  <c r="U299" i="7"/>
  <c r="U418" i="7"/>
  <c r="U619" i="7"/>
  <c r="U941" i="7"/>
  <c r="U131" i="7"/>
  <c r="U192" i="7"/>
  <c r="U426" i="7"/>
  <c r="U726" i="7"/>
  <c r="U906" i="7"/>
  <c r="U978" i="7"/>
  <c r="U335" i="7"/>
  <c r="U431" i="7"/>
  <c r="U467" i="7"/>
  <c r="U514" i="7"/>
  <c r="U622" i="7"/>
  <c r="U141" i="7"/>
  <c r="U165" i="7"/>
  <c r="U982" i="7"/>
  <c r="U729" i="7"/>
  <c r="U783" i="7"/>
  <c r="U867" i="7"/>
  <c r="U891" i="7"/>
  <c r="U921" i="7"/>
  <c r="U951" i="7"/>
  <c r="U968" i="7"/>
  <c r="U25" i="7"/>
  <c r="U108" i="7"/>
  <c r="U132" i="7"/>
  <c r="U524" i="7"/>
  <c r="U578" i="7"/>
  <c r="U608" i="7"/>
  <c r="U870" i="7"/>
  <c r="U642" i="7"/>
  <c r="U464" i="7"/>
  <c r="U212" i="7"/>
  <c r="U338" i="7"/>
  <c r="U595" i="7"/>
  <c r="U116" i="7"/>
  <c r="U540" i="7"/>
  <c r="U977" i="7"/>
  <c r="U541" i="7"/>
  <c r="U470" i="7"/>
  <c r="U300" i="7"/>
  <c r="U358" i="7"/>
  <c r="U674" i="7"/>
  <c r="U734" i="7"/>
  <c r="U487" i="7"/>
  <c r="U637" i="7"/>
  <c r="U47" i="7"/>
  <c r="U486" i="7"/>
  <c r="U552" i="7"/>
  <c r="U720" i="7"/>
  <c r="U948" i="7"/>
  <c r="U76" i="7"/>
  <c r="U758" i="7"/>
  <c r="U685" i="7"/>
  <c r="U889" i="7"/>
  <c r="U744" i="7"/>
  <c r="U13" i="7"/>
  <c r="U819" i="7"/>
  <c r="U604" i="7"/>
  <c r="U811" i="7"/>
  <c r="U780" i="7"/>
  <c r="U586" i="7"/>
  <c r="U724" i="7"/>
  <c r="U248" i="7"/>
  <c r="U614" i="7"/>
  <c r="U841" i="7"/>
  <c r="U66" i="7"/>
  <c r="U304" i="7"/>
  <c r="U617" i="7"/>
  <c r="U910" i="7"/>
  <c r="U147" i="7"/>
  <c r="U771" i="7"/>
  <c r="U855" i="7"/>
  <c r="U152" i="7"/>
  <c r="U176" i="7"/>
  <c r="U833" i="7"/>
  <c r="U196" i="7"/>
  <c r="U850" i="7"/>
  <c r="U278" i="7"/>
  <c r="U452" i="7"/>
  <c r="U512" i="7"/>
  <c r="U680" i="7"/>
  <c r="U740" i="7"/>
  <c r="U797" i="7"/>
  <c r="U839" i="7"/>
  <c r="U80" i="7"/>
  <c r="U169" i="7"/>
  <c r="U241" i="7"/>
  <c r="U295" i="7"/>
  <c r="U313" i="7"/>
  <c r="U379" i="7"/>
  <c r="U643" i="7"/>
  <c r="U667" i="7"/>
  <c r="U697" i="7"/>
  <c r="U733" i="7"/>
  <c r="U763" i="7"/>
  <c r="U793" i="7"/>
  <c r="U931" i="7"/>
  <c r="U605" i="7"/>
  <c r="U71" i="7"/>
  <c r="U149" i="7"/>
  <c r="U317" i="7"/>
  <c r="U268" i="7"/>
  <c r="U282" i="7"/>
  <c r="U330" i="7"/>
  <c r="U492" i="7"/>
  <c r="U624" i="7"/>
  <c r="U690" i="7"/>
  <c r="U954" i="7"/>
  <c r="U472" i="7"/>
  <c r="U544" i="7"/>
  <c r="U658" i="7"/>
  <c r="U52" i="7"/>
  <c r="U365" i="7"/>
  <c r="U292" i="7"/>
  <c r="U261" i="7"/>
  <c r="U309" i="7"/>
  <c r="U423" i="7"/>
  <c r="U447" i="7"/>
  <c r="U471" i="7"/>
  <c r="U495" i="7"/>
  <c r="U525" i="7"/>
  <c r="U693" i="7"/>
  <c r="U917" i="7"/>
  <c r="U359" i="7"/>
  <c r="U329" i="7"/>
  <c r="U919" i="7"/>
  <c r="U530" i="7"/>
  <c r="U940" i="7"/>
  <c r="U432" i="7"/>
  <c r="U462" i="7"/>
  <c r="U528" i="7"/>
  <c r="U491" i="7"/>
  <c r="U545" i="7"/>
  <c r="U508" i="7"/>
  <c r="U915" i="7"/>
  <c r="U571" i="7"/>
  <c r="U840" i="7"/>
  <c r="U973" i="7"/>
  <c r="U949" i="7"/>
  <c r="U166" i="7"/>
  <c r="U884" i="7"/>
  <c r="U908" i="7"/>
  <c r="U119" i="7"/>
  <c r="U976" i="7"/>
  <c r="U56" i="7"/>
  <c r="U162" i="7"/>
  <c r="U89" i="7"/>
  <c r="U826" i="7"/>
  <c r="U945" i="7"/>
  <c r="U551" i="7"/>
  <c r="U721" i="7"/>
  <c r="U510" i="7"/>
  <c r="U698" i="7"/>
  <c r="U420" i="7"/>
  <c r="U123" i="7"/>
  <c r="U343" i="7"/>
  <c r="U30" i="7"/>
  <c r="U78" i="7"/>
  <c r="U732" i="7"/>
  <c r="U894" i="7"/>
  <c r="U677" i="7"/>
  <c r="U267" i="7"/>
  <c r="U555" i="7"/>
  <c r="U699" i="7"/>
  <c r="U454" i="7"/>
  <c r="U562" i="7"/>
  <c r="U93" i="7"/>
  <c r="U68" i="7"/>
  <c r="U199" i="7"/>
  <c r="U208" i="7"/>
  <c r="U781" i="7"/>
  <c r="U376" i="7"/>
  <c r="U576" i="7"/>
  <c r="U810" i="7"/>
  <c r="U927" i="7"/>
  <c r="U44" i="7"/>
  <c r="U109" i="7"/>
  <c r="U245" i="7"/>
  <c r="U796" i="7"/>
  <c r="U903" i="7"/>
  <c r="U577" i="7"/>
  <c r="U691" i="7"/>
  <c r="U773" i="7"/>
  <c r="U480" i="7"/>
  <c r="U912" i="7"/>
  <c r="U911" i="7"/>
  <c r="U94" i="7"/>
  <c r="U543" i="7"/>
  <c r="U397" i="7"/>
  <c r="U661" i="7"/>
  <c r="U372" i="7"/>
  <c r="U684" i="7"/>
  <c r="U389" i="7"/>
  <c r="U806" i="7"/>
  <c r="U719" i="7"/>
  <c r="U845" i="7"/>
  <c r="U632" i="7"/>
  <c r="U782" i="7"/>
  <c r="U430" i="7"/>
  <c r="U38" i="7"/>
  <c r="U971" i="7"/>
  <c r="U784" i="7"/>
  <c r="U301" i="7"/>
  <c r="U409" i="7"/>
  <c r="U565" i="7"/>
  <c r="U937" i="7"/>
  <c r="U210" i="7"/>
  <c r="U270" i="7"/>
  <c r="U468" i="7"/>
  <c r="U570" i="7"/>
  <c r="U636" i="7"/>
  <c r="U702" i="7"/>
  <c r="U768" i="7"/>
  <c r="U220" i="7"/>
  <c r="U497" i="7"/>
  <c r="U587" i="7"/>
  <c r="U683" i="7"/>
  <c r="U755" i="7"/>
  <c r="U41" i="7"/>
  <c r="U125" i="7"/>
  <c r="U550" i="7"/>
  <c r="U478" i="7"/>
  <c r="U556" i="7"/>
  <c r="U874" i="7"/>
  <c r="U34" i="7"/>
  <c r="U177" i="7"/>
  <c r="U249" i="7"/>
  <c r="U705" i="7"/>
  <c r="U759" i="7"/>
  <c r="U813" i="7"/>
  <c r="U975" i="7"/>
  <c r="U521" i="7"/>
  <c r="U173" i="7"/>
  <c r="U672" i="7"/>
  <c r="U924" i="7"/>
  <c r="U39" i="7"/>
  <c r="U254" i="7"/>
  <c r="U326" i="7"/>
  <c r="U704" i="7"/>
  <c r="U794" i="7"/>
  <c r="U469" i="7"/>
  <c r="U54" i="7"/>
  <c r="U102" i="7"/>
  <c r="U516" i="7"/>
  <c r="U310" i="7"/>
  <c r="U189" i="7"/>
  <c r="U213" i="7"/>
  <c r="U311" i="7"/>
  <c r="U163" i="7"/>
  <c r="U816" i="7"/>
  <c r="U876" i="7"/>
  <c r="U791" i="7"/>
  <c r="U868" i="7"/>
  <c r="U548" i="7"/>
  <c r="U98" i="7"/>
  <c r="U128" i="7"/>
  <c r="U187" i="7"/>
  <c r="U965" i="7"/>
  <c r="U133" i="7"/>
  <c r="U150" i="7"/>
  <c r="U653" i="7"/>
  <c r="U405" i="7"/>
  <c r="U518" i="7"/>
  <c r="U479" i="7"/>
  <c r="U59" i="7"/>
  <c r="U154" i="7"/>
  <c r="U91" i="7"/>
  <c r="U234" i="7"/>
  <c r="U756" i="7"/>
  <c r="U503" i="7"/>
  <c r="U778" i="7"/>
  <c r="U58" i="7"/>
  <c r="U339" i="7"/>
  <c r="U387" i="7"/>
  <c r="U522" i="7"/>
  <c r="U900" i="7"/>
  <c r="U23" i="7"/>
  <c r="U101" i="7"/>
  <c r="U688" i="7"/>
  <c r="U895" i="7"/>
  <c r="U925" i="7"/>
  <c r="U575" i="7"/>
  <c r="U425" i="7"/>
  <c r="U273" i="7"/>
  <c r="U105" i="7"/>
  <c r="U344" i="7"/>
  <c r="U392" i="7"/>
  <c r="U440" i="7"/>
  <c r="U788" i="7"/>
  <c r="U920" i="7"/>
  <c r="U869" i="7"/>
  <c r="U493" i="7"/>
  <c r="U523" i="7"/>
  <c r="U613" i="7"/>
  <c r="U757" i="7"/>
  <c r="U847" i="7"/>
  <c r="U120" i="7"/>
  <c r="U666" i="7"/>
  <c r="U395" i="7"/>
  <c r="U520" i="7"/>
  <c r="U838" i="7"/>
  <c r="U382" i="7"/>
  <c r="U731" i="7"/>
  <c r="U460" i="7"/>
  <c r="U735" i="7"/>
  <c r="U837" i="7"/>
  <c r="U374" i="7"/>
  <c r="U974" i="7"/>
  <c r="U377" i="7"/>
  <c r="U451" i="7"/>
  <c r="U792" i="7"/>
  <c r="U153" i="7"/>
  <c r="U83" i="7"/>
  <c r="U436" i="7"/>
  <c r="U950" i="7"/>
  <c r="U769" i="7"/>
  <c r="U588" i="7"/>
  <c r="U648" i="7"/>
  <c r="U814" i="7"/>
  <c r="U815" i="7"/>
  <c r="U308" i="7"/>
  <c r="U686" i="7"/>
  <c r="U752" i="7"/>
  <c r="U830" i="7"/>
  <c r="U827" i="7"/>
  <c r="U649" i="7"/>
  <c r="U679" i="7"/>
  <c r="U709" i="7"/>
  <c r="U37" i="7"/>
  <c r="U97" i="7"/>
  <c r="U180" i="7"/>
  <c r="U155" i="7"/>
  <c r="U808" i="7"/>
  <c r="U276" i="7"/>
  <c r="U324" i="7"/>
  <c r="U390" i="7"/>
  <c r="U444" i="7"/>
  <c r="U738" i="7"/>
  <c r="U798" i="7"/>
  <c r="U852" i="7"/>
  <c r="U960" i="7"/>
  <c r="U280" i="7"/>
  <c r="U448" i="7"/>
  <c r="U946" i="7"/>
  <c r="U40" i="7"/>
  <c r="U159" i="7"/>
  <c r="U676" i="7"/>
  <c r="U369" i="7"/>
  <c r="U531" i="7"/>
  <c r="U687" i="7"/>
  <c r="U214" i="7"/>
  <c r="U171" i="7"/>
  <c r="U664" i="7"/>
  <c r="U297" i="7"/>
  <c r="U63" i="7"/>
  <c r="U770" i="7"/>
  <c r="U928" i="7"/>
  <c r="U211" i="7"/>
  <c r="U961" i="7"/>
  <c r="U857" i="7"/>
  <c r="U762" i="7"/>
  <c r="U251" i="7"/>
  <c r="U502" i="7"/>
  <c r="U886" i="7"/>
  <c r="U711" i="7"/>
  <c r="U933" i="7"/>
  <c r="U712" i="7"/>
  <c r="U854" i="7"/>
  <c r="U902" i="7"/>
  <c r="U413" i="7"/>
  <c r="U875" i="7"/>
  <c r="U271" i="7"/>
  <c r="U853" i="7"/>
  <c r="U115" i="7"/>
  <c r="U558" i="7"/>
  <c r="U708" i="7"/>
  <c r="U485" i="7"/>
  <c r="U345" i="7"/>
  <c r="U453" i="7"/>
  <c r="U549" i="7"/>
  <c r="U579" i="7"/>
  <c r="U963" i="7"/>
  <c r="U700" i="7"/>
  <c r="U27" i="7"/>
  <c r="U69" i="7"/>
  <c r="U182" i="7"/>
  <c r="U526" i="7"/>
  <c r="U904" i="7"/>
  <c r="U242" i="7"/>
  <c r="U428" i="7"/>
  <c r="U584" i="7"/>
  <c r="U662" i="7"/>
  <c r="U836" i="7"/>
  <c r="U932" i="7"/>
  <c r="U20" i="7"/>
  <c r="U532" i="7"/>
  <c r="U259" i="7"/>
  <c r="U337" i="7"/>
  <c r="U457" i="7"/>
  <c r="U481" i="7"/>
  <c r="U715" i="7"/>
  <c r="U19" i="7"/>
  <c r="U121" i="7"/>
  <c r="U185" i="7"/>
  <c r="U484" i="7"/>
  <c r="U240" i="7"/>
  <c r="U348" i="7"/>
  <c r="U474" i="7"/>
  <c r="U594" i="7"/>
  <c r="U347" i="7"/>
  <c r="U437" i="7"/>
  <c r="U53" i="7"/>
  <c r="U328" i="7"/>
  <c r="U748" i="7"/>
  <c r="U820" i="7"/>
  <c r="U70" i="7"/>
  <c r="U201" i="7"/>
  <c r="U623" i="7"/>
  <c r="U585" i="7"/>
  <c r="U765" i="7"/>
  <c r="U969" i="7"/>
  <c r="U346" i="7"/>
  <c r="U314" i="7"/>
  <c r="U511" i="7"/>
  <c r="U631" i="7"/>
  <c r="U252" i="7"/>
  <c r="U75" i="7"/>
  <c r="U117" i="7"/>
  <c r="U164" i="7"/>
  <c r="U266" i="7"/>
  <c r="U362" i="7"/>
  <c r="U386" i="7"/>
  <c r="U410" i="7"/>
  <c r="U434" i="7"/>
  <c r="U458" i="7"/>
  <c r="U590" i="7"/>
  <c r="U644" i="7"/>
  <c r="U722" i="7"/>
  <c r="U947" i="7"/>
  <c r="U388" i="7"/>
  <c r="U616" i="7"/>
  <c r="U952" i="7"/>
  <c r="U50" i="7"/>
  <c r="U157" i="7"/>
  <c r="U599" i="7"/>
  <c r="U223" i="7"/>
  <c r="U751" i="7"/>
  <c r="U943" i="7"/>
  <c r="U114" i="7"/>
  <c r="U725" i="7"/>
  <c r="U905" i="7"/>
  <c r="U630" i="7"/>
  <c r="U774" i="7"/>
  <c r="U834" i="7"/>
  <c r="U942" i="7"/>
  <c r="U635" i="7"/>
  <c r="U256" i="7"/>
  <c r="U286" i="7"/>
  <c r="U424" i="7"/>
  <c r="U958" i="7"/>
  <c r="U118" i="7"/>
  <c r="U371" i="7"/>
  <c r="U400" i="7"/>
  <c r="U243" i="7"/>
  <c r="U375" i="7"/>
  <c r="U399" i="7"/>
  <c r="U507" i="7"/>
  <c r="U537" i="7"/>
  <c r="U639" i="7"/>
  <c r="U669" i="7"/>
  <c r="U723" i="7"/>
  <c r="U897" i="7"/>
  <c r="U160" i="7"/>
  <c r="U340" i="7"/>
  <c r="U99" i="7"/>
  <c r="U188" i="7"/>
  <c r="U473" i="7"/>
  <c r="U668" i="7"/>
  <c r="U728" i="7"/>
  <c r="U890" i="7"/>
  <c r="U938" i="7"/>
  <c r="U962" i="7"/>
  <c r="U26" i="7"/>
  <c r="U74" i="7"/>
  <c r="U181" i="7"/>
  <c r="U628" i="7"/>
  <c r="U319" i="7"/>
  <c r="U361" i="7"/>
  <c r="U421" i="7"/>
  <c r="U517" i="7"/>
  <c r="U43" i="7"/>
  <c r="U85" i="7"/>
  <c r="U103" i="7"/>
  <c r="U186" i="7"/>
  <c r="U191" i="7"/>
  <c r="U215" i="7"/>
  <c r="U509" i="7"/>
  <c r="U202" i="7"/>
  <c r="U228" i="7"/>
  <c r="U264" i="7"/>
  <c r="U306" i="7"/>
  <c r="U354" i="7"/>
  <c r="U610" i="7"/>
  <c r="U207" i="7"/>
  <c r="U641" i="7"/>
  <c r="U315" i="7"/>
  <c r="U333" i="7"/>
  <c r="U465" i="7"/>
  <c r="U483" i="7"/>
  <c r="U591" i="7"/>
  <c r="U901" i="7"/>
  <c r="U318" i="7"/>
  <c r="U236" i="7"/>
  <c r="U29" i="7"/>
  <c r="U296" i="7"/>
  <c r="U320" i="7"/>
  <c r="U542" i="7"/>
  <c r="U566" i="7"/>
  <c r="U851" i="7"/>
  <c r="U190" i="7"/>
  <c r="U122" i="7"/>
  <c r="U737" i="7"/>
  <c r="U445" i="7"/>
  <c r="U463" i="7"/>
  <c r="U553" i="7"/>
  <c r="U607" i="7"/>
  <c r="U787" i="7"/>
  <c r="U72" i="7"/>
  <c r="U96" i="7"/>
  <c r="U929" i="7"/>
  <c r="U402" i="7"/>
  <c r="U456" i="7"/>
  <c r="U323" i="7"/>
  <c r="U701" i="7"/>
  <c r="U65" i="7"/>
  <c r="U652" i="7"/>
  <c r="U730" i="7"/>
  <c r="U916" i="7"/>
  <c r="U964" i="7"/>
  <c r="U124" i="7"/>
  <c r="U35" i="7"/>
  <c r="U412" i="7"/>
  <c r="U225" i="7"/>
  <c r="U381" i="7"/>
  <c r="U513" i="7"/>
  <c r="U645" i="7"/>
  <c r="U675" i="7"/>
  <c r="U753" i="7"/>
  <c r="U777" i="7"/>
  <c r="U981" i="7"/>
  <c r="U95" i="7"/>
  <c r="M870" i="7"/>
  <c r="N870" i="7" s="1"/>
  <c r="O870" i="7" s="1"/>
  <c r="P870" i="7" s="1"/>
  <c r="Q870" i="7" s="1"/>
  <c r="M284" i="7"/>
  <c r="N284" i="7" s="1"/>
  <c r="O284" i="7" s="1"/>
  <c r="P284" i="7" s="1"/>
  <c r="Q284" i="7" s="1"/>
  <c r="M498" i="7"/>
  <c r="N498" i="7" s="1"/>
  <c r="O498" i="7" s="1"/>
  <c r="P498" i="7" s="1"/>
  <c r="Q498" i="7" s="1"/>
  <c r="M684" i="7"/>
  <c r="N684" i="7" s="1"/>
  <c r="O684" i="7" s="1"/>
  <c r="P684" i="7" s="1"/>
  <c r="Q684" i="7" s="1"/>
  <c r="M761" i="7"/>
  <c r="N761" i="7" s="1"/>
  <c r="O761" i="7" s="1"/>
  <c r="P761" i="7" s="1"/>
  <c r="Q761" i="7" s="1"/>
  <c r="M407" i="7"/>
  <c r="N407" i="7" s="1"/>
  <c r="O407" i="7" s="1"/>
  <c r="P407" i="7" s="1"/>
  <c r="Q407" i="7" s="1"/>
  <c r="M772" i="7"/>
  <c r="N772" i="7" s="1"/>
  <c r="O772" i="7" s="1"/>
  <c r="P772" i="7" s="1"/>
  <c r="Q772" i="7" s="1"/>
  <c r="M122" i="7"/>
  <c r="N122" i="7" s="1"/>
  <c r="O122" i="7" s="1"/>
  <c r="P122" i="7" s="1"/>
  <c r="Q122" i="7" s="1"/>
  <c r="M289" i="7"/>
  <c r="N289" i="7" s="1"/>
  <c r="O289" i="7" s="1"/>
  <c r="P289" i="7" s="1"/>
  <c r="Q289" i="7" s="1"/>
  <c r="M876" i="7"/>
  <c r="N876" i="7" s="1"/>
  <c r="O876" i="7" s="1"/>
  <c r="P876" i="7" s="1"/>
  <c r="Q876" i="7" s="1"/>
  <c r="M36" i="7"/>
  <c r="N36" i="7" s="1"/>
  <c r="O36" i="7" s="1"/>
  <c r="P36" i="7" s="1"/>
  <c r="Q36" i="7" s="1"/>
  <c r="M81" i="7"/>
  <c r="N81" i="7" s="1"/>
  <c r="O81" i="7" s="1"/>
  <c r="P81" i="7" s="1"/>
  <c r="Q81" i="7" s="1"/>
  <c r="M445" i="7"/>
  <c r="N445" i="7" s="1"/>
  <c r="O445" i="7" s="1"/>
  <c r="P445" i="7" s="1"/>
  <c r="Q445" i="7" s="1"/>
  <c r="M174" i="7"/>
  <c r="N174" i="7" s="1"/>
  <c r="O174" i="7" s="1"/>
  <c r="P174" i="7" s="1"/>
  <c r="Q174" i="7" s="1"/>
  <c r="M469" i="7"/>
  <c r="N469" i="7" s="1"/>
  <c r="O469" i="7" s="1"/>
  <c r="P469" i="7" s="1"/>
  <c r="Q469" i="7" s="1"/>
  <c r="M390" i="7"/>
  <c r="N390" i="7" s="1"/>
  <c r="O390" i="7" s="1"/>
  <c r="P390" i="7" s="1"/>
  <c r="Q390" i="7" s="1"/>
  <c r="M906" i="7"/>
  <c r="N906" i="7" s="1"/>
  <c r="O906" i="7" s="1"/>
  <c r="P906" i="7" s="1"/>
  <c r="Q906" i="7" s="1"/>
  <c r="U281" i="7"/>
  <c r="M506" i="7"/>
  <c r="N506" i="7" s="1"/>
  <c r="O506" i="7" s="1"/>
  <c r="P506" i="7" s="1"/>
  <c r="Q506" i="7" s="1"/>
  <c r="M671" i="7"/>
  <c r="N671" i="7" s="1"/>
  <c r="O671" i="7" s="1"/>
  <c r="P671" i="7" s="1"/>
  <c r="Q671" i="7" s="1"/>
  <c r="M424" i="7"/>
  <c r="N424" i="7" s="1"/>
  <c r="O424" i="7" s="1"/>
  <c r="P424" i="7" s="1"/>
  <c r="Q424" i="7" s="1"/>
  <c r="M441" i="7"/>
  <c r="N441" i="7" s="1"/>
  <c r="O441" i="7" s="1"/>
  <c r="P441" i="7" s="1"/>
  <c r="Q441" i="7" s="1"/>
  <c r="M585" i="7"/>
  <c r="N585" i="7" s="1"/>
  <c r="O585" i="7" s="1"/>
  <c r="P585" i="7" s="1"/>
  <c r="Q585" i="7" s="1"/>
  <c r="M657" i="7"/>
  <c r="N657" i="7" s="1"/>
  <c r="O657" i="7" s="1"/>
  <c r="P657" i="7" s="1"/>
  <c r="Q657" i="7" s="1"/>
  <c r="M107" i="7"/>
  <c r="N107" i="7" s="1"/>
  <c r="O107" i="7" s="1"/>
  <c r="P107" i="7" s="1"/>
  <c r="Q107" i="7" s="1"/>
  <c r="M134" i="7"/>
  <c r="N134" i="7" s="1"/>
  <c r="O134" i="7" s="1"/>
  <c r="P134" i="7" s="1"/>
  <c r="Q134" i="7" s="1"/>
  <c r="M109" i="7"/>
  <c r="N109" i="7" s="1"/>
  <c r="O109" i="7" s="1"/>
  <c r="P109" i="7" s="1"/>
  <c r="Q109" i="7" s="1"/>
  <c r="M38" i="7"/>
  <c r="N38" i="7" s="1"/>
  <c r="O38" i="7" s="1"/>
  <c r="P38" i="7" s="1"/>
  <c r="Q38" i="7" s="1"/>
  <c r="B10" i="7"/>
  <c r="M354" i="7"/>
  <c r="N354" i="7" s="1"/>
  <c r="O354" i="7" s="1"/>
  <c r="P354" i="7" s="1"/>
  <c r="Q354" i="7" s="1"/>
  <c r="M160" i="7"/>
  <c r="N160" i="7" s="1"/>
  <c r="O160" i="7" s="1"/>
  <c r="P160" i="7" s="1"/>
  <c r="Q160" i="7" s="1"/>
  <c r="M260" i="7"/>
  <c r="N260" i="7" s="1"/>
  <c r="O260" i="7" s="1"/>
  <c r="P260" i="7" s="1"/>
  <c r="Q260" i="7" s="1"/>
  <c r="M809" i="7"/>
  <c r="N809" i="7" s="1"/>
  <c r="O809" i="7" s="1"/>
  <c r="P809" i="7" s="1"/>
  <c r="Q809" i="7" s="1"/>
  <c r="M348" i="7"/>
  <c r="N348" i="7" s="1"/>
  <c r="O348" i="7" s="1"/>
  <c r="P348" i="7" s="1"/>
  <c r="Q348" i="7" s="1"/>
  <c r="M492" i="7"/>
  <c r="N492" i="7" s="1"/>
  <c r="O492" i="7" s="1"/>
  <c r="P492" i="7" s="1"/>
  <c r="Q492" i="7" s="1"/>
  <c r="M281" i="7"/>
  <c r="N281" i="7" s="1"/>
  <c r="O281" i="7" s="1"/>
  <c r="P281" i="7" s="1"/>
  <c r="Q281" i="7" s="1"/>
  <c r="U352" i="7"/>
  <c r="U505" i="7"/>
  <c r="M89" i="7"/>
  <c r="N89" i="7" s="1"/>
  <c r="O89" i="7" s="1"/>
  <c r="P89" i="7" s="1"/>
  <c r="Q89" i="7" s="1"/>
  <c r="M425" i="7"/>
  <c r="N425" i="7" s="1"/>
  <c r="O425" i="7" s="1"/>
  <c r="P425" i="7" s="1"/>
  <c r="Q425" i="7" s="1"/>
  <c r="U844" i="7"/>
  <c r="M388" i="7"/>
  <c r="N388" i="7" s="1"/>
  <c r="O388" i="7" s="1"/>
  <c r="P388" i="7" s="1"/>
  <c r="Q388" i="7" s="1"/>
  <c r="M423" i="7"/>
  <c r="N423" i="7" s="1"/>
  <c r="O423" i="7" s="1"/>
  <c r="P423" i="7" s="1"/>
  <c r="Q423" i="7" s="1"/>
  <c r="M391" i="7"/>
  <c r="N391" i="7" s="1"/>
  <c r="O391" i="7" s="1"/>
  <c r="P391" i="7" s="1"/>
  <c r="Q391" i="7" s="1"/>
  <c r="M913" i="7"/>
  <c r="N913" i="7" s="1"/>
  <c r="O913" i="7" s="1"/>
  <c r="P913" i="7" s="1"/>
  <c r="Q913" i="7" s="1"/>
  <c r="M773" i="7"/>
  <c r="N773" i="7" s="1"/>
  <c r="O773" i="7" s="1"/>
  <c r="P773" i="7" s="1"/>
  <c r="Q773" i="7" s="1"/>
  <c r="D10" i="7"/>
  <c r="M727" i="7"/>
  <c r="N727" i="7" s="1"/>
  <c r="O727" i="7" s="1"/>
  <c r="P727" i="7" s="1"/>
  <c r="Q727" i="7" s="1"/>
  <c r="M290" i="7"/>
  <c r="N290" i="7" s="1"/>
  <c r="O290" i="7" s="1"/>
  <c r="P290" i="7" s="1"/>
  <c r="Q290" i="7" s="1"/>
  <c r="M567" i="7"/>
  <c r="N567" i="7" s="1"/>
  <c r="O567" i="7" s="1"/>
  <c r="P567" i="7" s="1"/>
  <c r="Q567" i="7" s="1"/>
  <c r="M529" i="7"/>
  <c r="N529" i="7" s="1"/>
  <c r="O529" i="7" s="1"/>
  <c r="P529" i="7" s="1"/>
  <c r="Q529" i="7" s="1"/>
  <c r="M847" i="7"/>
  <c r="N847" i="7" s="1"/>
  <c r="O847" i="7" s="1"/>
  <c r="P847" i="7" s="1"/>
  <c r="Q847" i="7" s="1"/>
  <c r="M223" i="7"/>
  <c r="N223" i="7" s="1"/>
  <c r="O223" i="7" s="1"/>
  <c r="P223" i="7" s="1"/>
  <c r="Q223" i="7" s="1"/>
  <c r="U944" i="7"/>
  <c r="M918" i="7"/>
  <c r="N918" i="7" s="1"/>
  <c r="O918" i="7" s="1"/>
  <c r="P918" i="7" s="1"/>
  <c r="Q918" i="7" s="1"/>
  <c r="U817" i="7"/>
  <c r="M244" i="7"/>
  <c r="N244" i="7" s="1"/>
  <c r="O244" i="7" s="1"/>
  <c r="P244" i="7" s="1"/>
  <c r="Q244" i="7" s="1"/>
  <c r="M345" i="7"/>
  <c r="N345" i="7" s="1"/>
  <c r="O345" i="7" s="1"/>
  <c r="P345" i="7" s="1"/>
  <c r="Q345" i="7" s="1"/>
  <c r="M649" i="7"/>
  <c r="N649" i="7" s="1"/>
  <c r="O649" i="7" s="1"/>
  <c r="P649" i="7" s="1"/>
  <c r="Q649" i="7" s="1"/>
  <c r="M318" i="7"/>
  <c r="N318" i="7" s="1"/>
  <c r="O318" i="7" s="1"/>
  <c r="P318" i="7" s="1"/>
  <c r="Q318" i="7" s="1"/>
  <c r="M756" i="7"/>
  <c r="N756" i="7" s="1"/>
  <c r="O756" i="7" s="1"/>
  <c r="P756" i="7" s="1"/>
  <c r="Q756" i="7" s="1"/>
  <c r="M942" i="7"/>
  <c r="N942" i="7" s="1"/>
  <c r="O942" i="7" s="1"/>
  <c r="P942" i="7" s="1"/>
  <c r="Q942" i="7" s="1"/>
  <c r="U640" i="7"/>
  <c r="M869" i="7"/>
  <c r="N869" i="7" s="1"/>
  <c r="O869" i="7" s="1"/>
  <c r="P869" i="7" s="1"/>
  <c r="Q869" i="7" s="1"/>
  <c r="M430" i="7"/>
  <c r="N430" i="7" s="1"/>
  <c r="O430" i="7" s="1"/>
  <c r="P430" i="7" s="1"/>
  <c r="Q430" i="7" s="1"/>
  <c r="M459" i="7"/>
  <c r="N459" i="7" s="1"/>
  <c r="O459" i="7" s="1"/>
  <c r="P459" i="7" s="1"/>
  <c r="Q459" i="7" s="1"/>
  <c r="M37" i="7"/>
  <c r="N37" i="7" s="1"/>
  <c r="O37" i="7" s="1"/>
  <c r="P37" i="7" s="1"/>
  <c r="Q37" i="7" s="1"/>
  <c r="M519" i="7"/>
  <c r="N519" i="7" s="1"/>
  <c r="O519" i="7" s="1"/>
  <c r="P519" i="7" s="1"/>
  <c r="Q519" i="7" s="1"/>
  <c r="M242" i="7"/>
  <c r="N242" i="7" s="1"/>
  <c r="O242" i="7" s="1"/>
  <c r="P242" i="7" s="1"/>
  <c r="Q242" i="7" s="1"/>
  <c r="M848" i="7"/>
  <c r="N848" i="7" s="1"/>
  <c r="O848" i="7" s="1"/>
  <c r="P848" i="7" s="1"/>
  <c r="Q848" i="7" s="1"/>
  <c r="M73" i="7"/>
  <c r="N73" i="7" s="1"/>
  <c r="O73" i="7" s="1"/>
  <c r="P73" i="7" s="1"/>
  <c r="Q73" i="7" s="1"/>
  <c r="U818" i="7"/>
  <c r="U24" i="7"/>
  <c r="U673" i="7"/>
  <c r="M273" i="7"/>
  <c r="N273" i="7" s="1"/>
  <c r="O273" i="7" s="1"/>
  <c r="P273" i="7" s="1"/>
  <c r="Q273" i="7" s="1"/>
  <c r="M116" i="7"/>
  <c r="N116" i="7" s="1"/>
  <c r="O116" i="7" s="1"/>
  <c r="P116" i="7" s="1"/>
  <c r="Q116" i="7" s="1"/>
  <c r="M127" i="7"/>
  <c r="N127" i="7" s="1"/>
  <c r="O127" i="7" s="1"/>
  <c r="P127" i="7" s="1"/>
  <c r="Q127" i="7" s="1"/>
  <c r="M192" i="7"/>
  <c r="N192" i="7" s="1"/>
  <c r="O192" i="7" s="1"/>
  <c r="P192" i="7" s="1"/>
  <c r="Q192" i="7" s="1"/>
  <c r="U601" i="7"/>
  <c r="M382" i="7"/>
  <c r="N382" i="7" s="1"/>
  <c r="O382" i="7" s="1"/>
  <c r="P382" i="7" s="1"/>
  <c r="Q382" i="7" s="1"/>
  <c r="M161" i="7"/>
  <c r="N161" i="7" s="1"/>
  <c r="O161" i="7" s="1"/>
  <c r="P161" i="7" s="1"/>
  <c r="Q161" i="7" s="1"/>
  <c r="M339" i="7"/>
  <c r="N339" i="7" s="1"/>
  <c r="O339" i="7" s="1"/>
  <c r="P339" i="7" s="1"/>
  <c r="Q339" i="7" s="1"/>
  <c r="M71" i="7"/>
  <c r="N71" i="7" s="1"/>
  <c r="O71" i="7" s="1"/>
  <c r="P71" i="7" s="1"/>
  <c r="Q71" i="7" s="1"/>
  <c r="M120" i="7"/>
  <c r="N120" i="7" s="1"/>
  <c r="O120" i="7" s="1"/>
  <c r="P120" i="7" s="1"/>
  <c r="Q120" i="7" s="1"/>
  <c r="M220" i="7"/>
  <c r="N220" i="7" s="1"/>
  <c r="O220" i="7" s="1"/>
  <c r="P220" i="7" s="1"/>
  <c r="Q220" i="7" s="1"/>
  <c r="M123" i="7"/>
  <c r="N123" i="7" s="1"/>
  <c r="O123" i="7" s="1"/>
  <c r="P123" i="7" s="1"/>
  <c r="Q123" i="7" s="1"/>
  <c r="M362" i="7"/>
  <c r="N362" i="7" s="1"/>
  <c r="O362" i="7" s="1"/>
  <c r="P362" i="7" s="1"/>
  <c r="Q362" i="7" s="1"/>
  <c r="M788" i="7"/>
  <c r="N788" i="7" s="1"/>
  <c r="O788" i="7" s="1"/>
  <c r="P788" i="7" s="1"/>
  <c r="Q788" i="7" s="1"/>
  <c r="M304" i="7"/>
  <c r="N304" i="7" s="1"/>
  <c r="O304" i="7" s="1"/>
  <c r="P304" i="7" s="1"/>
  <c r="Q304" i="7" s="1"/>
  <c r="M620" i="7"/>
  <c r="N620" i="7" s="1"/>
  <c r="O620" i="7" s="1"/>
  <c r="P620" i="7" s="1"/>
  <c r="Q620" i="7" s="1"/>
  <c r="M713" i="7"/>
  <c r="N713" i="7" s="1"/>
  <c r="O713" i="7" s="1"/>
  <c r="P713" i="7" s="1"/>
  <c r="Q713" i="7" s="1"/>
  <c r="M646" i="7"/>
  <c r="N646" i="7" s="1"/>
  <c r="O646" i="7" s="1"/>
  <c r="P646" i="7" s="1"/>
  <c r="Q646" i="7" s="1"/>
  <c r="M664" i="7"/>
  <c r="N664" i="7" s="1"/>
  <c r="O664" i="7" s="1"/>
  <c r="P664" i="7" s="1"/>
  <c r="Q664" i="7" s="1"/>
  <c r="M694" i="7"/>
  <c r="N694" i="7" s="1"/>
  <c r="O694" i="7" s="1"/>
  <c r="P694" i="7" s="1"/>
  <c r="Q694" i="7" s="1"/>
  <c r="M367" i="7"/>
  <c r="N367" i="7" s="1"/>
  <c r="O367" i="7" s="1"/>
  <c r="P367" i="7" s="1"/>
  <c r="Q367" i="7" s="1"/>
  <c r="M98" i="7"/>
  <c r="N98" i="7" s="1"/>
  <c r="O98" i="7" s="1"/>
  <c r="P98" i="7" s="1"/>
  <c r="Q98" i="7" s="1"/>
  <c r="M189" i="7"/>
  <c r="N189" i="7" s="1"/>
  <c r="O189" i="7" s="1"/>
  <c r="P189" i="7" s="1"/>
  <c r="Q189" i="7" s="1"/>
  <c r="M69" i="7"/>
  <c r="N69" i="7" s="1"/>
  <c r="O69" i="7" s="1"/>
  <c r="P69" i="7" s="1"/>
  <c r="Q69" i="7" s="1"/>
  <c r="U710" i="7"/>
  <c r="U745" i="7"/>
  <c r="U736" i="7"/>
  <c r="M292" i="7"/>
  <c r="N292" i="7" s="1"/>
  <c r="O292" i="7" s="1"/>
  <c r="P292" i="7" s="1"/>
  <c r="Q292" i="7" s="1"/>
  <c r="M421" i="7"/>
  <c r="N421" i="7" s="1"/>
  <c r="O421" i="7" s="1"/>
  <c r="P421" i="7" s="1"/>
  <c r="Q421" i="7" s="1"/>
  <c r="M434" i="7"/>
  <c r="N434" i="7" s="1"/>
  <c r="O434" i="7" s="1"/>
  <c r="P434" i="7" s="1"/>
  <c r="Q434" i="7" s="1"/>
  <c r="M836" i="7"/>
  <c r="N836" i="7" s="1"/>
  <c r="O836" i="7" s="1"/>
  <c r="P836" i="7" s="1"/>
  <c r="Q836" i="7" s="1"/>
  <c r="M317" i="7"/>
  <c r="N317" i="7" s="1"/>
  <c r="O317" i="7" s="1"/>
  <c r="P317" i="7" s="1"/>
  <c r="Q317" i="7" s="1"/>
  <c r="U831" i="7"/>
  <c r="M330" i="7"/>
  <c r="N330" i="7" s="1"/>
  <c r="O330" i="7" s="1"/>
  <c r="P330" i="7" s="1"/>
  <c r="Q330" i="7" s="1"/>
  <c r="M474" i="7"/>
  <c r="N474" i="7" s="1"/>
  <c r="O474" i="7" s="1"/>
  <c r="P474" i="7" s="1"/>
  <c r="Q474" i="7" s="1"/>
  <c r="M882" i="7"/>
  <c r="N882" i="7" s="1"/>
  <c r="O882" i="7" s="1"/>
  <c r="P882" i="7" s="1"/>
  <c r="Q882" i="7" s="1"/>
  <c r="M902" i="7"/>
  <c r="N902" i="7" s="1"/>
  <c r="O902" i="7" s="1"/>
  <c r="P902" i="7" s="1"/>
  <c r="Q902" i="7" s="1"/>
  <c r="M785" i="7"/>
  <c r="N785" i="7" s="1"/>
  <c r="O785" i="7" s="1"/>
  <c r="P785" i="7" s="1"/>
  <c r="Q785" i="7" s="1"/>
  <c r="U749" i="7"/>
  <c r="M627" i="7"/>
  <c r="N627" i="7" s="1"/>
  <c r="O627" i="7" s="1"/>
  <c r="P627" i="7" s="1"/>
  <c r="Q627" i="7" s="1"/>
  <c r="M705" i="7"/>
  <c r="N705" i="7" s="1"/>
  <c r="O705" i="7" s="1"/>
  <c r="P705" i="7" s="1"/>
  <c r="Q705" i="7" s="1"/>
  <c r="M475" i="7"/>
  <c r="N475" i="7" s="1"/>
  <c r="O475" i="7" s="1"/>
  <c r="P475" i="7" s="1"/>
  <c r="Q475" i="7" s="1"/>
  <c r="M115" i="7"/>
  <c r="N115" i="7" s="1"/>
  <c r="O115" i="7" s="1"/>
  <c r="P115" i="7" s="1"/>
  <c r="Q115" i="7" s="1"/>
  <c r="M118" i="7"/>
  <c r="N118" i="7" s="1"/>
  <c r="O118" i="7" s="1"/>
  <c r="P118" i="7" s="1"/>
  <c r="Q118" i="7" s="1"/>
  <c r="M56" i="7"/>
  <c r="N56" i="7" s="1"/>
  <c r="O56" i="7" s="1"/>
  <c r="P56" i="7" s="1"/>
  <c r="Q56" i="7" s="1"/>
  <c r="M768" i="7"/>
  <c r="N768" i="7" s="1"/>
  <c r="O768" i="7" s="1"/>
  <c r="P768" i="7" s="1"/>
  <c r="Q768" i="7" s="1"/>
  <c r="M816" i="7"/>
  <c r="N816" i="7" s="1"/>
  <c r="O816" i="7" s="1"/>
  <c r="P816" i="7" s="1"/>
  <c r="Q816" i="7" s="1"/>
  <c r="U746" i="7"/>
  <c r="M796" i="7"/>
  <c r="N796" i="7" s="1"/>
  <c r="O796" i="7" s="1"/>
  <c r="P796" i="7" s="1"/>
  <c r="Q796" i="7" s="1"/>
  <c r="M581" i="7"/>
  <c r="N581" i="7" s="1"/>
  <c r="O581" i="7" s="1"/>
  <c r="P581" i="7" s="1"/>
  <c r="Q581" i="7" s="1"/>
  <c r="M903" i="7"/>
  <c r="N903" i="7" s="1"/>
  <c r="O903" i="7" s="1"/>
  <c r="P903" i="7" s="1"/>
  <c r="Q903" i="7" s="1"/>
  <c r="M478" i="7"/>
  <c r="N478" i="7" s="1"/>
  <c r="O478" i="7" s="1"/>
  <c r="P478" i="7" s="1"/>
  <c r="Q478" i="7" s="1"/>
  <c r="M439" i="7"/>
  <c r="N439" i="7" s="1"/>
  <c r="O439" i="7" s="1"/>
  <c r="P439" i="7" s="1"/>
  <c r="Q439" i="7" s="1"/>
  <c r="M962" i="7"/>
  <c r="N962" i="7" s="1"/>
  <c r="O962" i="7" s="1"/>
  <c r="P962" i="7" s="1"/>
  <c r="Q962" i="7" s="1"/>
  <c r="M789" i="7"/>
  <c r="N789" i="7" s="1"/>
  <c r="O789" i="7" s="1"/>
  <c r="P789" i="7" s="1"/>
  <c r="Q789" i="7" s="1"/>
  <c r="M447" i="7"/>
  <c r="N447" i="7" s="1"/>
  <c r="O447" i="7" s="1"/>
  <c r="P447" i="7" s="1"/>
  <c r="Q447" i="7" s="1"/>
  <c r="M145" i="7"/>
  <c r="N145" i="7" s="1"/>
  <c r="O145" i="7" s="1"/>
  <c r="P145" i="7" s="1"/>
  <c r="Q145" i="7" s="1"/>
  <c r="M288" i="7"/>
  <c r="N288" i="7" s="1"/>
  <c r="O288" i="7" s="1"/>
  <c r="P288" i="7" s="1"/>
  <c r="Q288" i="7" s="1"/>
  <c r="M167" i="7"/>
  <c r="N167" i="7" s="1"/>
  <c r="O167" i="7" s="1"/>
  <c r="P167" i="7" s="1"/>
  <c r="Q167" i="7" s="1"/>
  <c r="C33" i="6"/>
  <c r="C21" i="6"/>
  <c r="C32" i="6"/>
  <c r="C20" i="6"/>
  <c r="C31" i="6"/>
  <c r="C19" i="6"/>
  <c r="C30" i="6"/>
  <c r="C18" i="6"/>
  <c r="C29" i="6"/>
  <c r="C17" i="6"/>
  <c r="C28" i="6"/>
  <c r="C16" i="6"/>
  <c r="C35" i="6"/>
  <c r="C23" i="6"/>
  <c r="C34" i="6"/>
  <c r="C22" i="6"/>
  <c r="C39" i="6"/>
  <c r="C38" i="6"/>
  <c r="C37" i="6"/>
  <c r="C36" i="6"/>
  <c r="C25" i="6"/>
  <c r="C27" i="6"/>
  <c r="C26" i="6"/>
  <c r="C24" i="6"/>
  <c r="M110" i="7"/>
  <c r="N110" i="7" s="1"/>
  <c r="O110" i="7" s="1"/>
  <c r="P110" i="7" s="1"/>
  <c r="Q110" i="7" s="1"/>
  <c r="M701" i="7"/>
  <c r="N701" i="7" s="1"/>
  <c r="O701" i="7" s="1"/>
  <c r="P701" i="7" s="1"/>
  <c r="Q701" i="7" s="1"/>
  <c r="M169" i="7"/>
  <c r="N169" i="7" s="1"/>
  <c r="O169" i="7" s="1"/>
  <c r="P169" i="7" s="1"/>
  <c r="Q169" i="7" s="1"/>
  <c r="M871" i="7"/>
  <c r="N871" i="7" s="1"/>
  <c r="O871" i="7" s="1"/>
  <c r="P871" i="7" s="1"/>
  <c r="Q871" i="7" s="1"/>
  <c r="M937" i="7"/>
  <c r="N937" i="7" s="1"/>
  <c r="O937" i="7" s="1"/>
  <c r="P937" i="7" s="1"/>
  <c r="Q937" i="7" s="1"/>
  <c r="M453" i="7"/>
  <c r="N453" i="7" s="1"/>
  <c r="O453" i="7" s="1"/>
  <c r="P453" i="7" s="1"/>
  <c r="Q453" i="7" s="1"/>
  <c r="M505" i="7"/>
  <c r="N505" i="7" s="1"/>
  <c r="O505" i="7" s="1"/>
  <c r="P505" i="7" s="1"/>
  <c r="Q505" i="7" s="1"/>
  <c r="M588" i="7"/>
  <c r="N588" i="7" s="1"/>
  <c r="O588" i="7" s="1"/>
  <c r="P588" i="7" s="1"/>
  <c r="Q588" i="7" s="1"/>
  <c r="M846" i="7"/>
  <c r="N846" i="7" s="1"/>
  <c r="O846" i="7" s="1"/>
  <c r="P846" i="7" s="1"/>
  <c r="Q846" i="7" s="1"/>
  <c r="M959" i="7"/>
  <c r="N959" i="7" s="1"/>
  <c r="O959" i="7" s="1"/>
  <c r="P959" i="7" s="1"/>
  <c r="Q959" i="7" s="1"/>
  <c r="M27" i="7"/>
  <c r="N27" i="7" s="1"/>
  <c r="O27" i="7" s="1"/>
  <c r="P27" i="7" s="1"/>
  <c r="Q27" i="7" s="1"/>
  <c r="M57" i="7"/>
  <c r="N57" i="7" s="1"/>
  <c r="O57" i="7" s="1"/>
  <c r="P57" i="7" s="1"/>
  <c r="Q57" i="7" s="1"/>
  <c r="M341" i="7"/>
  <c r="N341" i="7" s="1"/>
  <c r="O341" i="7" s="1"/>
  <c r="P341" i="7" s="1"/>
  <c r="Q341" i="7" s="1"/>
  <c r="M629" i="7"/>
  <c r="N629" i="7" s="1"/>
  <c r="O629" i="7" s="1"/>
  <c r="P629" i="7" s="1"/>
  <c r="Q629" i="7" s="1"/>
  <c r="M377" i="7"/>
  <c r="N377" i="7" s="1"/>
  <c r="O377" i="7" s="1"/>
  <c r="P377" i="7" s="1"/>
  <c r="Q377" i="7" s="1"/>
  <c r="M643" i="7"/>
  <c r="N643" i="7" s="1"/>
  <c r="O643" i="7" s="1"/>
  <c r="P643" i="7" s="1"/>
  <c r="Q643" i="7" s="1"/>
  <c r="M133" i="7"/>
  <c r="N133" i="7" s="1"/>
  <c r="O133" i="7" s="1"/>
  <c r="P133" i="7" s="1"/>
  <c r="Q133" i="7" s="1"/>
  <c r="M725" i="7"/>
  <c r="N725" i="7" s="1"/>
  <c r="O725" i="7" s="1"/>
  <c r="P725" i="7" s="1"/>
  <c r="Q725" i="7" s="1"/>
  <c r="M940" i="7"/>
  <c r="N940" i="7" s="1"/>
  <c r="O940" i="7" s="1"/>
  <c r="P940" i="7" s="1"/>
  <c r="Q940" i="7" s="1"/>
  <c r="M556" i="7"/>
  <c r="N556" i="7" s="1"/>
  <c r="O556" i="7" s="1"/>
  <c r="P556" i="7" s="1"/>
  <c r="Q556" i="7" s="1"/>
  <c r="M50" i="7"/>
  <c r="N50" i="7" s="1"/>
  <c r="O50" i="7" s="1"/>
  <c r="P50" i="7" s="1"/>
  <c r="Q50" i="7" s="1"/>
  <c r="M314" i="7"/>
  <c r="N314" i="7" s="1"/>
  <c r="O314" i="7" s="1"/>
  <c r="P314" i="7" s="1"/>
  <c r="Q314" i="7" s="1"/>
  <c r="M325" i="7"/>
  <c r="N325" i="7" s="1"/>
  <c r="O325" i="7" s="1"/>
  <c r="P325" i="7" s="1"/>
  <c r="Q325" i="7" s="1"/>
  <c r="M397" i="7"/>
  <c r="N397" i="7" s="1"/>
  <c r="O397" i="7" s="1"/>
  <c r="P397" i="7" s="1"/>
  <c r="Q397" i="7" s="1"/>
  <c r="M955" i="7"/>
  <c r="N955" i="7" s="1"/>
  <c r="O955" i="7" s="1"/>
  <c r="P955" i="7" s="1"/>
  <c r="Q955" i="7" s="1"/>
  <c r="M770" i="7"/>
  <c r="N770" i="7" s="1"/>
  <c r="O770" i="7" s="1"/>
  <c r="P770" i="7" s="1"/>
  <c r="Q770" i="7" s="1"/>
  <c r="M300" i="7"/>
  <c r="N300" i="7" s="1"/>
  <c r="O300" i="7" s="1"/>
  <c r="P300" i="7" s="1"/>
  <c r="Q300" i="7" s="1"/>
  <c r="M516" i="7"/>
  <c r="N516" i="7" s="1"/>
  <c r="O516" i="7" s="1"/>
  <c r="P516" i="7" s="1"/>
  <c r="Q516" i="7" s="1"/>
  <c r="M666" i="7"/>
  <c r="N666" i="7" s="1"/>
  <c r="O666" i="7" s="1"/>
  <c r="P666" i="7" s="1"/>
  <c r="Q666" i="7" s="1"/>
  <c r="M810" i="7"/>
  <c r="N810" i="7" s="1"/>
  <c r="O810" i="7" s="1"/>
  <c r="P810" i="7" s="1"/>
  <c r="Q810" i="7" s="1"/>
  <c r="M102" i="7"/>
  <c r="N102" i="7" s="1"/>
  <c r="O102" i="7" s="1"/>
  <c r="P102" i="7" s="1"/>
  <c r="Q102" i="7" s="1"/>
  <c r="M933" i="7"/>
  <c r="N933" i="7" s="1"/>
  <c r="O933" i="7" s="1"/>
  <c r="P933" i="7" s="1"/>
  <c r="Q933" i="7" s="1"/>
  <c r="M176" i="7"/>
  <c r="N176" i="7" s="1"/>
  <c r="O176" i="7" s="1"/>
  <c r="P176" i="7" s="1"/>
  <c r="Q176" i="7" s="1"/>
  <c r="M47" i="7"/>
  <c r="N47" i="7" s="1"/>
  <c r="O47" i="7" s="1"/>
  <c r="P47" i="7" s="1"/>
  <c r="Q47" i="7" s="1"/>
  <c r="M332" i="7"/>
  <c r="N332" i="7" s="1"/>
  <c r="O332" i="7" s="1"/>
  <c r="P332" i="7" s="1"/>
  <c r="Q332" i="7" s="1"/>
  <c r="M68" i="7"/>
  <c r="N68" i="7" s="1"/>
  <c r="O68" i="7" s="1"/>
  <c r="P68" i="7" s="1"/>
  <c r="Q68" i="7" s="1"/>
  <c r="M953" i="7"/>
  <c r="N953" i="7" s="1"/>
  <c r="O953" i="7" s="1"/>
  <c r="P953" i="7" s="1"/>
  <c r="Q953" i="7" s="1"/>
  <c r="M229" i="7"/>
  <c r="N229" i="7" s="1"/>
  <c r="O229" i="7" s="1"/>
  <c r="P229" i="7" s="1"/>
  <c r="Q229" i="7" s="1"/>
  <c r="U499" i="7"/>
  <c r="M973" i="7"/>
  <c r="N973" i="7" s="1"/>
  <c r="O973" i="7" s="1"/>
  <c r="P973" i="7" s="1"/>
  <c r="Q973" i="7" s="1"/>
  <c r="M922" i="7"/>
  <c r="N922" i="7" s="1"/>
  <c r="O922" i="7" s="1"/>
  <c r="P922" i="7" s="1"/>
  <c r="Q922" i="7" s="1"/>
  <c r="U67" i="7"/>
  <c r="U90" i="7"/>
  <c r="U671" i="7"/>
  <c r="M258" i="7"/>
  <c r="N258" i="7" s="1"/>
  <c r="O258" i="7" s="1"/>
  <c r="P258" i="7" s="1"/>
  <c r="Q258" i="7" s="1"/>
  <c r="U450" i="7"/>
  <c r="U263" i="7"/>
  <c r="U761" i="7"/>
  <c r="U244" i="7"/>
  <c r="M159" i="7"/>
  <c r="N159" i="7" s="1"/>
  <c r="O159" i="7" s="1"/>
  <c r="P159" i="7" s="1"/>
  <c r="Q159" i="7" s="1"/>
  <c r="M140" i="7"/>
  <c r="N140" i="7" s="1"/>
  <c r="O140" i="7" s="1"/>
  <c r="P140" i="7" s="1"/>
  <c r="Q140" i="7" s="1"/>
  <c r="M800" i="7"/>
  <c r="N800" i="7" s="1"/>
  <c r="O800" i="7" s="1"/>
  <c r="P800" i="7" s="1"/>
  <c r="Q800" i="7" s="1"/>
  <c r="M718" i="7"/>
  <c r="N718" i="7" s="1"/>
  <c r="O718" i="7" s="1"/>
  <c r="P718" i="7" s="1"/>
  <c r="Q718" i="7" s="1"/>
  <c r="M419" i="7"/>
  <c r="N419" i="7" s="1"/>
  <c r="O419" i="7" s="1"/>
  <c r="P419" i="7" s="1"/>
  <c r="Q419" i="7" s="1"/>
  <c r="M46" i="7"/>
  <c r="N46" i="7" s="1"/>
  <c r="O46" i="7" s="1"/>
  <c r="P46" i="7" s="1"/>
  <c r="Q46" i="7" s="1"/>
  <c r="M488" i="7"/>
  <c r="N488" i="7" s="1"/>
  <c r="O488" i="7" s="1"/>
  <c r="P488" i="7" s="1"/>
  <c r="Q488" i="7" s="1"/>
  <c r="M790" i="7"/>
  <c r="N790" i="7" s="1"/>
  <c r="O790" i="7" s="1"/>
  <c r="P790" i="7" s="1"/>
  <c r="Q790" i="7" s="1"/>
  <c r="M15" i="7"/>
  <c r="N15" i="7" s="1"/>
  <c r="O15" i="7" s="1"/>
  <c r="P15" i="7" s="1"/>
  <c r="Q15" i="7" s="1"/>
  <c r="M807" i="7"/>
  <c r="N807" i="7" s="1"/>
  <c r="O807" i="7" s="1"/>
  <c r="P807" i="7" s="1"/>
  <c r="Q807" i="7" s="1"/>
  <c r="M524" i="7"/>
  <c r="N524" i="7" s="1"/>
  <c r="O524" i="7" s="1"/>
  <c r="P524" i="7" s="1"/>
  <c r="Q524" i="7" s="1"/>
  <c r="M19" i="7"/>
  <c r="N19" i="7" s="1"/>
  <c r="O19" i="7" s="1"/>
  <c r="P19" i="7" s="1"/>
  <c r="Q19" i="7" s="1"/>
  <c r="M546" i="7"/>
  <c r="N546" i="7" s="1"/>
  <c r="O546" i="7" s="1"/>
  <c r="P546" i="7" s="1"/>
  <c r="Q546" i="7" s="1"/>
  <c r="M804" i="7"/>
  <c r="N804" i="7" s="1"/>
  <c r="O804" i="7" s="1"/>
  <c r="P804" i="7" s="1"/>
  <c r="Q804" i="7" s="1"/>
  <c r="M971" i="7"/>
  <c r="N971" i="7" s="1"/>
  <c r="O971" i="7" s="1"/>
  <c r="P971" i="7" s="1"/>
  <c r="Q971" i="7" s="1"/>
  <c r="M148" i="7"/>
  <c r="N148" i="7" s="1"/>
  <c r="O148" i="7" s="1"/>
  <c r="P148" i="7" s="1"/>
  <c r="Q148" i="7" s="1"/>
  <c r="M125" i="7"/>
  <c r="N125" i="7" s="1"/>
  <c r="O125" i="7" s="1"/>
  <c r="P125" i="7" s="1"/>
  <c r="Q125" i="7" s="1"/>
  <c r="M525" i="7"/>
  <c r="N525" i="7" s="1"/>
  <c r="O525" i="7" s="1"/>
  <c r="P525" i="7" s="1"/>
  <c r="Q525" i="7" s="1"/>
  <c r="M103" i="7"/>
  <c r="N103" i="7" s="1"/>
  <c r="O103" i="7" s="1"/>
  <c r="P103" i="7" s="1"/>
  <c r="Q103" i="7" s="1"/>
  <c r="M660" i="7"/>
  <c r="N660" i="7" s="1"/>
  <c r="O660" i="7" s="1"/>
  <c r="P660" i="7" s="1"/>
  <c r="Q660" i="7" s="1"/>
  <c r="M96" i="7"/>
  <c r="N96" i="7" s="1"/>
  <c r="O96" i="7" s="1"/>
  <c r="P96" i="7" s="1"/>
  <c r="Q96" i="7" s="1"/>
  <c r="M67" i="7"/>
  <c r="N67" i="7" s="1"/>
  <c r="O67" i="7" s="1"/>
  <c r="P67" i="7" s="1"/>
  <c r="Q67" i="7" s="1"/>
  <c r="M893" i="7"/>
  <c r="N893" i="7" s="1"/>
  <c r="O893" i="7" s="1"/>
  <c r="P893" i="7" s="1"/>
  <c r="Q893" i="7" s="1"/>
  <c r="M904" i="7"/>
  <c r="N904" i="7" s="1"/>
  <c r="O904" i="7" s="1"/>
  <c r="P904" i="7" s="1"/>
  <c r="Q904" i="7" s="1"/>
  <c r="M889" i="7"/>
  <c r="N889" i="7" s="1"/>
  <c r="O889" i="7" s="1"/>
  <c r="P889" i="7" s="1"/>
  <c r="Q889" i="7" s="1"/>
  <c r="M287" i="7"/>
  <c r="N287" i="7" s="1"/>
  <c r="O287" i="7" s="1"/>
  <c r="P287" i="7" s="1"/>
  <c r="Q287" i="7" s="1"/>
  <c r="M274" i="7"/>
  <c r="N274" i="7" s="1"/>
  <c r="O274" i="7" s="1"/>
  <c r="P274" i="7" s="1"/>
  <c r="Q274" i="7" s="1"/>
  <c r="M609" i="7"/>
  <c r="N609" i="7" s="1"/>
  <c r="O609" i="7" s="1"/>
  <c r="P609" i="7" s="1"/>
  <c r="Q609" i="7" s="1"/>
  <c r="M483" i="7"/>
  <c r="N483" i="7" s="1"/>
  <c r="O483" i="7" s="1"/>
  <c r="P483" i="7" s="1"/>
  <c r="Q483" i="7" s="1"/>
  <c r="M555" i="7"/>
  <c r="N555" i="7" s="1"/>
  <c r="O555" i="7" s="1"/>
  <c r="P555" i="7" s="1"/>
  <c r="Q555" i="7" s="1"/>
  <c r="M711" i="7"/>
  <c r="N711" i="7" s="1"/>
  <c r="O711" i="7" s="1"/>
  <c r="P711" i="7" s="1"/>
  <c r="Q711" i="7" s="1"/>
  <c r="M158" i="7"/>
  <c r="N158" i="7" s="1"/>
  <c r="O158" i="7" s="1"/>
  <c r="P158" i="7" s="1"/>
  <c r="Q158" i="7" s="1"/>
  <c r="M182" i="7"/>
  <c r="N182" i="7" s="1"/>
  <c r="O182" i="7" s="1"/>
  <c r="P182" i="7" s="1"/>
  <c r="Q182" i="7" s="1"/>
  <c r="M216" i="7"/>
  <c r="N216" i="7" s="1"/>
  <c r="O216" i="7" s="1"/>
  <c r="P216" i="7" s="1"/>
  <c r="Q216" i="7" s="1"/>
  <c r="M372" i="7"/>
  <c r="N372" i="7" s="1"/>
  <c r="O372" i="7" s="1"/>
  <c r="P372" i="7" s="1"/>
  <c r="Q372" i="7" s="1"/>
  <c r="M444" i="7"/>
  <c r="N444" i="7" s="1"/>
  <c r="O444" i="7" s="1"/>
  <c r="P444" i="7" s="1"/>
  <c r="Q444" i="7" s="1"/>
  <c r="M852" i="7"/>
  <c r="N852" i="7" s="1"/>
  <c r="O852" i="7" s="1"/>
  <c r="P852" i="7" s="1"/>
  <c r="Q852" i="7" s="1"/>
  <c r="M960" i="7"/>
  <c r="N960" i="7" s="1"/>
  <c r="O960" i="7" s="1"/>
  <c r="P960" i="7" s="1"/>
  <c r="Q960" i="7" s="1"/>
  <c r="M66" i="7"/>
  <c r="N66" i="7" s="1"/>
  <c r="O66" i="7" s="1"/>
  <c r="P66" i="7" s="1"/>
  <c r="Q66" i="7" s="1"/>
  <c r="M576" i="7"/>
  <c r="N576" i="7" s="1"/>
  <c r="O576" i="7" s="1"/>
  <c r="P576" i="7" s="1"/>
  <c r="Q576" i="7" s="1"/>
  <c r="M915" i="7"/>
  <c r="N915" i="7" s="1"/>
  <c r="O915" i="7" s="1"/>
  <c r="P915" i="7" s="1"/>
  <c r="Q915" i="7" s="1"/>
  <c r="M526" i="7"/>
  <c r="N526" i="7" s="1"/>
  <c r="O526" i="7" s="1"/>
  <c r="P526" i="7" s="1"/>
  <c r="Q526" i="7" s="1"/>
  <c r="U956" i="7"/>
  <c r="M479" i="7"/>
  <c r="N479" i="7" s="1"/>
  <c r="O479" i="7" s="1"/>
  <c r="P479" i="7" s="1"/>
  <c r="Q479" i="7" s="1"/>
  <c r="M851" i="7"/>
  <c r="N851" i="7" s="1"/>
  <c r="O851" i="7" s="1"/>
  <c r="P851" i="7" s="1"/>
  <c r="Q851" i="7" s="1"/>
  <c r="U427" i="7"/>
  <c r="M751" i="7"/>
  <c r="N751" i="7" s="1"/>
  <c r="O751" i="7" s="1"/>
  <c r="P751" i="7" s="1"/>
  <c r="Q751" i="7" s="1"/>
  <c r="U293" i="7"/>
  <c r="M65" i="7"/>
  <c r="N65" i="7" s="1"/>
  <c r="O65" i="7" s="1"/>
  <c r="P65" i="7" s="1"/>
  <c r="Q65" i="7" s="1"/>
  <c r="U250" i="7"/>
  <c r="M310" i="7"/>
  <c r="N310" i="7" s="1"/>
  <c r="O310" i="7" s="1"/>
  <c r="P310" i="7" s="1"/>
  <c r="Q310" i="7" s="1"/>
  <c r="U303" i="7"/>
  <c r="U435" i="7"/>
  <c r="U651" i="7"/>
  <c r="M795" i="7"/>
  <c r="N795" i="7" s="1"/>
  <c r="O795" i="7" s="1"/>
  <c r="P795" i="7" s="1"/>
  <c r="Q795" i="7" s="1"/>
  <c r="M655" i="7"/>
  <c r="N655" i="7" s="1"/>
  <c r="O655" i="7" s="1"/>
  <c r="P655" i="7" s="1"/>
  <c r="Q655" i="7" s="1"/>
  <c r="M793" i="7"/>
  <c r="N793" i="7" s="1"/>
  <c r="O793" i="7" s="1"/>
  <c r="P793" i="7" s="1"/>
  <c r="Q793" i="7" s="1"/>
  <c r="M717" i="7"/>
  <c r="N717" i="7" s="1"/>
  <c r="O717" i="7" s="1"/>
  <c r="P717" i="7" s="1"/>
  <c r="Q717" i="7" s="1"/>
  <c r="M262" i="7"/>
  <c r="N262" i="7" s="1"/>
  <c r="O262" i="7" s="1"/>
  <c r="P262" i="7" s="1"/>
  <c r="Q262" i="7" s="1"/>
  <c r="M436" i="7"/>
  <c r="N436" i="7" s="1"/>
  <c r="O436" i="7" s="1"/>
  <c r="P436" i="7" s="1"/>
  <c r="Q436" i="7" s="1"/>
  <c r="U807" i="7"/>
  <c r="M728" i="7"/>
  <c r="N728" i="7" s="1"/>
  <c r="O728" i="7" s="1"/>
  <c r="P728" i="7" s="1"/>
  <c r="Q728" i="7" s="1"/>
  <c r="M360" i="7"/>
  <c r="N360" i="7" s="1"/>
  <c r="O360" i="7" s="1"/>
  <c r="P360" i="7" s="1"/>
  <c r="Q360" i="7" s="1"/>
  <c r="M531" i="7"/>
  <c r="N531" i="7" s="1"/>
  <c r="O531" i="7" s="1"/>
  <c r="P531" i="7" s="1"/>
  <c r="Q531" i="7" s="1"/>
  <c r="U663" i="7"/>
  <c r="M75" i="7"/>
  <c r="N75" i="7" s="1"/>
  <c r="O75" i="7" s="1"/>
  <c r="P75" i="7" s="1"/>
  <c r="Q75" i="7" s="1"/>
  <c r="M626" i="7"/>
  <c r="N626" i="7" s="1"/>
  <c r="O626" i="7" s="1"/>
  <c r="P626" i="7" s="1"/>
  <c r="Q626" i="7" s="1"/>
  <c r="M595" i="7"/>
  <c r="N595" i="7" s="1"/>
  <c r="O595" i="7" s="1"/>
  <c r="P595" i="7" s="1"/>
  <c r="Q595" i="7" s="1"/>
  <c r="M875" i="7"/>
  <c r="N875" i="7" s="1"/>
  <c r="O875" i="7" s="1"/>
  <c r="P875" i="7" s="1"/>
  <c r="Q875" i="7" s="1"/>
  <c r="M616" i="7"/>
  <c r="N616" i="7" s="1"/>
  <c r="O616" i="7" s="1"/>
  <c r="P616" i="7" s="1"/>
  <c r="Q616" i="7" s="1"/>
  <c r="M313" i="7"/>
  <c r="N313" i="7" s="1"/>
  <c r="O313" i="7" s="1"/>
  <c r="P313" i="7" s="1"/>
  <c r="Q313" i="7" s="1"/>
  <c r="M607" i="7"/>
  <c r="N607" i="7" s="1"/>
  <c r="O607" i="7" s="1"/>
  <c r="P607" i="7" s="1"/>
  <c r="Q607" i="7" s="1"/>
  <c r="M416" i="7"/>
  <c r="N416" i="7" s="1"/>
  <c r="O416" i="7" s="1"/>
  <c r="P416" i="7" s="1"/>
  <c r="Q416" i="7" s="1"/>
  <c r="M470" i="7"/>
  <c r="N470" i="7" s="1"/>
  <c r="O470" i="7" s="1"/>
  <c r="P470" i="7" s="1"/>
  <c r="Q470" i="7" s="1"/>
  <c r="M894" i="7"/>
  <c r="N894" i="7" s="1"/>
  <c r="O894" i="7" s="1"/>
  <c r="P894" i="7" s="1"/>
  <c r="Q894" i="7" s="1"/>
  <c r="M143" i="7"/>
  <c r="N143" i="7" s="1"/>
  <c r="O143" i="7" s="1"/>
  <c r="P143" i="7" s="1"/>
  <c r="Q143" i="7" s="1"/>
  <c r="M43" i="7"/>
  <c r="N43" i="7" s="1"/>
  <c r="O43" i="7" s="1"/>
  <c r="P43" i="7" s="1"/>
  <c r="Q43" i="7" s="1"/>
  <c r="M164" i="7"/>
  <c r="N164" i="7" s="1"/>
  <c r="O164" i="7" s="1"/>
  <c r="P164" i="7" s="1"/>
  <c r="Q164" i="7" s="1"/>
  <c r="M842" i="7"/>
  <c r="N842" i="7" s="1"/>
  <c r="O842" i="7" s="1"/>
  <c r="P842" i="7" s="1"/>
  <c r="Q842" i="7" s="1"/>
  <c r="M76" i="7"/>
  <c r="N76" i="7" s="1"/>
  <c r="O76" i="7" s="1"/>
  <c r="P76" i="7" s="1"/>
  <c r="Q76" i="7" s="1"/>
  <c r="M411" i="7"/>
  <c r="N411" i="7" s="1"/>
  <c r="O411" i="7" s="1"/>
  <c r="P411" i="7" s="1"/>
  <c r="Q411" i="7" s="1"/>
  <c r="M130" i="7"/>
  <c r="N130" i="7" s="1"/>
  <c r="O130" i="7" s="1"/>
  <c r="P130" i="7" s="1"/>
  <c r="Q130" i="7" s="1"/>
  <c r="M446" i="7"/>
  <c r="N446" i="7" s="1"/>
  <c r="O446" i="7" s="1"/>
  <c r="P446" i="7" s="1"/>
  <c r="Q446" i="7" s="1"/>
  <c r="M589" i="7"/>
  <c r="N589" i="7" s="1"/>
  <c r="O589" i="7" s="1"/>
  <c r="P589" i="7" s="1"/>
  <c r="Q589" i="7" s="1"/>
  <c r="M625" i="7"/>
  <c r="N625" i="7" s="1"/>
  <c r="O625" i="7" s="1"/>
  <c r="P625" i="7" s="1"/>
  <c r="Q625" i="7" s="1"/>
  <c r="M378" i="7"/>
  <c r="N378" i="7" s="1"/>
  <c r="O378" i="7" s="1"/>
  <c r="P378" i="7" s="1"/>
  <c r="Q378" i="7" s="1"/>
  <c r="M414" i="7"/>
  <c r="N414" i="7" s="1"/>
  <c r="O414" i="7" s="1"/>
  <c r="P414" i="7" s="1"/>
  <c r="Q414" i="7" s="1"/>
  <c r="M522" i="7"/>
  <c r="N522" i="7" s="1"/>
  <c r="O522" i="7" s="1"/>
  <c r="P522" i="7" s="1"/>
  <c r="Q522" i="7" s="1"/>
  <c r="M600" i="7"/>
  <c r="N600" i="7" s="1"/>
  <c r="O600" i="7" s="1"/>
  <c r="P600" i="7" s="1"/>
  <c r="Q600" i="7" s="1"/>
  <c r="M930" i="7"/>
  <c r="N930" i="7" s="1"/>
  <c r="O930" i="7" s="1"/>
  <c r="P930" i="7" s="1"/>
  <c r="Q930" i="7" s="1"/>
  <c r="M72" i="7"/>
  <c r="N72" i="7" s="1"/>
  <c r="O72" i="7" s="1"/>
  <c r="P72" i="7" s="1"/>
  <c r="Q72" i="7" s="1"/>
  <c r="M163" i="7"/>
  <c r="N163" i="7" s="1"/>
  <c r="O163" i="7" s="1"/>
  <c r="P163" i="7" s="1"/>
  <c r="Q163" i="7" s="1"/>
  <c r="M758" i="7"/>
  <c r="N758" i="7" s="1"/>
  <c r="O758" i="7" s="1"/>
  <c r="P758" i="7" s="1"/>
  <c r="Q758" i="7" s="1"/>
  <c r="U878" i="7"/>
  <c r="M899" i="7"/>
  <c r="N899" i="7" s="1"/>
  <c r="O899" i="7" s="1"/>
  <c r="P899" i="7" s="1"/>
  <c r="Q899" i="7" s="1"/>
  <c r="M682" i="7"/>
  <c r="N682" i="7" s="1"/>
  <c r="O682" i="7" s="1"/>
  <c r="P682" i="7" s="1"/>
  <c r="Q682" i="7" s="1"/>
  <c r="M247" i="7"/>
  <c r="N247" i="7" s="1"/>
  <c r="O247" i="7" s="1"/>
  <c r="P247" i="7" s="1"/>
  <c r="Q247" i="7" s="1"/>
  <c r="M427" i="7"/>
  <c r="N427" i="7" s="1"/>
  <c r="O427" i="7" s="1"/>
  <c r="P427" i="7" s="1"/>
  <c r="Q427" i="7" s="1"/>
  <c r="U913" i="7"/>
  <c r="U880" i="7"/>
  <c r="M276" i="7"/>
  <c r="N276" i="7" s="1"/>
  <c r="O276" i="7" s="1"/>
  <c r="P276" i="7" s="1"/>
  <c r="Q276" i="7" s="1"/>
  <c r="M683" i="7"/>
  <c r="N683" i="7" s="1"/>
  <c r="O683" i="7" s="1"/>
  <c r="P683" i="7" s="1"/>
  <c r="Q683" i="7" s="1"/>
  <c r="M172" i="7"/>
  <c r="N172" i="7" s="1"/>
  <c r="O172" i="7" s="1"/>
  <c r="P172" i="7" s="1"/>
  <c r="Q172" i="7" s="1"/>
  <c r="M250" i="7"/>
  <c r="N250" i="7" s="1"/>
  <c r="O250" i="7" s="1"/>
  <c r="P250" i="7" s="1"/>
  <c r="Q250" i="7" s="1"/>
  <c r="M544" i="7"/>
  <c r="N544" i="7" s="1"/>
  <c r="O544" i="7" s="1"/>
  <c r="P544" i="7" s="1"/>
  <c r="Q544" i="7" s="1"/>
  <c r="M195" i="7"/>
  <c r="N195" i="7" s="1"/>
  <c r="O195" i="7" s="1"/>
  <c r="P195" i="7" s="1"/>
  <c r="Q195" i="7" s="1"/>
  <c r="D6" i="8"/>
  <c r="D8" i="8"/>
  <c r="D10" i="8"/>
  <c r="D7" i="8"/>
  <c r="D9" i="8"/>
  <c r="D11" i="8"/>
  <c r="D12" i="8"/>
  <c r="M365" i="7"/>
  <c r="N365" i="7" s="1"/>
  <c r="O365" i="7" s="1"/>
  <c r="P365" i="7" s="1"/>
  <c r="Q365" i="7" s="1"/>
  <c r="M412" i="7"/>
  <c r="N412" i="7" s="1"/>
  <c r="O412" i="7" s="1"/>
  <c r="P412" i="7" s="1"/>
  <c r="Q412" i="7" s="1"/>
  <c r="M452" i="7"/>
  <c r="N452" i="7" s="1"/>
  <c r="O452" i="7" s="1"/>
  <c r="P452" i="7" s="1"/>
  <c r="Q452" i="7" s="1"/>
  <c r="M139" i="7"/>
  <c r="N139" i="7" s="1"/>
  <c r="O139" i="7" s="1"/>
  <c r="P139" i="7" s="1"/>
  <c r="Q139" i="7" s="1"/>
  <c r="M743" i="7"/>
  <c r="N743" i="7" s="1"/>
  <c r="O743" i="7" s="1"/>
  <c r="P743" i="7" s="1"/>
  <c r="Q743" i="7" s="1"/>
  <c r="M485" i="7"/>
  <c r="N485" i="7" s="1"/>
  <c r="O485" i="7" s="1"/>
  <c r="P485" i="7" s="1"/>
  <c r="Q485" i="7" s="1"/>
  <c r="M740" i="7"/>
  <c r="N740" i="7" s="1"/>
  <c r="O740" i="7" s="1"/>
  <c r="P740" i="7" s="1"/>
  <c r="Q740" i="7" s="1"/>
  <c r="M950" i="7"/>
  <c r="N950" i="7" s="1"/>
  <c r="O950" i="7" s="1"/>
  <c r="P950" i="7" s="1"/>
  <c r="Q950" i="7" s="1"/>
  <c r="M745" i="7"/>
  <c r="N745" i="7" s="1"/>
  <c r="O745" i="7" s="1"/>
  <c r="P745" i="7" s="1"/>
  <c r="Q745" i="7" s="1"/>
  <c r="M504" i="7"/>
  <c r="N504" i="7" s="1"/>
  <c r="O504" i="7" s="1"/>
  <c r="P504" i="7" s="1"/>
  <c r="Q504" i="7" s="1"/>
  <c r="M575" i="7"/>
  <c r="N575" i="7" s="1"/>
  <c r="O575" i="7" s="1"/>
  <c r="P575" i="7" s="1"/>
  <c r="Q575" i="7" s="1"/>
  <c r="M33" i="7"/>
  <c r="N33" i="7" s="1"/>
  <c r="O33" i="7" s="1"/>
  <c r="P33" i="7" s="1"/>
  <c r="Q33" i="7" s="1"/>
  <c r="M211" i="7"/>
  <c r="N211" i="7" s="1"/>
  <c r="O211" i="7" s="1"/>
  <c r="P211" i="7" s="1"/>
  <c r="Q211" i="7" s="1"/>
  <c r="M975" i="7"/>
  <c r="N975" i="7" s="1"/>
  <c r="O975" i="7" s="1"/>
  <c r="P975" i="7" s="1"/>
  <c r="Q975" i="7" s="1"/>
  <c r="M307" i="7"/>
  <c r="N307" i="7" s="1"/>
  <c r="O307" i="7" s="1"/>
  <c r="P307" i="7" s="1"/>
  <c r="Q307" i="7" s="1"/>
  <c r="M703" i="7"/>
  <c r="N703" i="7" s="1"/>
  <c r="O703" i="7" s="1"/>
  <c r="P703" i="7" s="1"/>
  <c r="Q703" i="7" s="1"/>
  <c r="M175" i="7"/>
  <c r="N175" i="7" s="1"/>
  <c r="O175" i="7" s="1"/>
  <c r="P175" i="7" s="1"/>
  <c r="Q175" i="7" s="1"/>
  <c r="M331" i="7"/>
  <c r="N331" i="7" s="1"/>
  <c r="O331" i="7" s="1"/>
  <c r="P331" i="7" s="1"/>
  <c r="Q331" i="7" s="1"/>
  <c r="M708" i="7"/>
  <c r="N708" i="7" s="1"/>
  <c r="O708" i="7" s="1"/>
  <c r="P708" i="7" s="1"/>
  <c r="Q708" i="7" s="1"/>
  <c r="M966" i="7"/>
  <c r="N966" i="7" s="1"/>
  <c r="O966" i="7" s="1"/>
  <c r="P966" i="7" s="1"/>
  <c r="Q966" i="7" s="1"/>
  <c r="M977" i="7"/>
  <c r="N977" i="7" s="1"/>
  <c r="O977" i="7" s="1"/>
  <c r="P977" i="7" s="1"/>
  <c r="Q977" i="7" s="1"/>
  <c r="M515" i="7"/>
  <c r="N515" i="7" s="1"/>
  <c r="O515" i="7" s="1"/>
  <c r="P515" i="7" s="1"/>
  <c r="Q515" i="7" s="1"/>
  <c r="M548" i="7"/>
  <c r="N548" i="7" s="1"/>
  <c r="O548" i="7" s="1"/>
  <c r="P548" i="7" s="1"/>
  <c r="Q548" i="7" s="1"/>
  <c r="M797" i="7"/>
  <c r="N797" i="7" s="1"/>
  <c r="O797" i="7" s="1"/>
  <c r="P797" i="7" s="1"/>
  <c r="Q797" i="7" s="1"/>
  <c r="M499" i="7"/>
  <c r="N499" i="7" s="1"/>
  <c r="O499" i="7" s="1"/>
  <c r="P499" i="7" s="1"/>
  <c r="Q499" i="7" s="1"/>
  <c r="M961" i="7"/>
  <c r="N961" i="7" s="1"/>
  <c r="O961" i="7" s="1"/>
  <c r="P961" i="7" s="1"/>
  <c r="Q961" i="7" s="1"/>
  <c r="M246" i="7"/>
  <c r="N246" i="7" s="1"/>
  <c r="O246" i="7" s="1"/>
  <c r="P246" i="7" s="1"/>
  <c r="Q246" i="7" s="1"/>
  <c r="M688" i="7"/>
  <c r="N688" i="7" s="1"/>
  <c r="O688" i="7" s="1"/>
  <c r="P688" i="7" s="1"/>
  <c r="Q688" i="7" s="1"/>
  <c r="M333" i="7"/>
  <c r="N333" i="7" s="1"/>
  <c r="O333" i="7" s="1"/>
  <c r="P333" i="7" s="1"/>
  <c r="Q333" i="7" s="1"/>
  <c r="M309" i="7"/>
  <c r="N309" i="7" s="1"/>
  <c r="O309" i="7" s="1"/>
  <c r="P309" i="7" s="1"/>
  <c r="Q309" i="7" s="1"/>
  <c r="M561" i="7"/>
  <c r="N561" i="7" s="1"/>
  <c r="O561" i="7" s="1"/>
  <c r="P561" i="7" s="1"/>
  <c r="Q561" i="7" s="1"/>
  <c r="M651" i="7"/>
  <c r="N651" i="7" s="1"/>
  <c r="O651" i="7" s="1"/>
  <c r="P651" i="7" s="1"/>
  <c r="Q651" i="7" s="1"/>
  <c r="M51" i="7"/>
  <c r="N51" i="7" s="1"/>
  <c r="O51" i="7" s="1"/>
  <c r="P51" i="7" s="1"/>
  <c r="Q51" i="7" s="1"/>
  <c r="M373" i="7"/>
  <c r="N373" i="7" s="1"/>
  <c r="O373" i="7" s="1"/>
  <c r="P373" i="7" s="1"/>
  <c r="Q373" i="7" s="1"/>
  <c r="M70" i="7"/>
  <c r="N70" i="7" s="1"/>
  <c r="O70" i="7" s="1"/>
  <c r="P70" i="7" s="1"/>
  <c r="Q70" i="7" s="1"/>
  <c r="M136" i="7"/>
  <c r="N136" i="7" s="1"/>
  <c r="O136" i="7" s="1"/>
  <c r="P136" i="7" s="1"/>
  <c r="Q136" i="7" s="1"/>
  <c r="M637" i="7"/>
  <c r="N637" i="7" s="1"/>
  <c r="O637" i="7" s="1"/>
  <c r="P637" i="7" s="1"/>
  <c r="Q637" i="7" s="1"/>
  <c r="M907" i="7"/>
  <c r="N907" i="7" s="1"/>
  <c r="O907" i="7" s="1"/>
  <c r="P907" i="7" s="1"/>
  <c r="Q907" i="7" s="1"/>
  <c r="M121" i="7"/>
  <c r="N121" i="7" s="1"/>
  <c r="O121" i="7" s="1"/>
  <c r="P121" i="7" s="1"/>
  <c r="Q121" i="7" s="1"/>
  <c r="M152" i="7"/>
  <c r="N152" i="7" s="1"/>
  <c r="O152" i="7" s="1"/>
  <c r="P152" i="7" s="1"/>
  <c r="Q152" i="7" s="1"/>
  <c r="M212" i="7"/>
  <c r="N212" i="7" s="1"/>
  <c r="O212" i="7" s="1"/>
  <c r="P212" i="7" s="1"/>
  <c r="Q212" i="7" s="1"/>
  <c r="M574" i="7"/>
  <c r="N574" i="7" s="1"/>
  <c r="O574" i="7" s="1"/>
  <c r="P574" i="7" s="1"/>
  <c r="Q574" i="7" s="1"/>
  <c r="U848" i="7"/>
  <c r="M947" i="7"/>
  <c r="N947" i="7" s="1"/>
  <c r="O947" i="7" s="1"/>
  <c r="P947" i="7" s="1"/>
  <c r="Q947" i="7" s="1"/>
  <c r="M928" i="7"/>
  <c r="N928" i="7" s="1"/>
  <c r="O928" i="7" s="1"/>
  <c r="P928" i="7" s="1"/>
  <c r="Q928" i="7" s="1"/>
  <c r="M401" i="7"/>
  <c r="N401" i="7" s="1"/>
  <c r="O401" i="7" s="1"/>
  <c r="P401" i="7" s="1"/>
  <c r="Q401" i="7" s="1"/>
  <c r="U235" i="7"/>
  <c r="U829" i="7"/>
  <c r="M55" i="7"/>
  <c r="N55" i="7" s="1"/>
  <c r="O55" i="7" s="1"/>
  <c r="P55" i="7" s="1"/>
  <c r="Q55" i="7" s="1"/>
  <c r="M448" i="7"/>
  <c r="N448" i="7" s="1"/>
  <c r="O448" i="7" s="1"/>
  <c r="P448" i="7" s="1"/>
  <c r="Q448" i="7" s="1"/>
  <c r="U856" i="7"/>
  <c r="M693" i="7"/>
  <c r="N693" i="7" s="1"/>
  <c r="O693" i="7" s="1"/>
  <c r="P693" i="7" s="1"/>
  <c r="Q693" i="7" s="1"/>
  <c r="U843" i="7"/>
  <c r="U879" i="7"/>
  <c r="M539" i="7"/>
  <c r="N539" i="7" s="1"/>
  <c r="O539" i="7" s="1"/>
  <c r="P539" i="7" s="1"/>
  <c r="Q539" i="7" s="1"/>
  <c r="M82" i="7"/>
  <c r="N82" i="7" s="1"/>
  <c r="O82" i="7" s="1"/>
  <c r="P82" i="7" s="1"/>
  <c r="Q82" i="7" s="1"/>
  <c r="M632" i="7"/>
  <c r="N632" i="7" s="1"/>
  <c r="O632" i="7" s="1"/>
  <c r="P632" i="7" s="1"/>
  <c r="Q632" i="7" s="1"/>
  <c r="M541" i="7"/>
  <c r="N541" i="7" s="1"/>
  <c r="O541" i="7" s="1"/>
  <c r="P541" i="7" s="1"/>
  <c r="Q541" i="7" s="1"/>
  <c r="M396" i="7"/>
  <c r="N396" i="7" s="1"/>
  <c r="O396" i="7" s="1"/>
  <c r="P396" i="7" s="1"/>
  <c r="Q396" i="7" s="1"/>
  <c r="M54" i="7"/>
  <c r="N54" i="7" s="1"/>
  <c r="O54" i="7" s="1"/>
  <c r="P54" i="7" s="1"/>
  <c r="Q54" i="7" s="1"/>
  <c r="M932" i="7"/>
  <c r="N932" i="7" s="1"/>
  <c r="O932" i="7" s="1"/>
  <c r="P932" i="7" s="1"/>
  <c r="Q932" i="7" s="1"/>
  <c r="M901" i="7"/>
  <c r="N901" i="7" s="1"/>
  <c r="O901" i="7" s="1"/>
  <c r="P901" i="7" s="1"/>
  <c r="Q901" i="7" s="1"/>
  <c r="M538" i="7"/>
  <c r="N538" i="7" s="1"/>
  <c r="O538" i="7" s="1"/>
  <c r="P538" i="7" s="1"/>
  <c r="Q538" i="7" s="1"/>
  <c r="M368" i="7"/>
  <c r="N368" i="7" s="1"/>
  <c r="O368" i="7" s="1"/>
  <c r="P368" i="7" s="1"/>
  <c r="Q368" i="7" s="1"/>
  <c r="M949" i="7"/>
  <c r="N949" i="7" s="1"/>
  <c r="O949" i="7" s="1"/>
  <c r="P949" i="7" s="1"/>
  <c r="Q949" i="7" s="1"/>
  <c r="M49" i="7"/>
  <c r="N49" i="7" s="1"/>
  <c r="O49" i="7" s="1"/>
  <c r="P49" i="7" s="1"/>
  <c r="Q49" i="7" s="1"/>
  <c r="M74" i="7"/>
  <c r="N74" i="7" s="1"/>
  <c r="O74" i="7" s="1"/>
  <c r="P74" i="7" s="1"/>
  <c r="Q74" i="7" s="1"/>
  <c r="M40" i="7"/>
  <c r="N40" i="7" s="1"/>
  <c r="O40" i="7" s="1"/>
  <c r="P40" i="7" s="1"/>
  <c r="Q40" i="7" s="1"/>
  <c r="M776" i="7"/>
  <c r="N776" i="7" s="1"/>
  <c r="O776" i="7" s="1"/>
  <c r="P776" i="7" s="1"/>
  <c r="Q776" i="7" s="1"/>
  <c r="M878" i="7"/>
  <c r="N878" i="7" s="1"/>
  <c r="O878" i="7" s="1"/>
  <c r="P878" i="7" s="1"/>
  <c r="Q878" i="7" s="1"/>
  <c r="M775" i="7"/>
  <c r="N775" i="7" s="1"/>
  <c r="O775" i="7" s="1"/>
  <c r="P775" i="7" s="1"/>
  <c r="Q775" i="7" s="1"/>
  <c r="M715" i="7"/>
  <c r="N715" i="7" s="1"/>
  <c r="O715" i="7" s="1"/>
  <c r="P715" i="7" s="1"/>
  <c r="Q715" i="7" s="1"/>
  <c r="M252" i="7"/>
  <c r="N252" i="7" s="1"/>
  <c r="O252" i="7" s="1"/>
  <c r="P252" i="7" s="1"/>
  <c r="Q252" i="7" s="1"/>
  <c r="M162" i="7"/>
  <c r="N162" i="7" s="1"/>
  <c r="O162" i="7" s="1"/>
  <c r="P162" i="7" s="1"/>
  <c r="Q162" i="7" s="1"/>
  <c r="M312" i="7"/>
  <c r="N312" i="7" s="1"/>
  <c r="O312" i="7" s="1"/>
  <c r="P312" i="7" s="1"/>
  <c r="Q312" i="7" s="1"/>
  <c r="M384" i="7"/>
  <c r="N384" i="7" s="1"/>
  <c r="O384" i="7" s="1"/>
  <c r="P384" i="7" s="1"/>
  <c r="Q384" i="7" s="1"/>
  <c r="M456" i="7"/>
  <c r="N456" i="7" s="1"/>
  <c r="O456" i="7" s="1"/>
  <c r="P456" i="7" s="1"/>
  <c r="Q456" i="7" s="1"/>
  <c r="M606" i="7"/>
  <c r="N606" i="7" s="1"/>
  <c r="O606" i="7" s="1"/>
  <c r="P606" i="7" s="1"/>
  <c r="Q606" i="7" s="1"/>
  <c r="M642" i="7"/>
  <c r="N642" i="7" s="1"/>
  <c r="O642" i="7" s="1"/>
  <c r="P642" i="7" s="1"/>
  <c r="Q642" i="7" s="1"/>
  <c r="M786" i="7"/>
  <c r="N786" i="7" s="1"/>
  <c r="O786" i="7" s="1"/>
  <c r="P786" i="7" s="1"/>
  <c r="Q786" i="7" s="1"/>
  <c r="M828" i="7"/>
  <c r="N828" i="7" s="1"/>
  <c r="O828" i="7" s="1"/>
  <c r="P828" i="7" s="1"/>
  <c r="Q828" i="7" s="1"/>
  <c r="M864" i="7"/>
  <c r="N864" i="7" s="1"/>
  <c r="O864" i="7" s="1"/>
  <c r="P864" i="7" s="1"/>
  <c r="Q864" i="7" s="1"/>
  <c r="M900" i="7"/>
  <c r="N900" i="7" s="1"/>
  <c r="O900" i="7" s="1"/>
  <c r="P900" i="7" s="1"/>
  <c r="Q900" i="7" s="1"/>
  <c r="M936" i="7"/>
  <c r="N936" i="7" s="1"/>
  <c r="O936" i="7" s="1"/>
  <c r="P936" i="7" s="1"/>
  <c r="Q936" i="7" s="1"/>
  <c r="M155" i="7"/>
  <c r="N155" i="7" s="1"/>
  <c r="O155" i="7" s="1"/>
  <c r="P155" i="7" s="1"/>
  <c r="Q155" i="7" s="1"/>
  <c r="M197" i="7"/>
  <c r="N197" i="7" s="1"/>
  <c r="O197" i="7" s="1"/>
  <c r="P197" i="7" s="1"/>
  <c r="Q197" i="7" s="1"/>
  <c r="M527" i="7"/>
  <c r="N527" i="7" s="1"/>
  <c r="O527" i="7" s="1"/>
  <c r="P527" i="7" s="1"/>
  <c r="Q527" i="7" s="1"/>
  <c r="M881" i="7"/>
  <c r="N881" i="7" s="1"/>
  <c r="O881" i="7" s="1"/>
  <c r="P881" i="7" s="1"/>
  <c r="Q881" i="7" s="1"/>
  <c r="U764" i="7"/>
  <c r="U800" i="7"/>
  <c r="M896" i="7"/>
  <c r="N896" i="7" s="1"/>
  <c r="O896" i="7" s="1"/>
  <c r="P896" i="7" s="1"/>
  <c r="Q896" i="7" s="1"/>
  <c r="M151" i="7"/>
  <c r="N151" i="7" s="1"/>
  <c r="O151" i="7" s="1"/>
  <c r="P151" i="7" s="1"/>
  <c r="Q151" i="7" s="1"/>
  <c r="U935" i="7"/>
  <c r="M739" i="7"/>
  <c r="N739" i="7" s="1"/>
  <c r="O739" i="7" s="1"/>
  <c r="P739" i="7" s="1"/>
  <c r="Q739" i="7" s="1"/>
  <c r="M97" i="7"/>
  <c r="N97" i="7" s="1"/>
  <c r="O97" i="7" s="1"/>
  <c r="P97" i="7" s="1"/>
  <c r="Q97" i="7" s="1"/>
  <c r="M138" i="7"/>
  <c r="N138" i="7" s="1"/>
  <c r="O138" i="7" s="1"/>
  <c r="P138" i="7" s="1"/>
  <c r="Q138" i="7" s="1"/>
  <c r="U143" i="7"/>
  <c r="M269" i="7"/>
  <c r="N269" i="7" s="1"/>
  <c r="O269" i="7" s="1"/>
  <c r="P269" i="7" s="1"/>
  <c r="Q269" i="7" s="1"/>
  <c r="U305" i="7"/>
  <c r="M911" i="7"/>
  <c r="N911" i="7" s="1"/>
  <c r="O911" i="7" s="1"/>
  <c r="P911" i="7" s="1"/>
  <c r="Q911" i="7" s="1"/>
  <c r="U219" i="7"/>
  <c r="M543" i="7"/>
  <c r="N543" i="7" s="1"/>
  <c r="O543" i="7" s="1"/>
  <c r="P543" i="7" s="1"/>
  <c r="Q543" i="7" s="1"/>
  <c r="M675" i="7"/>
  <c r="N675" i="7" s="1"/>
  <c r="O675" i="7" s="1"/>
  <c r="P675" i="7" s="1"/>
  <c r="Q675" i="7" s="1"/>
  <c r="M843" i="7"/>
  <c r="N843" i="7" s="1"/>
  <c r="O843" i="7" s="1"/>
  <c r="P843" i="7" s="1"/>
  <c r="Q843" i="7" s="1"/>
  <c r="U939" i="7"/>
  <c r="M293" i="7"/>
  <c r="N293" i="7" s="1"/>
  <c r="O293" i="7" s="1"/>
  <c r="P293" i="7" s="1"/>
  <c r="Q293" i="7" s="1"/>
  <c r="M550" i="7"/>
  <c r="N550" i="7" s="1"/>
  <c r="O550" i="7" s="1"/>
  <c r="P550" i="7" s="1"/>
  <c r="Q550" i="7" s="1"/>
  <c r="M508" i="7"/>
  <c r="N508" i="7" s="1"/>
  <c r="O508" i="7" s="1"/>
  <c r="P508" i="7" s="1"/>
  <c r="Q508" i="7" s="1"/>
  <c r="M327" i="7"/>
  <c r="N327" i="7" s="1"/>
  <c r="O327" i="7" s="1"/>
  <c r="P327" i="7" s="1"/>
  <c r="Q327" i="7" s="1"/>
  <c r="M429" i="7"/>
  <c r="N429" i="7" s="1"/>
  <c r="O429" i="7" s="1"/>
  <c r="P429" i="7" s="1"/>
  <c r="Q429" i="7" s="1"/>
  <c r="M886" i="7"/>
  <c r="N886" i="7" s="1"/>
  <c r="O886" i="7" s="1"/>
  <c r="P886" i="7" s="1"/>
  <c r="Q886" i="7" s="1"/>
  <c r="M833" i="7"/>
  <c r="N833" i="7" s="1"/>
  <c r="O833" i="7" s="1"/>
  <c r="P833" i="7" s="1"/>
  <c r="Q833" i="7" s="1"/>
  <c r="M387" i="7"/>
  <c r="N387" i="7" s="1"/>
  <c r="O387" i="7" s="1"/>
  <c r="P387" i="7" s="1"/>
  <c r="Q387" i="7" s="1"/>
  <c r="M507" i="7"/>
  <c r="N507" i="7" s="1"/>
  <c r="O507" i="7" s="1"/>
  <c r="P507" i="7" s="1"/>
  <c r="Q507" i="7" s="1"/>
  <c r="M837" i="7"/>
  <c r="N837" i="7" s="1"/>
  <c r="O837" i="7" s="1"/>
  <c r="P837" i="7" s="1"/>
  <c r="Q837" i="7" s="1"/>
  <c r="M346" i="7"/>
  <c r="N346" i="7" s="1"/>
  <c r="O346" i="7" s="1"/>
  <c r="P346" i="7" s="1"/>
  <c r="Q346" i="7" s="1"/>
  <c r="M230" i="7"/>
  <c r="N230" i="7" s="1"/>
  <c r="O230" i="7" s="1"/>
  <c r="P230" i="7" s="1"/>
  <c r="Q230" i="7" s="1"/>
  <c r="M320" i="7"/>
  <c r="N320" i="7" s="1"/>
  <c r="O320" i="7" s="1"/>
  <c r="P320" i="7" s="1"/>
  <c r="Q320" i="7" s="1"/>
  <c r="M380" i="7"/>
  <c r="N380" i="7" s="1"/>
  <c r="O380" i="7" s="1"/>
  <c r="P380" i="7" s="1"/>
  <c r="Q380" i="7" s="1"/>
  <c r="M644" i="7"/>
  <c r="N644" i="7" s="1"/>
  <c r="O644" i="7" s="1"/>
  <c r="P644" i="7" s="1"/>
  <c r="Q644" i="7" s="1"/>
  <c r="M490" i="7"/>
  <c r="N490" i="7" s="1"/>
  <c r="O490" i="7" s="1"/>
  <c r="P490" i="7" s="1"/>
  <c r="Q490" i="7" s="1"/>
  <c r="M910" i="7"/>
  <c r="N910" i="7" s="1"/>
  <c r="O910" i="7" s="1"/>
  <c r="P910" i="7" s="1"/>
  <c r="Q910" i="7" s="1"/>
  <c r="M628" i="7"/>
  <c r="N628" i="7" s="1"/>
  <c r="O628" i="7" s="1"/>
  <c r="P628" i="7" s="1"/>
  <c r="Q628" i="7" s="1"/>
  <c r="M301" i="7"/>
  <c r="N301" i="7" s="1"/>
  <c r="O301" i="7" s="1"/>
  <c r="P301" i="7" s="1"/>
  <c r="Q301" i="7" s="1"/>
  <c r="M25" i="7"/>
  <c r="N25" i="7" s="1"/>
  <c r="O25" i="7" s="1"/>
  <c r="P25" i="7" s="1"/>
  <c r="Q25" i="7" s="1"/>
  <c r="M335" i="7"/>
  <c r="N335" i="7" s="1"/>
  <c r="O335" i="7" s="1"/>
  <c r="P335" i="7" s="1"/>
  <c r="Q335" i="7" s="1"/>
  <c r="M431" i="7"/>
  <c r="N431" i="7" s="1"/>
  <c r="O431" i="7" s="1"/>
  <c r="P431" i="7" s="1"/>
  <c r="Q431" i="7" s="1"/>
  <c r="M569" i="7"/>
  <c r="N569" i="7" s="1"/>
  <c r="O569" i="7" s="1"/>
  <c r="P569" i="7" s="1"/>
  <c r="Q569" i="7" s="1"/>
  <c r="M106" i="7"/>
  <c r="N106" i="7" s="1"/>
  <c r="O106" i="7" s="1"/>
  <c r="P106" i="7" s="1"/>
  <c r="Q106" i="7" s="1"/>
  <c r="M477" i="7"/>
  <c r="N477" i="7" s="1"/>
  <c r="O477" i="7" s="1"/>
  <c r="P477" i="7" s="1"/>
  <c r="Q477" i="7" s="1"/>
  <c r="M579" i="7"/>
  <c r="N579" i="7" s="1"/>
  <c r="O579" i="7" s="1"/>
  <c r="P579" i="7" s="1"/>
  <c r="Q579" i="7" s="1"/>
  <c r="M921" i="7"/>
  <c r="N921" i="7" s="1"/>
  <c r="O921" i="7" s="1"/>
  <c r="P921" i="7" s="1"/>
  <c r="Q921" i="7" s="1"/>
  <c r="M700" i="7"/>
  <c r="N700" i="7" s="1"/>
  <c r="O700" i="7" s="1"/>
  <c r="P700" i="7" s="1"/>
  <c r="Q700" i="7" s="1"/>
  <c r="M472" i="7"/>
  <c r="N472" i="7" s="1"/>
  <c r="O472" i="7" s="1"/>
  <c r="P472" i="7" s="1"/>
  <c r="Q472" i="7" s="1"/>
  <c r="M514" i="7"/>
  <c r="N514" i="7" s="1"/>
  <c r="O514" i="7" s="1"/>
  <c r="P514" i="7" s="1"/>
  <c r="Q514" i="7" s="1"/>
  <c r="M183" i="7"/>
  <c r="N183" i="7" s="1"/>
  <c r="O183" i="7" s="1"/>
  <c r="P183" i="7" s="1"/>
  <c r="Q183" i="7" s="1"/>
  <c r="M363" i="7"/>
  <c r="N363" i="7" s="1"/>
  <c r="O363" i="7" s="1"/>
  <c r="P363" i="7" s="1"/>
  <c r="Q363" i="7" s="1"/>
  <c r="M465" i="7"/>
  <c r="N465" i="7" s="1"/>
  <c r="O465" i="7" s="1"/>
  <c r="P465" i="7" s="1"/>
  <c r="Q465" i="7" s="1"/>
  <c r="M568" i="7"/>
  <c r="N568" i="7" s="1"/>
  <c r="O568" i="7" s="1"/>
  <c r="P568" i="7" s="1"/>
  <c r="Q568" i="7" s="1"/>
  <c r="M905" i="7"/>
  <c r="N905" i="7" s="1"/>
  <c r="O905" i="7" s="1"/>
  <c r="P905" i="7" s="1"/>
  <c r="Q905" i="7" s="1"/>
  <c r="M222" i="7"/>
  <c r="N222" i="7" s="1"/>
  <c r="O222" i="7" s="1"/>
  <c r="P222" i="7" s="1"/>
  <c r="Q222" i="7" s="1"/>
  <c r="M234" i="7"/>
  <c r="N234" i="7" s="1"/>
  <c r="O234" i="7" s="1"/>
  <c r="P234" i="7" s="1"/>
  <c r="Q234" i="7" s="1"/>
  <c r="M23" i="7"/>
  <c r="N23" i="7" s="1"/>
  <c r="O23" i="7" s="1"/>
  <c r="P23" i="7" s="1"/>
  <c r="Q23" i="7" s="1"/>
  <c r="M442" i="7"/>
  <c r="N442" i="7" s="1"/>
  <c r="O442" i="7" s="1"/>
  <c r="P442" i="7" s="1"/>
  <c r="Q442" i="7" s="1"/>
  <c r="M964" i="7"/>
  <c r="N964" i="7" s="1"/>
  <c r="O964" i="7" s="1"/>
  <c r="P964" i="7" s="1"/>
  <c r="Q964" i="7" s="1"/>
  <c r="M34" i="7"/>
  <c r="N34" i="7" s="1"/>
  <c r="O34" i="7" s="1"/>
  <c r="P34" i="7" s="1"/>
  <c r="Q34" i="7" s="1"/>
  <c r="M171" i="7"/>
  <c r="N171" i="7" s="1"/>
  <c r="O171" i="7" s="1"/>
  <c r="P171" i="7" s="1"/>
  <c r="Q171" i="7" s="1"/>
  <c r="M706" i="7"/>
  <c r="N706" i="7" s="1"/>
  <c r="O706" i="7" s="1"/>
  <c r="P706" i="7" s="1"/>
  <c r="Q706" i="7" s="1"/>
  <c r="M501" i="7"/>
  <c r="N501" i="7" s="1"/>
  <c r="O501" i="7" s="1"/>
  <c r="P501" i="7" s="1"/>
  <c r="Q501" i="7" s="1"/>
  <c r="M549" i="7"/>
  <c r="N549" i="7" s="1"/>
  <c r="O549" i="7" s="1"/>
  <c r="P549" i="7" s="1"/>
  <c r="Q549" i="7" s="1"/>
  <c r="M879" i="7"/>
  <c r="N879" i="7" s="1"/>
  <c r="O879" i="7" s="1"/>
  <c r="P879" i="7" s="1"/>
  <c r="Q879" i="7" s="1"/>
  <c r="M652" i="7"/>
  <c r="N652" i="7" s="1"/>
  <c r="O652" i="7" s="1"/>
  <c r="P652" i="7" s="1"/>
  <c r="Q652" i="7" s="1"/>
  <c r="M520" i="7"/>
  <c r="N520" i="7" s="1"/>
  <c r="O520" i="7" s="1"/>
  <c r="P520" i="7" s="1"/>
  <c r="Q520" i="7" s="1"/>
  <c r="M22" i="7"/>
  <c r="N22" i="7" s="1"/>
  <c r="O22" i="7" s="1"/>
  <c r="P22" i="7" s="1"/>
  <c r="Q22" i="7" s="1"/>
  <c r="M603" i="7"/>
  <c r="N603" i="7" s="1"/>
  <c r="O603" i="7" s="1"/>
  <c r="P603" i="7" s="1"/>
  <c r="Q603" i="7" s="1"/>
  <c r="M753" i="7"/>
  <c r="N753" i="7" s="1"/>
  <c r="O753" i="7" s="1"/>
  <c r="P753" i="7" s="1"/>
  <c r="Q753" i="7" s="1"/>
  <c r="M867" i="7"/>
  <c r="N867" i="7" s="1"/>
  <c r="O867" i="7" s="1"/>
  <c r="P867" i="7" s="1"/>
  <c r="Q867" i="7" s="1"/>
  <c r="M963" i="7"/>
  <c r="N963" i="7" s="1"/>
  <c r="O963" i="7" s="1"/>
  <c r="P963" i="7" s="1"/>
  <c r="Q963" i="7" s="1"/>
  <c r="M604" i="7"/>
  <c r="N604" i="7" s="1"/>
  <c r="O604" i="7" s="1"/>
  <c r="P604" i="7" s="1"/>
  <c r="Q604" i="7" s="1"/>
  <c r="M108" i="7"/>
  <c r="N108" i="7" s="1"/>
  <c r="O108" i="7" s="1"/>
  <c r="P108" i="7" s="1"/>
  <c r="Q108" i="7" s="1"/>
  <c r="M100" i="7"/>
  <c r="N100" i="7" s="1"/>
  <c r="O100" i="7" s="1"/>
  <c r="P100" i="7" s="1"/>
  <c r="Q100" i="7" s="1"/>
  <c r="M532" i="7"/>
  <c r="N532" i="7" s="1"/>
  <c r="O532" i="7" s="1"/>
  <c r="P532" i="7" s="1"/>
  <c r="Q532" i="7" s="1"/>
  <c r="M676" i="7"/>
  <c r="N676" i="7" s="1"/>
  <c r="O676" i="7" s="1"/>
  <c r="P676" i="7" s="1"/>
  <c r="Q676" i="7" s="1"/>
  <c r="M502" i="7"/>
  <c r="N502" i="7" s="1"/>
  <c r="O502" i="7" s="1"/>
  <c r="P502" i="7" s="1"/>
  <c r="Q502" i="7" s="1"/>
  <c r="M920" i="7"/>
  <c r="N920" i="7" s="1"/>
  <c r="O920" i="7" s="1"/>
  <c r="P920" i="7" s="1"/>
  <c r="Q920" i="7" s="1"/>
  <c r="M418" i="7"/>
  <c r="N418" i="7" s="1"/>
  <c r="O418" i="7" s="1"/>
  <c r="P418" i="7" s="1"/>
  <c r="Q418" i="7" s="1"/>
  <c r="M329" i="7"/>
  <c r="N329" i="7" s="1"/>
  <c r="O329" i="7" s="1"/>
  <c r="P329" i="7" s="1"/>
  <c r="Q329" i="7" s="1"/>
  <c r="M571" i="7"/>
  <c r="N571" i="7" s="1"/>
  <c r="O571" i="7" s="1"/>
  <c r="P571" i="7" s="1"/>
  <c r="Q571" i="7" s="1"/>
  <c r="M859" i="7"/>
  <c r="N859" i="7" s="1"/>
  <c r="O859" i="7" s="1"/>
  <c r="P859" i="7" s="1"/>
  <c r="Q859" i="7" s="1"/>
  <c r="M563" i="7"/>
  <c r="N563" i="7" s="1"/>
  <c r="O563" i="7" s="1"/>
  <c r="P563" i="7" s="1"/>
  <c r="Q563" i="7" s="1"/>
  <c r="M112" i="7"/>
  <c r="N112" i="7" s="1"/>
  <c r="O112" i="7" s="1"/>
  <c r="P112" i="7" s="1"/>
  <c r="Q112" i="7" s="1"/>
  <c r="M832" i="7"/>
  <c r="N832" i="7" s="1"/>
  <c r="O832" i="7" s="1"/>
  <c r="P832" i="7" s="1"/>
  <c r="Q832" i="7" s="1"/>
  <c r="M976" i="7"/>
  <c r="N976" i="7" s="1"/>
  <c r="O976" i="7" s="1"/>
  <c r="P976" i="7" s="1"/>
  <c r="Q976" i="7" s="1"/>
  <c r="M850" i="7"/>
  <c r="N850" i="7" s="1"/>
  <c r="O850" i="7" s="1"/>
  <c r="P850" i="7" s="1"/>
  <c r="Q850" i="7" s="1"/>
  <c r="M710" i="7"/>
  <c r="N710" i="7" s="1"/>
  <c r="O710" i="7" s="1"/>
  <c r="P710" i="7" s="1"/>
  <c r="Q710" i="7" s="1"/>
  <c r="M605" i="7"/>
  <c r="N605" i="7" s="1"/>
  <c r="O605" i="7" s="1"/>
  <c r="P605" i="7" s="1"/>
  <c r="Q605" i="7" s="1"/>
  <c r="M939" i="7"/>
  <c r="N939" i="7" s="1"/>
  <c r="O939" i="7" s="1"/>
  <c r="P939" i="7" s="1"/>
  <c r="Q939" i="7" s="1"/>
  <c r="M716" i="7"/>
  <c r="N716" i="7" s="1"/>
  <c r="O716" i="7" s="1"/>
  <c r="P716" i="7" s="1"/>
  <c r="Q716" i="7" s="1"/>
  <c r="M240" i="7"/>
  <c r="N240" i="7" s="1"/>
  <c r="O240" i="7" s="1"/>
  <c r="P240" i="7" s="1"/>
  <c r="Q240" i="7" s="1"/>
  <c r="M265" i="7"/>
  <c r="N265" i="7" s="1"/>
  <c r="O265" i="7" s="1"/>
  <c r="P265" i="7" s="1"/>
  <c r="Q265" i="7" s="1"/>
  <c r="M774" i="7"/>
  <c r="N774" i="7" s="1"/>
  <c r="O774" i="7" s="1"/>
  <c r="P774" i="7" s="1"/>
  <c r="Q774" i="7" s="1"/>
  <c r="M583" i="7"/>
  <c r="N583" i="7" s="1"/>
  <c r="O583" i="7" s="1"/>
  <c r="P583" i="7" s="1"/>
  <c r="Q583" i="7" s="1"/>
  <c r="M464" i="7"/>
  <c r="N464" i="7" s="1"/>
  <c r="O464" i="7" s="1"/>
  <c r="P464" i="7" s="1"/>
  <c r="Q464" i="7" s="1"/>
  <c r="M443" i="7"/>
  <c r="N443" i="7" s="1"/>
  <c r="O443" i="7" s="1"/>
  <c r="P443" i="7" s="1"/>
  <c r="Q443" i="7" s="1"/>
  <c r="M965" i="7"/>
  <c r="N965" i="7" s="1"/>
  <c r="O965" i="7" s="1"/>
  <c r="P965" i="7" s="1"/>
  <c r="Q965" i="7" s="1"/>
  <c r="M730" i="7"/>
  <c r="N730" i="7" s="1"/>
  <c r="O730" i="7" s="1"/>
  <c r="P730" i="7" s="1"/>
  <c r="Q730" i="7" s="1"/>
  <c r="M734" i="7"/>
  <c r="N734" i="7" s="1"/>
  <c r="O734" i="7" s="1"/>
  <c r="P734" i="7" s="1"/>
  <c r="Q734" i="7" s="1"/>
  <c r="M87" i="7"/>
  <c r="N87" i="7" s="1"/>
  <c r="O87" i="7" s="1"/>
  <c r="P87" i="7" s="1"/>
  <c r="Q87" i="7" s="1"/>
  <c r="M552" i="7"/>
  <c r="N552" i="7" s="1"/>
  <c r="O552" i="7" s="1"/>
  <c r="P552" i="7" s="1"/>
  <c r="Q552" i="7" s="1"/>
  <c r="M344" i="7"/>
  <c r="N344" i="7" s="1"/>
  <c r="O344" i="7" s="1"/>
  <c r="P344" i="7" s="1"/>
  <c r="Q344" i="7" s="1"/>
  <c r="M311" i="7"/>
  <c r="N311" i="7" s="1"/>
  <c r="O311" i="7" s="1"/>
  <c r="P311" i="7" s="1"/>
  <c r="Q311" i="7" s="1"/>
  <c r="M170" i="7"/>
  <c r="N170" i="7" s="1"/>
  <c r="O170" i="7" s="1"/>
  <c r="P170" i="7" s="1"/>
  <c r="Q170" i="7" s="1"/>
  <c r="M111" i="7"/>
  <c r="N111" i="7" s="1"/>
  <c r="O111" i="7" s="1"/>
  <c r="P111" i="7" s="1"/>
  <c r="Q111" i="7" s="1"/>
  <c r="M437" i="7"/>
  <c r="N437" i="7" s="1"/>
  <c r="O437" i="7" s="1"/>
  <c r="P437" i="7" s="1"/>
  <c r="Q437" i="7" s="1"/>
  <c r="M432" i="7"/>
  <c r="N432" i="7" s="1"/>
  <c r="O432" i="7" s="1"/>
  <c r="P432" i="7" s="1"/>
  <c r="Q432" i="7" s="1"/>
  <c r="M63" i="7"/>
  <c r="N63" i="7" s="1"/>
  <c r="O63" i="7" s="1"/>
  <c r="P63" i="7" s="1"/>
  <c r="Q63" i="7" s="1"/>
  <c r="M101" i="7"/>
  <c r="N101" i="7" s="1"/>
  <c r="O101" i="7" s="1"/>
  <c r="P101" i="7" s="1"/>
  <c r="Q101" i="7" s="1"/>
  <c r="M306" i="7"/>
  <c r="N306" i="7" s="1"/>
  <c r="O306" i="7" s="1"/>
  <c r="P306" i="7" s="1"/>
  <c r="Q306" i="7" s="1"/>
  <c r="M80" i="7"/>
  <c r="N80" i="7" s="1"/>
  <c r="O80" i="7" s="1"/>
  <c r="P80" i="7" s="1"/>
  <c r="Q80" i="7" s="1"/>
  <c r="M512" i="7"/>
  <c r="N512" i="7" s="1"/>
  <c r="O512" i="7" s="1"/>
  <c r="P512" i="7" s="1"/>
  <c r="Q512" i="7" s="1"/>
  <c r="M623" i="7"/>
  <c r="N623" i="7" s="1"/>
  <c r="O623" i="7" s="1"/>
  <c r="P623" i="7" s="1"/>
  <c r="Q623" i="7" s="1"/>
  <c r="M28" i="7"/>
  <c r="N28" i="7" s="1"/>
  <c r="O28" i="7" s="1"/>
  <c r="P28" i="7" s="1"/>
  <c r="Q28" i="7" s="1"/>
  <c r="M460" i="7"/>
  <c r="N460" i="7" s="1"/>
  <c r="O460" i="7" s="1"/>
  <c r="P460" i="7" s="1"/>
  <c r="Q460" i="7" s="1"/>
  <c r="M892" i="7"/>
  <c r="N892" i="7" s="1"/>
  <c r="O892" i="7" s="1"/>
  <c r="P892" i="7" s="1"/>
  <c r="Q892" i="7" s="1"/>
  <c r="M923" i="7"/>
  <c r="N923" i="7" s="1"/>
  <c r="O923" i="7" s="1"/>
  <c r="P923" i="7" s="1"/>
  <c r="Q923" i="7" s="1"/>
  <c r="M766" i="7"/>
  <c r="N766" i="7" s="1"/>
  <c r="O766" i="7" s="1"/>
  <c r="P766" i="7" s="1"/>
  <c r="Q766" i="7" s="1"/>
  <c r="M194" i="7"/>
  <c r="N194" i="7" s="1"/>
  <c r="O194" i="7" s="1"/>
  <c r="P194" i="7" s="1"/>
  <c r="Q194" i="7" s="1"/>
  <c r="M141" i="7"/>
  <c r="N141" i="7" s="1"/>
  <c r="O141" i="7" s="1"/>
  <c r="P141" i="7" s="1"/>
  <c r="Q141" i="7" s="1"/>
  <c r="M99" i="7"/>
  <c r="N99" i="7" s="1"/>
  <c r="O99" i="7" s="1"/>
  <c r="P99" i="7" s="1"/>
  <c r="Q99" i="7" s="1"/>
  <c r="M181" i="7"/>
  <c r="N181" i="7" s="1"/>
  <c r="O181" i="7" s="1"/>
  <c r="P181" i="7" s="1"/>
  <c r="Q181" i="7" s="1"/>
  <c r="M90" i="7"/>
  <c r="N90" i="7" s="1"/>
  <c r="O90" i="7" s="1"/>
  <c r="P90" i="7" s="1"/>
  <c r="Q90" i="7" s="1"/>
  <c r="M762" i="7"/>
  <c r="N762" i="7" s="1"/>
  <c r="O762" i="7" s="1"/>
  <c r="P762" i="7" s="1"/>
  <c r="Q762" i="7" s="1"/>
  <c r="M210" i="7"/>
  <c r="N210" i="7" s="1"/>
  <c r="O210" i="7" s="1"/>
  <c r="P210" i="7" s="1"/>
  <c r="Q210" i="7" s="1"/>
  <c r="M587" i="7"/>
  <c r="N587" i="7" s="1"/>
  <c r="O587" i="7" s="1"/>
  <c r="P587" i="7" s="1"/>
  <c r="Q587" i="7" s="1"/>
  <c r="M105" i="7"/>
  <c r="N105" i="7" s="1"/>
  <c r="O105" i="7" s="1"/>
  <c r="P105" i="7" s="1"/>
  <c r="Q105" i="7" s="1"/>
  <c r="M113" i="7"/>
  <c r="N113" i="7" s="1"/>
  <c r="O113" i="7" s="1"/>
  <c r="P113" i="7" s="1"/>
  <c r="Q113" i="7" s="1"/>
  <c r="M200" i="7"/>
  <c r="N200" i="7" s="1"/>
  <c r="O200" i="7" s="1"/>
  <c r="P200" i="7" s="1"/>
  <c r="Q200" i="7" s="1"/>
  <c r="M455" i="7"/>
  <c r="N455" i="7" s="1"/>
  <c r="O455" i="7" s="1"/>
  <c r="P455" i="7" s="1"/>
  <c r="Q455" i="7" s="1"/>
  <c r="M580" i="7"/>
  <c r="N580" i="7" s="1"/>
  <c r="O580" i="7" s="1"/>
  <c r="P580" i="7" s="1"/>
  <c r="Q580" i="7" s="1"/>
  <c r="M941" i="7"/>
  <c r="N941" i="7" s="1"/>
  <c r="O941" i="7" s="1"/>
  <c r="P941" i="7" s="1"/>
  <c r="Q941" i="7" s="1"/>
  <c r="M742" i="7"/>
  <c r="N742" i="7" s="1"/>
  <c r="O742" i="7" s="1"/>
  <c r="P742" i="7" s="1"/>
  <c r="Q742" i="7" s="1"/>
  <c r="M26" i="7"/>
  <c r="N26" i="7" s="1"/>
  <c r="O26" i="7" s="1"/>
  <c r="P26" i="7" s="1"/>
  <c r="Q26" i="7" s="1"/>
  <c r="M137" i="7"/>
  <c r="N137" i="7" s="1"/>
  <c r="O137" i="7" s="1"/>
  <c r="P137" i="7" s="1"/>
  <c r="Q137" i="7" s="1"/>
  <c r="M77" i="7"/>
  <c r="N77" i="7" s="1"/>
  <c r="O77" i="7" s="1"/>
  <c r="P77" i="7" s="1"/>
  <c r="Q77" i="7" s="1"/>
  <c r="M187" i="7"/>
  <c r="N187" i="7" s="1"/>
  <c r="O187" i="7" s="1"/>
  <c r="P187" i="7" s="1"/>
  <c r="Q187" i="7" s="1"/>
  <c r="M16" i="7"/>
  <c r="N16" i="7" s="1"/>
  <c r="O16" i="7" s="1"/>
  <c r="P16" i="7" s="1"/>
  <c r="Q16" i="7" s="1"/>
  <c r="M880" i="7"/>
  <c r="N880" i="7" s="1"/>
  <c r="O880" i="7" s="1"/>
  <c r="P880" i="7" s="1"/>
  <c r="Q880" i="7" s="1"/>
  <c r="M765" i="7"/>
  <c r="N765" i="7" s="1"/>
  <c r="O765" i="7" s="1"/>
  <c r="P765" i="7" s="1"/>
  <c r="Q765" i="7" s="1"/>
  <c r="M224" i="7"/>
  <c r="N224" i="7" s="1"/>
  <c r="O224" i="7" s="1"/>
  <c r="P224" i="7" s="1"/>
  <c r="Q224" i="7" s="1"/>
  <c r="M59" i="7"/>
  <c r="N59" i="7" s="1"/>
  <c r="O59" i="7" s="1"/>
  <c r="P59" i="7" s="1"/>
  <c r="Q59" i="7" s="1"/>
  <c r="M184" i="7"/>
  <c r="N184" i="7" s="1"/>
  <c r="O184" i="7" s="1"/>
  <c r="P184" i="7" s="1"/>
  <c r="Q184" i="7" s="1"/>
  <c r="M328" i="7"/>
  <c r="N328" i="7" s="1"/>
  <c r="O328" i="7" s="1"/>
  <c r="P328" i="7" s="1"/>
  <c r="Q328" i="7" s="1"/>
  <c r="M935" i="7"/>
  <c r="N935" i="7" s="1"/>
  <c r="O935" i="7" s="1"/>
  <c r="P935" i="7" s="1"/>
  <c r="Q935" i="7" s="1"/>
  <c r="M62" i="7"/>
  <c r="N62" i="7" s="1"/>
  <c r="O62" i="7" s="1"/>
  <c r="P62" i="7" s="1"/>
  <c r="Q62" i="7" s="1"/>
  <c r="M638" i="7"/>
  <c r="N638" i="7" s="1"/>
  <c r="O638" i="7" s="1"/>
  <c r="P638" i="7" s="1"/>
  <c r="Q638" i="7" s="1"/>
  <c r="M723" i="7"/>
  <c r="N723" i="7" s="1"/>
  <c r="O723" i="7" s="1"/>
  <c r="P723" i="7" s="1"/>
  <c r="Q723" i="7" s="1"/>
  <c r="M584" i="7"/>
  <c r="N584" i="7" s="1"/>
  <c r="O584" i="7" s="1"/>
  <c r="P584" i="7" s="1"/>
  <c r="Q584" i="7" s="1"/>
  <c r="M813" i="7"/>
  <c r="N813" i="7" s="1"/>
  <c r="O813" i="7" s="1"/>
  <c r="P813" i="7" s="1"/>
  <c r="Q813" i="7" s="1"/>
  <c r="M209" i="7"/>
  <c r="N209" i="7" s="1"/>
  <c r="O209" i="7" s="1"/>
  <c r="P209" i="7" s="1"/>
  <c r="Q209" i="7" s="1"/>
  <c r="M135" i="7"/>
  <c r="N135" i="7" s="1"/>
  <c r="O135" i="7" s="1"/>
  <c r="P135" i="7" s="1"/>
  <c r="Q135" i="7" s="1"/>
  <c r="M270" i="7"/>
  <c r="N270" i="7" s="1"/>
  <c r="O270" i="7" s="1"/>
  <c r="P270" i="7" s="1"/>
  <c r="Q270" i="7" s="1"/>
  <c r="M511" i="7"/>
  <c r="N511" i="7" s="1"/>
  <c r="O511" i="7" s="1"/>
  <c r="P511" i="7" s="1"/>
  <c r="Q511" i="7" s="1"/>
  <c r="M104" i="7"/>
  <c r="N104" i="7" s="1"/>
  <c r="O104" i="7" s="1"/>
  <c r="P104" i="7" s="1"/>
  <c r="Q104" i="7" s="1"/>
  <c r="M560" i="7"/>
  <c r="N560" i="7" s="1"/>
  <c r="O560" i="7" s="1"/>
  <c r="P560" i="7" s="1"/>
  <c r="Q560" i="7" s="1"/>
  <c r="M866" i="7"/>
  <c r="N866" i="7" s="1"/>
  <c r="O866" i="7" s="1"/>
  <c r="P866" i="7" s="1"/>
  <c r="Q866" i="7" s="1"/>
  <c r="M540" i="7"/>
  <c r="N540" i="7" s="1"/>
  <c r="O540" i="7" s="1"/>
  <c r="P540" i="7" s="1"/>
  <c r="Q540" i="7" s="1"/>
  <c r="M865" i="7"/>
  <c r="N865" i="7" s="1"/>
  <c r="O865" i="7" s="1"/>
  <c r="P865" i="7" s="1"/>
  <c r="Q865" i="7" s="1"/>
  <c r="M114" i="7"/>
  <c r="N114" i="7" s="1"/>
  <c r="O114" i="7" s="1"/>
  <c r="P114" i="7" s="1"/>
  <c r="Q114" i="7" s="1"/>
  <c r="M299" i="7"/>
  <c r="N299" i="7" s="1"/>
  <c r="O299" i="7" s="1"/>
  <c r="P299" i="7" s="1"/>
  <c r="Q299" i="7" s="1"/>
  <c r="M562" i="7"/>
  <c r="N562" i="7" s="1"/>
  <c r="O562" i="7" s="1"/>
  <c r="P562" i="7" s="1"/>
  <c r="Q562" i="7" s="1"/>
  <c r="M319" i="7"/>
  <c r="N319" i="7" s="1"/>
  <c r="O319" i="7" s="1"/>
  <c r="P319" i="7" s="1"/>
  <c r="Q319" i="7" s="1"/>
  <c r="M895" i="7"/>
  <c r="N895" i="7" s="1"/>
  <c r="O895" i="7" s="1"/>
  <c r="P895" i="7" s="1"/>
  <c r="Q895" i="7" s="1"/>
  <c r="M812" i="7"/>
  <c r="N812" i="7" s="1"/>
  <c r="O812" i="7" s="1"/>
  <c r="P812" i="7" s="1"/>
  <c r="Q812" i="7" s="1"/>
  <c r="M724" i="7"/>
  <c r="N724" i="7" s="1"/>
  <c r="O724" i="7" s="1"/>
  <c r="P724" i="7" s="1"/>
  <c r="Q724" i="7" s="1"/>
  <c r="M564" i="7"/>
  <c r="N564" i="7" s="1"/>
  <c r="O564" i="7" s="1"/>
  <c r="P564" i="7" s="1"/>
  <c r="Q564" i="7" s="1"/>
  <c r="M763" i="7"/>
  <c r="N763" i="7" s="1"/>
  <c r="O763" i="7" s="1"/>
  <c r="P763" i="7" s="1"/>
  <c r="Q763" i="7" s="1"/>
  <c r="M179" i="7"/>
  <c r="N179" i="7" s="1"/>
  <c r="O179" i="7" s="1"/>
  <c r="P179" i="7" s="1"/>
  <c r="Q179" i="7" s="1"/>
  <c r="M611" i="7"/>
  <c r="N611" i="7" s="1"/>
  <c r="O611" i="7" s="1"/>
  <c r="P611" i="7" s="1"/>
  <c r="Q611" i="7" s="1"/>
  <c r="M286" i="7"/>
  <c r="N286" i="7" s="1"/>
  <c r="O286" i="7" s="1"/>
  <c r="P286" i="7" s="1"/>
  <c r="Q286" i="7" s="1"/>
  <c r="M129" i="7"/>
  <c r="N129" i="7" s="1"/>
  <c r="O129" i="7" s="1"/>
  <c r="P129" i="7" s="1"/>
  <c r="Q129" i="7" s="1"/>
  <c r="M144" i="7"/>
  <c r="N144" i="7" s="1"/>
  <c r="O144" i="7" s="1"/>
  <c r="P144" i="7" s="1"/>
  <c r="Q144" i="7" s="1"/>
  <c r="M340" i="7"/>
  <c r="N340" i="7" s="1"/>
  <c r="O340" i="7" s="1"/>
  <c r="P340" i="7" s="1"/>
  <c r="Q340" i="7" s="1"/>
  <c r="M803" i="7"/>
  <c r="N803" i="7" s="1"/>
  <c r="O803" i="7" s="1"/>
  <c r="P803" i="7" s="1"/>
  <c r="Q803" i="7" s="1"/>
  <c r="M794" i="7"/>
  <c r="N794" i="7" s="1"/>
  <c r="O794" i="7" s="1"/>
  <c r="P794" i="7" s="1"/>
  <c r="Q794" i="7" s="1"/>
  <c r="M596" i="7"/>
  <c r="N596" i="7" s="1"/>
  <c r="O596" i="7" s="1"/>
  <c r="P596" i="7" s="1"/>
  <c r="Q596" i="7" s="1"/>
  <c r="M929" i="7"/>
  <c r="N929" i="7" s="1"/>
  <c r="O929" i="7" s="1"/>
  <c r="P929" i="7" s="1"/>
  <c r="Q929" i="7" s="1"/>
  <c r="M165" i="7"/>
  <c r="N165" i="7" s="1"/>
  <c r="O165" i="7" s="1"/>
  <c r="P165" i="7" s="1"/>
  <c r="Q165" i="7" s="1"/>
  <c r="M825" i="7"/>
  <c r="N825" i="7" s="1"/>
  <c r="O825" i="7" s="1"/>
  <c r="P825" i="7" s="1"/>
  <c r="Q825" i="7" s="1"/>
  <c r="M231" i="7"/>
  <c r="N231" i="7" s="1"/>
  <c r="O231" i="7" s="1"/>
  <c r="P231" i="7" s="1"/>
  <c r="Q231" i="7" s="1"/>
  <c r="M468" i="7"/>
  <c r="N468" i="7" s="1"/>
  <c r="O468" i="7" s="1"/>
  <c r="P468" i="7" s="1"/>
  <c r="Q468" i="7" s="1"/>
  <c r="M612" i="7"/>
  <c r="N612" i="7" s="1"/>
  <c r="O612" i="7" s="1"/>
  <c r="P612" i="7" s="1"/>
  <c r="Q612" i="7" s="1"/>
  <c r="M409" i="7"/>
  <c r="N409" i="7" s="1"/>
  <c r="O409" i="7" s="1"/>
  <c r="P409" i="7" s="1"/>
  <c r="Q409" i="7" s="1"/>
  <c r="M678" i="7"/>
  <c r="N678" i="7" s="1"/>
  <c r="O678" i="7" s="1"/>
  <c r="P678" i="7" s="1"/>
  <c r="Q678" i="7" s="1"/>
  <c r="M858" i="7"/>
  <c r="N858" i="7" s="1"/>
  <c r="O858" i="7" s="1"/>
  <c r="P858" i="7" s="1"/>
  <c r="Q858" i="7" s="1"/>
  <c r="M570" i="7"/>
  <c r="N570" i="7" s="1"/>
  <c r="O570" i="7" s="1"/>
  <c r="P570" i="7" s="1"/>
  <c r="Q570" i="7" s="1"/>
  <c r="M146" i="7"/>
  <c r="N146" i="7" s="1"/>
  <c r="O146" i="7" s="1"/>
  <c r="P146" i="7" s="1"/>
  <c r="Q146" i="7" s="1"/>
  <c r="M722" i="7"/>
  <c r="N722" i="7" s="1"/>
  <c r="O722" i="7" s="1"/>
  <c r="P722" i="7" s="1"/>
  <c r="Q722" i="7" s="1"/>
  <c r="M521" i="7"/>
  <c r="N521" i="7" s="1"/>
  <c r="O521" i="7" s="1"/>
  <c r="P521" i="7" s="1"/>
  <c r="Q521" i="7" s="1"/>
  <c r="M451" i="7"/>
  <c r="N451" i="7" s="1"/>
  <c r="O451" i="7" s="1"/>
  <c r="P451" i="7" s="1"/>
  <c r="Q451" i="7" s="1"/>
  <c r="M476" i="7"/>
  <c r="N476" i="7" s="1"/>
  <c r="O476" i="7" s="1"/>
  <c r="P476" i="7" s="1"/>
  <c r="Q476" i="7" s="1"/>
  <c r="M731" i="7"/>
  <c r="N731" i="7" s="1"/>
  <c r="O731" i="7" s="1"/>
  <c r="P731" i="7" s="1"/>
  <c r="Q731" i="7" s="1"/>
  <c r="M874" i="7"/>
  <c r="N874" i="7" s="1"/>
  <c r="O874" i="7" s="1"/>
  <c r="P874" i="7" s="1"/>
  <c r="Q874" i="7" s="1"/>
  <c r="M868" i="7"/>
  <c r="N868" i="7" s="1"/>
  <c r="O868" i="7" s="1"/>
  <c r="P868" i="7" s="1"/>
  <c r="Q868" i="7" s="1"/>
  <c r="M83" i="7"/>
  <c r="N83" i="7" s="1"/>
  <c r="O83" i="7" s="1"/>
  <c r="P83" i="7" s="1"/>
  <c r="Q83" i="7" s="1"/>
  <c r="M227" i="7"/>
  <c r="N227" i="7" s="1"/>
  <c r="O227" i="7" s="1"/>
  <c r="P227" i="7" s="1"/>
  <c r="Q227" i="7" s="1"/>
  <c r="M659" i="7"/>
  <c r="N659" i="7" s="1"/>
  <c r="O659" i="7" s="1"/>
  <c r="P659" i="7" s="1"/>
  <c r="Q659" i="7" s="1"/>
  <c r="M208" i="7"/>
  <c r="N208" i="7" s="1"/>
  <c r="O208" i="7" s="1"/>
  <c r="P208" i="7" s="1"/>
  <c r="Q208" i="7" s="1"/>
  <c r="M617" i="7"/>
  <c r="N617" i="7" s="1"/>
  <c r="O617" i="7" s="1"/>
  <c r="P617" i="7" s="1"/>
  <c r="Q617" i="7" s="1"/>
  <c r="M374" i="7"/>
  <c r="N374" i="7" s="1"/>
  <c r="O374" i="7" s="1"/>
  <c r="P374" i="7" s="1"/>
  <c r="Q374" i="7" s="1"/>
  <c r="M518" i="7"/>
  <c r="N518" i="7" s="1"/>
  <c r="O518" i="7" s="1"/>
  <c r="P518" i="7" s="1"/>
  <c r="Q518" i="7" s="1"/>
  <c r="M662" i="7"/>
  <c r="N662" i="7" s="1"/>
  <c r="O662" i="7" s="1"/>
  <c r="P662" i="7" s="1"/>
  <c r="Q662" i="7" s="1"/>
  <c r="M806" i="7"/>
  <c r="N806" i="7" s="1"/>
  <c r="O806" i="7" s="1"/>
  <c r="P806" i="7" s="1"/>
  <c r="Q806" i="7" s="1"/>
  <c r="M747" i="7"/>
  <c r="N747" i="7" s="1"/>
  <c r="O747" i="7" s="1"/>
  <c r="P747" i="7" s="1"/>
  <c r="Q747" i="7" s="1"/>
  <c r="M891" i="7"/>
  <c r="N891" i="7" s="1"/>
  <c r="O891" i="7" s="1"/>
  <c r="P891" i="7" s="1"/>
  <c r="Q891" i="7" s="1"/>
  <c r="M872" i="7"/>
  <c r="N872" i="7" s="1"/>
  <c r="O872" i="7" s="1"/>
  <c r="P872" i="7" s="1"/>
  <c r="Q872" i="7" s="1"/>
  <c r="M177" i="7"/>
  <c r="N177" i="7" s="1"/>
  <c r="O177" i="7" s="1"/>
  <c r="P177" i="7" s="1"/>
  <c r="Q177" i="7" s="1"/>
  <c r="M322" i="7"/>
  <c r="N322" i="7" s="1"/>
  <c r="O322" i="7" s="1"/>
  <c r="P322" i="7" s="1"/>
  <c r="Q322" i="7" s="1"/>
  <c r="M433" i="7"/>
  <c r="N433" i="7" s="1"/>
  <c r="O433" i="7" s="1"/>
  <c r="P433" i="7" s="1"/>
  <c r="Q433" i="7" s="1"/>
  <c r="M601" i="7"/>
  <c r="N601" i="7" s="1"/>
  <c r="O601" i="7" s="1"/>
  <c r="P601" i="7" s="1"/>
  <c r="Q601" i="7" s="1"/>
  <c r="M630" i="7"/>
  <c r="N630" i="7" s="1"/>
  <c r="O630" i="7" s="1"/>
  <c r="P630" i="7" s="1"/>
  <c r="Q630" i="7" s="1"/>
  <c r="M535" i="7"/>
  <c r="N535" i="7" s="1"/>
  <c r="O535" i="7" s="1"/>
  <c r="P535" i="7" s="1"/>
  <c r="Q535" i="7" s="1"/>
  <c r="M188" i="7"/>
  <c r="N188" i="7" s="1"/>
  <c r="O188" i="7" s="1"/>
  <c r="P188" i="7" s="1"/>
  <c r="Q188" i="7" s="1"/>
  <c r="M831" i="7"/>
  <c r="N831" i="7" s="1"/>
  <c r="O831" i="7" s="1"/>
  <c r="P831" i="7" s="1"/>
  <c r="Q831" i="7" s="1"/>
  <c r="M154" i="7"/>
  <c r="N154" i="7" s="1"/>
  <c r="O154" i="7" s="1"/>
  <c r="P154" i="7" s="1"/>
  <c r="Q154" i="7" s="1"/>
  <c r="M593" i="7"/>
  <c r="N593" i="7" s="1"/>
  <c r="O593" i="7" s="1"/>
  <c r="P593" i="7" s="1"/>
  <c r="Q593" i="7" s="1"/>
  <c r="M814" i="7"/>
  <c r="N814" i="7" s="1"/>
  <c r="O814" i="7" s="1"/>
  <c r="P814" i="7" s="1"/>
  <c r="Q814" i="7" s="1"/>
  <c r="M958" i="7"/>
  <c r="N958" i="7" s="1"/>
  <c r="O958" i="7" s="1"/>
  <c r="P958" i="7" s="1"/>
  <c r="Q958" i="7" s="1"/>
  <c r="M674" i="7"/>
  <c r="N674" i="7" s="1"/>
  <c r="O674" i="7" s="1"/>
  <c r="P674" i="7" s="1"/>
  <c r="Q674" i="7" s="1"/>
  <c r="M219" i="7"/>
  <c r="N219" i="7" s="1"/>
  <c r="O219" i="7" s="1"/>
  <c r="P219" i="7" s="1"/>
  <c r="Q219" i="7" s="1"/>
  <c r="M61" i="7"/>
  <c r="N61" i="7" s="1"/>
  <c r="O61" i="7" s="1"/>
  <c r="P61" i="7" s="1"/>
  <c r="Q61" i="7" s="1"/>
  <c r="M822" i="7"/>
  <c r="N822" i="7" s="1"/>
  <c r="O822" i="7" s="1"/>
  <c r="P822" i="7" s="1"/>
  <c r="Q822" i="7" s="1"/>
  <c r="M259" i="7"/>
  <c r="N259" i="7" s="1"/>
  <c r="O259" i="7" s="1"/>
  <c r="P259" i="7" s="1"/>
  <c r="Q259" i="7" s="1"/>
  <c r="M547" i="7"/>
  <c r="N547" i="7" s="1"/>
  <c r="O547" i="7" s="1"/>
  <c r="P547" i="7" s="1"/>
  <c r="Q547" i="7" s="1"/>
  <c r="M691" i="7"/>
  <c r="N691" i="7" s="1"/>
  <c r="O691" i="7" s="1"/>
  <c r="P691" i="7" s="1"/>
  <c r="Q691" i="7" s="1"/>
  <c r="M428" i="7"/>
  <c r="N428" i="7" s="1"/>
  <c r="O428" i="7" s="1"/>
  <c r="P428" i="7" s="1"/>
  <c r="Q428" i="7" s="1"/>
  <c r="M268" i="7"/>
  <c r="N268" i="7" s="1"/>
  <c r="O268" i="7" s="1"/>
  <c r="P268" i="7" s="1"/>
  <c r="Q268" i="7" s="1"/>
  <c r="M578" i="7"/>
  <c r="N578" i="7" s="1"/>
  <c r="O578" i="7" s="1"/>
  <c r="P578" i="7" s="1"/>
  <c r="Q578" i="7" s="1"/>
  <c r="M249" i="7"/>
  <c r="N249" i="7" s="1"/>
  <c r="O249" i="7" s="1"/>
  <c r="P249" i="7" s="1"/>
  <c r="Q249" i="7" s="1"/>
  <c r="M824" i="7"/>
  <c r="N824" i="7" s="1"/>
  <c r="O824" i="7" s="1"/>
  <c r="P824" i="7" s="1"/>
  <c r="Q824" i="7" s="1"/>
  <c r="M251" i="7"/>
  <c r="N251" i="7" s="1"/>
  <c r="O251" i="7" s="1"/>
  <c r="P251" i="7" s="1"/>
  <c r="Q251" i="7" s="1"/>
  <c r="M88" i="7"/>
  <c r="N88" i="7" s="1"/>
  <c r="O88" i="7" s="1"/>
  <c r="P88" i="7" s="1"/>
  <c r="Q88" i="7" s="1"/>
  <c r="M826" i="7"/>
  <c r="N826" i="7" s="1"/>
  <c r="O826" i="7" s="1"/>
  <c r="P826" i="7" s="1"/>
  <c r="Q826" i="7" s="1"/>
  <c r="M771" i="7"/>
  <c r="N771" i="7" s="1"/>
  <c r="O771" i="7" s="1"/>
  <c r="P771" i="7" s="1"/>
  <c r="Q771" i="7" s="1"/>
  <c r="M668" i="7"/>
  <c r="N668" i="7" s="1"/>
  <c r="O668" i="7" s="1"/>
  <c r="P668" i="7" s="1"/>
  <c r="Q668" i="7" s="1"/>
  <c r="M45" i="7"/>
  <c r="N45" i="7" s="1"/>
  <c r="O45" i="7" s="1"/>
  <c r="P45" i="7" s="1"/>
  <c r="Q45" i="7" s="1"/>
  <c r="M648" i="7"/>
  <c r="N648" i="7" s="1"/>
  <c r="O648" i="7" s="1"/>
  <c r="P648" i="7" s="1"/>
  <c r="Q648" i="7" s="1"/>
  <c r="M792" i="7"/>
  <c r="N792" i="7" s="1"/>
  <c r="O792" i="7" s="1"/>
  <c r="P792" i="7" s="1"/>
  <c r="Q792" i="7" s="1"/>
  <c r="M255" i="7"/>
  <c r="N255" i="7" s="1"/>
  <c r="O255" i="7" s="1"/>
  <c r="P255" i="7" s="1"/>
  <c r="Q255" i="7" s="1"/>
  <c r="M615" i="7"/>
  <c r="N615" i="7" s="1"/>
  <c r="O615" i="7" s="1"/>
  <c r="P615" i="7" s="1"/>
  <c r="Q615" i="7" s="1"/>
  <c r="M150" i="7"/>
  <c r="N150" i="7" s="1"/>
  <c r="O150" i="7" s="1"/>
  <c r="P150" i="7" s="1"/>
  <c r="Q150" i="7" s="1"/>
  <c r="M30" i="7"/>
  <c r="N30" i="7" s="1"/>
  <c r="O30" i="7" s="1"/>
  <c r="P30" i="7" s="1"/>
  <c r="Q30" i="7" s="1"/>
  <c r="M534" i="7"/>
  <c r="N534" i="7" s="1"/>
  <c r="O534" i="7" s="1"/>
  <c r="P534" i="7" s="1"/>
  <c r="Q534" i="7" s="1"/>
  <c r="M271" i="7"/>
  <c r="N271" i="7" s="1"/>
  <c r="O271" i="7" s="1"/>
  <c r="P271" i="7" s="1"/>
  <c r="Q271" i="7" s="1"/>
  <c r="M440" i="7"/>
  <c r="N440" i="7" s="1"/>
  <c r="O440" i="7" s="1"/>
  <c r="P440" i="7" s="1"/>
  <c r="Q440" i="7" s="1"/>
  <c r="C11" i="6"/>
  <c r="C10" i="6"/>
  <c r="C7" i="6"/>
  <c r="C8" i="6"/>
  <c r="C6" i="6"/>
  <c r="C12" i="6"/>
  <c r="M4" i="5"/>
  <c r="M5" i="5" s="1"/>
  <c r="K7" i="5"/>
  <c r="I7" i="5"/>
  <c r="M8" i="5"/>
  <c r="M9" i="5" s="1"/>
  <c r="J5" i="5"/>
  <c r="B5" i="5"/>
  <c r="M6" i="5"/>
  <c r="N3" i="7" l="1"/>
  <c r="M202" i="7"/>
  <c r="N202" i="7" s="1"/>
  <c r="O202" i="7" s="1"/>
  <c r="P202" i="7" s="1"/>
  <c r="Q202" i="7" s="1"/>
  <c r="M733" i="7"/>
  <c r="N733" i="7" s="1"/>
  <c r="O733" i="7" s="1"/>
  <c r="P733" i="7" s="1"/>
  <c r="Q733" i="7" s="1"/>
  <c r="M777" i="7"/>
  <c r="N777" i="7" s="1"/>
  <c r="O777" i="7" s="1"/>
  <c r="P777" i="7" s="1"/>
  <c r="Q777" i="7" s="1"/>
  <c r="M829" i="7"/>
  <c r="N829" i="7" s="1"/>
  <c r="O829" i="7" s="1"/>
  <c r="P829" i="7" s="1"/>
  <c r="Q829" i="7" s="1"/>
  <c r="I555" i="7"/>
  <c r="J555" i="7" s="1"/>
  <c r="K555" i="7" s="1"/>
  <c r="I442" i="7"/>
  <c r="J442" i="7" s="1"/>
  <c r="K442" i="7" s="1"/>
  <c r="I756" i="7"/>
  <c r="J756" i="7" s="1"/>
  <c r="K756" i="7" s="1"/>
  <c r="M582" i="7"/>
  <c r="N582" i="7" s="1"/>
  <c r="O582" i="7" s="1"/>
  <c r="P582" i="7" s="1"/>
  <c r="Q582" i="7" s="1"/>
  <c r="I161" i="7"/>
  <c r="J161" i="7" s="1"/>
  <c r="K161" i="7" s="1"/>
  <c r="I949" i="7"/>
  <c r="J949" i="7" s="1"/>
  <c r="K949" i="7" s="1"/>
  <c r="I396" i="7"/>
  <c r="J396" i="7" s="1"/>
  <c r="K396" i="7" s="1"/>
  <c r="M633" i="7"/>
  <c r="N633" i="7" s="1"/>
  <c r="O633" i="7" s="1"/>
  <c r="P633" i="7" s="1"/>
  <c r="Q633" i="7" s="1"/>
  <c r="M349" i="7"/>
  <c r="N349" i="7" s="1"/>
  <c r="O349" i="7" s="1"/>
  <c r="P349" i="7" s="1"/>
  <c r="Q349" i="7" s="1"/>
  <c r="M466" i="7"/>
  <c r="N466" i="7" s="1"/>
  <c r="O466" i="7" s="1"/>
  <c r="P466" i="7" s="1"/>
  <c r="Q466" i="7" s="1"/>
  <c r="I942" i="7"/>
  <c r="J942" i="7" s="1"/>
  <c r="K942" i="7" s="1"/>
  <c r="M577" i="7"/>
  <c r="N577" i="7" s="1"/>
  <c r="O577" i="7" s="1"/>
  <c r="P577" i="7" s="1"/>
  <c r="Q577" i="7" s="1"/>
  <c r="I703" i="7"/>
  <c r="J703" i="7" s="1"/>
  <c r="K703" i="7" s="1"/>
  <c r="M383" i="7"/>
  <c r="N383" i="7" s="1"/>
  <c r="O383" i="7" s="1"/>
  <c r="P383" i="7" s="1"/>
  <c r="Q383" i="7" s="1"/>
  <c r="M471" i="7"/>
  <c r="N471" i="7" s="1"/>
  <c r="O471" i="7" s="1"/>
  <c r="P471" i="7" s="1"/>
  <c r="Q471" i="7" s="1"/>
  <c r="M168" i="7"/>
  <c r="N168" i="7" s="1"/>
  <c r="O168" i="7" s="1"/>
  <c r="P168" i="7" s="1"/>
  <c r="Q168" i="7" s="1"/>
  <c r="I465" i="7"/>
  <c r="J465" i="7" s="1"/>
  <c r="K465" i="7" s="1"/>
  <c r="M885" i="7"/>
  <c r="N885" i="7" s="1"/>
  <c r="O885" i="7" s="1"/>
  <c r="P885" i="7" s="1"/>
  <c r="Q885" i="7" s="1"/>
  <c r="M856" i="7"/>
  <c r="N856" i="7" s="1"/>
  <c r="O856" i="7" s="1"/>
  <c r="P856" i="7" s="1"/>
  <c r="Q856" i="7" s="1"/>
  <c r="M279" i="7"/>
  <c r="N279" i="7" s="1"/>
  <c r="O279" i="7" s="1"/>
  <c r="P279" i="7" s="1"/>
  <c r="Q279" i="7" s="1"/>
  <c r="M291" i="7"/>
  <c r="N291" i="7" s="1"/>
  <c r="O291" i="7" s="1"/>
  <c r="P291" i="7" s="1"/>
  <c r="Q291" i="7" s="1"/>
  <c r="I274" i="7"/>
  <c r="J274" i="7" s="1"/>
  <c r="K274" i="7" s="1"/>
  <c r="M586" i="7"/>
  <c r="N586" i="7" s="1"/>
  <c r="O586" i="7" s="1"/>
  <c r="P586" i="7" s="1"/>
  <c r="Q586" i="7" s="1"/>
  <c r="M243" i="7"/>
  <c r="N243" i="7" s="1"/>
  <c r="O243" i="7" s="1"/>
  <c r="P243" i="7" s="1"/>
  <c r="Q243" i="7" s="1"/>
  <c r="M714" i="7"/>
  <c r="N714" i="7" s="1"/>
  <c r="O714" i="7" s="1"/>
  <c r="P714" i="7" s="1"/>
  <c r="Q714" i="7" s="1"/>
  <c r="I896" i="7"/>
  <c r="J896" i="7" s="1"/>
  <c r="K896" i="7" s="1"/>
  <c r="M750" i="7"/>
  <c r="N750" i="7" s="1"/>
  <c r="O750" i="7" s="1"/>
  <c r="P750" i="7" s="1"/>
  <c r="Q750" i="7" s="1"/>
  <c r="I252" i="7"/>
  <c r="J252" i="7" s="1"/>
  <c r="K252" i="7" s="1"/>
  <c r="M415" i="7"/>
  <c r="N415" i="7" s="1"/>
  <c r="O415" i="7" s="1"/>
  <c r="P415" i="7" s="1"/>
  <c r="Q415" i="7" s="1"/>
  <c r="M952" i="7"/>
  <c r="N952" i="7" s="1"/>
  <c r="O952" i="7" s="1"/>
  <c r="P952" i="7" s="1"/>
  <c r="Q952" i="7" s="1"/>
  <c r="I629" i="7"/>
  <c r="J629" i="7" s="1"/>
  <c r="K629" i="7" s="1"/>
  <c r="M510" i="7"/>
  <c r="N510" i="7" s="1"/>
  <c r="O510" i="7" s="1"/>
  <c r="P510" i="7" s="1"/>
  <c r="Q510" i="7" s="1"/>
  <c r="I47" i="7"/>
  <c r="J47" i="7" s="1"/>
  <c r="K47" i="7" s="1"/>
  <c r="M18" i="7"/>
  <c r="N18" i="7" s="1"/>
  <c r="O18" i="7" s="1"/>
  <c r="P18" i="7" s="1"/>
  <c r="Q18" i="7" s="1"/>
  <c r="M315" i="7"/>
  <c r="N315" i="7" s="1"/>
  <c r="O315" i="7" s="1"/>
  <c r="P315" i="7" s="1"/>
  <c r="Q315" i="7" s="1"/>
  <c r="M636" i="7"/>
  <c r="N636" i="7" s="1"/>
  <c r="O636" i="7" s="1"/>
  <c r="P636" i="7" s="1"/>
  <c r="Q636" i="7" s="1"/>
  <c r="I56" i="7"/>
  <c r="J56" i="7" s="1"/>
  <c r="K56" i="7" s="1"/>
  <c r="I585" i="7"/>
  <c r="J585" i="7" s="1"/>
  <c r="K585" i="7" s="1"/>
  <c r="I75" i="7"/>
  <c r="J75" i="7" s="1"/>
  <c r="K75" i="7" s="1"/>
  <c r="M764" i="7"/>
  <c r="N764" i="7" s="1"/>
  <c r="O764" i="7" s="1"/>
  <c r="P764" i="7" s="1"/>
  <c r="Q764" i="7" s="1"/>
  <c r="M978" i="7"/>
  <c r="N978" i="7" s="1"/>
  <c r="O978" i="7" s="1"/>
  <c r="P978" i="7" s="1"/>
  <c r="Q978" i="7" s="1"/>
  <c r="M364" i="7"/>
  <c r="N364" i="7" s="1"/>
  <c r="O364" i="7" s="1"/>
  <c r="P364" i="7" s="1"/>
  <c r="Q364" i="7" s="1"/>
  <c r="M823" i="7"/>
  <c r="N823" i="7" s="1"/>
  <c r="O823" i="7" s="1"/>
  <c r="P823" i="7" s="1"/>
  <c r="Q823" i="7" s="1"/>
  <c r="M463" i="7"/>
  <c r="N463" i="7" s="1"/>
  <c r="O463" i="7" s="1"/>
  <c r="P463" i="7" s="1"/>
  <c r="Q463" i="7" s="1"/>
  <c r="M755" i="7"/>
  <c r="N755" i="7" s="1"/>
  <c r="O755" i="7" s="1"/>
  <c r="P755" i="7" s="1"/>
  <c r="Q755" i="7" s="1"/>
  <c r="I701" i="7"/>
  <c r="J701" i="7" s="1"/>
  <c r="K701" i="7" s="1"/>
  <c r="I287" i="7"/>
  <c r="J287" i="7" s="1"/>
  <c r="K287" i="7" s="1"/>
  <c r="M435" i="7"/>
  <c r="N435" i="7" s="1"/>
  <c r="O435" i="7" s="1"/>
  <c r="P435" i="7" s="1"/>
  <c r="Q435" i="7" s="1"/>
  <c r="I913" i="7"/>
  <c r="J913" i="7" s="1"/>
  <c r="K913" i="7" s="1"/>
  <c r="I651" i="7"/>
  <c r="J651" i="7" s="1"/>
  <c r="K651" i="7" s="1"/>
  <c r="I290" i="7"/>
  <c r="J290" i="7" s="1"/>
  <c r="K290" i="7" s="1"/>
  <c r="I505" i="7"/>
  <c r="J505" i="7" s="1"/>
  <c r="K505" i="7" s="1"/>
  <c r="M679" i="7"/>
  <c r="N679" i="7" s="1"/>
  <c r="O679" i="7" s="1"/>
  <c r="P679" i="7" s="1"/>
  <c r="Q679" i="7" s="1"/>
  <c r="M798" i="7"/>
  <c r="N798" i="7" s="1"/>
  <c r="O798" i="7" s="1"/>
  <c r="P798" i="7" s="1"/>
  <c r="Q798" i="7" s="1"/>
  <c r="M149" i="7"/>
  <c r="N149" i="7" s="1"/>
  <c r="O149" i="7" s="1"/>
  <c r="P149" i="7" s="1"/>
  <c r="Q149" i="7" s="1"/>
  <c r="I852" i="7"/>
  <c r="J852" i="7" s="1"/>
  <c r="K852" i="7" s="1"/>
  <c r="M553" i="7"/>
  <c r="N553" i="7" s="1"/>
  <c r="O553" i="7" s="1"/>
  <c r="P553" i="7" s="1"/>
  <c r="Q553" i="7" s="1"/>
  <c r="I529" i="7"/>
  <c r="J529" i="7" s="1"/>
  <c r="K529" i="7" s="1"/>
  <c r="I143" i="7"/>
  <c r="J143" i="7" s="1"/>
  <c r="K143" i="7" s="1"/>
  <c r="I708" i="7"/>
  <c r="J708" i="7" s="1"/>
  <c r="K708" i="7" s="1"/>
  <c r="M236" i="7"/>
  <c r="N236" i="7" s="1"/>
  <c r="O236" i="7" s="1"/>
  <c r="P236" i="7" s="1"/>
  <c r="Q236" i="7" s="1"/>
  <c r="M157" i="7"/>
  <c r="N157" i="7" s="1"/>
  <c r="O157" i="7" s="1"/>
  <c r="P157" i="7" s="1"/>
  <c r="Q157" i="7" s="1"/>
  <c r="I871" i="7"/>
  <c r="J871" i="7" s="1"/>
  <c r="K871" i="7" s="1"/>
  <c r="I739" i="7"/>
  <c r="J739" i="7" s="1"/>
  <c r="K739" i="7" s="1"/>
  <c r="I627" i="7"/>
  <c r="J627" i="7" s="1"/>
  <c r="K627" i="7" s="1"/>
  <c r="M420" i="7"/>
  <c r="N420" i="7" s="1"/>
  <c r="O420" i="7" s="1"/>
  <c r="P420" i="7" s="1"/>
  <c r="Q420" i="7" s="1"/>
  <c r="M863" i="7"/>
  <c r="N863" i="7" s="1"/>
  <c r="O863" i="7" s="1"/>
  <c r="P863" i="7" s="1"/>
  <c r="Q863" i="7" s="1"/>
  <c r="I107" i="7"/>
  <c r="J107" i="7" s="1"/>
  <c r="K107" i="7" s="1"/>
  <c r="M661" i="7"/>
  <c r="N661" i="7" s="1"/>
  <c r="O661" i="7" s="1"/>
  <c r="P661" i="7" s="1"/>
  <c r="Q661" i="7" s="1"/>
  <c r="I391" i="7"/>
  <c r="J391" i="7" s="1"/>
  <c r="K391" i="7" s="1"/>
  <c r="I145" i="7"/>
  <c r="J145" i="7" s="1"/>
  <c r="K145" i="7" s="1"/>
  <c r="I848" i="7"/>
  <c r="J848" i="7" s="1"/>
  <c r="K848" i="7" s="1"/>
  <c r="I19" i="7"/>
  <c r="J19" i="7" s="1"/>
  <c r="K19" i="7" s="1"/>
  <c r="M342" i="7"/>
  <c r="N342" i="7" s="1"/>
  <c r="O342" i="7" s="1"/>
  <c r="P342" i="7" s="1"/>
  <c r="Q342" i="7" s="1"/>
  <c r="I790" i="7"/>
  <c r="J790" i="7" s="1"/>
  <c r="K790" i="7" s="1"/>
  <c r="I310" i="7"/>
  <c r="J310" i="7" s="1"/>
  <c r="K310" i="7" s="1"/>
  <c r="I713" i="7"/>
  <c r="J713" i="7" s="1"/>
  <c r="K713" i="7" s="1"/>
  <c r="M931" i="7"/>
  <c r="N931" i="7" s="1"/>
  <c r="O931" i="7" s="1"/>
  <c r="P931" i="7" s="1"/>
  <c r="Q931" i="7" s="1"/>
  <c r="I485" i="7"/>
  <c r="J485" i="7" s="1"/>
  <c r="K485" i="7" s="1"/>
  <c r="M614" i="7"/>
  <c r="N614" i="7" s="1"/>
  <c r="O614" i="7" s="1"/>
  <c r="P614" i="7" s="1"/>
  <c r="Q614" i="7" s="1"/>
  <c r="I434" i="7"/>
  <c r="J434" i="7" s="1"/>
  <c r="K434" i="7" s="1"/>
  <c r="I846" i="7"/>
  <c r="J846" i="7" s="1"/>
  <c r="K846" i="7" s="1"/>
  <c r="I414" i="7"/>
  <c r="J414" i="7" s="1"/>
  <c r="K414" i="7" s="1"/>
  <c r="M84" i="7"/>
  <c r="N84" i="7" s="1"/>
  <c r="O84" i="7" s="1"/>
  <c r="P84" i="7" s="1"/>
  <c r="Q84" i="7" s="1"/>
  <c r="I89" i="7"/>
  <c r="J89" i="7" s="1"/>
  <c r="K89" i="7" s="1"/>
  <c r="M402" i="7"/>
  <c r="N402" i="7" s="1"/>
  <c r="O402" i="7" s="1"/>
  <c r="P402" i="7" s="1"/>
  <c r="Q402" i="7" s="1"/>
  <c r="M898" i="7"/>
  <c r="N898" i="7" s="1"/>
  <c r="O898" i="7" s="1"/>
  <c r="P898" i="7" s="1"/>
  <c r="Q898" i="7" s="1"/>
  <c r="M799" i="7"/>
  <c r="N799" i="7" s="1"/>
  <c r="O799" i="7" s="1"/>
  <c r="P799" i="7" s="1"/>
  <c r="Q799" i="7" s="1"/>
  <c r="M741" i="7"/>
  <c r="N741" i="7" s="1"/>
  <c r="O741" i="7" s="1"/>
  <c r="P741" i="7" s="1"/>
  <c r="Q741" i="7" s="1"/>
  <c r="I38" i="7"/>
  <c r="J38" i="7" s="1"/>
  <c r="K38" i="7" s="1"/>
  <c r="I886" i="7"/>
  <c r="J886" i="7" s="1"/>
  <c r="K886" i="7" s="1"/>
  <c r="I244" i="7"/>
  <c r="J244" i="7" s="1"/>
  <c r="K244" i="7" s="1"/>
  <c r="I377" i="7"/>
  <c r="J377" i="7" s="1"/>
  <c r="K377" i="7" s="1"/>
  <c r="I869" i="7"/>
  <c r="J869" i="7" s="1"/>
  <c r="K869" i="7" s="1"/>
  <c r="M509" i="7"/>
  <c r="N509" i="7" s="1"/>
  <c r="O509" i="7" s="1"/>
  <c r="P509" i="7" s="1"/>
  <c r="Q509" i="7" s="1"/>
  <c r="M811" i="7"/>
  <c r="N811" i="7" s="1"/>
  <c r="O811" i="7" s="1"/>
  <c r="P811" i="7" s="1"/>
  <c r="Q811" i="7" s="1"/>
  <c r="I793" i="7"/>
  <c r="J793" i="7" s="1"/>
  <c r="K793" i="7" s="1"/>
  <c r="M946" i="7"/>
  <c r="N946" i="7" s="1"/>
  <c r="O946" i="7" s="1"/>
  <c r="P946" i="7" s="1"/>
  <c r="Q946" i="7" s="1"/>
  <c r="I718" i="7"/>
  <c r="J718" i="7" s="1"/>
  <c r="K718" i="7" s="1"/>
  <c r="I281" i="7"/>
  <c r="J281" i="7" s="1"/>
  <c r="K281" i="7" s="1"/>
  <c r="M302" i="7"/>
  <c r="N302" i="7" s="1"/>
  <c r="O302" i="7" s="1"/>
  <c r="P302" i="7" s="1"/>
  <c r="Q302" i="7" s="1"/>
  <c r="I507" i="7"/>
  <c r="J507" i="7" s="1"/>
  <c r="K507" i="7" s="1"/>
  <c r="I332" i="7"/>
  <c r="J332" i="7" s="1"/>
  <c r="K332" i="7" s="1"/>
  <c r="I655" i="7"/>
  <c r="J655" i="7" s="1"/>
  <c r="K655" i="7" s="1"/>
  <c r="M760" i="7"/>
  <c r="N760" i="7" s="1"/>
  <c r="O760" i="7" s="1"/>
  <c r="P760" i="7" s="1"/>
  <c r="Q760" i="7" s="1"/>
  <c r="I67" i="7"/>
  <c r="J67" i="7" s="1"/>
  <c r="K67" i="7" s="1"/>
  <c r="I953" i="7"/>
  <c r="J953" i="7" s="1"/>
  <c r="K953" i="7" s="1"/>
  <c r="I604" i="7"/>
  <c r="J604" i="7" s="1"/>
  <c r="K604" i="7" s="1"/>
  <c r="I728" i="7"/>
  <c r="J728" i="7" s="1"/>
  <c r="K728" i="7" s="1"/>
  <c r="I96" i="7"/>
  <c r="J96" i="7" s="1"/>
  <c r="K96" i="7" s="1"/>
  <c r="I901" i="7"/>
  <c r="J901" i="7" s="1"/>
  <c r="K901" i="7" s="1"/>
  <c r="M957" i="7"/>
  <c r="N957" i="7" s="1"/>
  <c r="O957" i="7" s="1"/>
  <c r="P957" i="7" s="1"/>
  <c r="Q957" i="7" s="1"/>
  <c r="M186" i="7"/>
  <c r="N186" i="7" s="1"/>
  <c r="O186" i="7" s="1"/>
  <c r="P186" i="7" s="1"/>
  <c r="Q186" i="7" s="1"/>
  <c r="I439" i="7"/>
  <c r="J439" i="7" s="1"/>
  <c r="K439" i="7" s="1"/>
  <c r="M417" i="7"/>
  <c r="N417" i="7" s="1"/>
  <c r="O417" i="7" s="1"/>
  <c r="P417" i="7" s="1"/>
  <c r="Q417" i="7" s="1"/>
  <c r="I556" i="7"/>
  <c r="J556" i="7" s="1"/>
  <c r="K556" i="7" s="1"/>
  <c r="M849" i="7"/>
  <c r="N849" i="7" s="1"/>
  <c r="O849" i="7" s="1"/>
  <c r="P849" i="7" s="1"/>
  <c r="Q849" i="7" s="1"/>
  <c r="M245" i="7"/>
  <c r="N245" i="7" s="1"/>
  <c r="O245" i="7" s="1"/>
  <c r="P245" i="7" s="1"/>
  <c r="Q245" i="7" s="1"/>
  <c r="M815" i="7"/>
  <c r="N815" i="7" s="1"/>
  <c r="O815" i="7" s="1"/>
  <c r="P815" i="7" s="1"/>
  <c r="Q815" i="7" s="1"/>
  <c r="I273" i="7"/>
  <c r="J273" i="7" s="1"/>
  <c r="K273" i="7" s="1"/>
  <c r="I875" i="7"/>
  <c r="J875" i="7" s="1"/>
  <c r="K875" i="7" s="1"/>
  <c r="I616" i="7"/>
  <c r="J616" i="7" s="1"/>
  <c r="K616" i="7" s="1"/>
  <c r="I390" i="7"/>
  <c r="J390" i="7" s="1"/>
  <c r="K390" i="7" s="1"/>
  <c r="M337" i="7"/>
  <c r="N337" i="7" s="1"/>
  <c r="O337" i="7" s="1"/>
  <c r="P337" i="7" s="1"/>
  <c r="Q337" i="7" s="1"/>
  <c r="I258" i="7"/>
  <c r="J258" i="7" s="1"/>
  <c r="K258" i="7" s="1"/>
  <c r="I804" i="7"/>
  <c r="J804" i="7" s="1"/>
  <c r="K804" i="7" s="1"/>
  <c r="M60" i="7"/>
  <c r="N60" i="7" s="1"/>
  <c r="O60" i="7" s="1"/>
  <c r="P60" i="7" s="1"/>
  <c r="Q60" i="7" s="1"/>
  <c r="M839" i="7"/>
  <c r="N839" i="7" s="1"/>
  <c r="O839" i="7" s="1"/>
  <c r="P839" i="7" s="1"/>
  <c r="Q839" i="7" s="1"/>
  <c r="I33" i="7"/>
  <c r="J33" i="7" s="1"/>
  <c r="K33" i="7" s="1"/>
  <c r="I940" i="7"/>
  <c r="J940" i="7" s="1"/>
  <c r="K940" i="7" s="1"/>
  <c r="M358" i="7"/>
  <c r="N358" i="7" s="1"/>
  <c r="O358" i="7" s="1"/>
  <c r="P358" i="7" s="1"/>
  <c r="Q358" i="7" s="1"/>
  <c r="M729" i="7"/>
  <c r="N729" i="7" s="1"/>
  <c r="O729" i="7" s="1"/>
  <c r="P729" i="7" s="1"/>
  <c r="Q729" i="7" s="1"/>
  <c r="I130" i="7"/>
  <c r="J130" i="7" s="1"/>
  <c r="K130" i="7" s="1"/>
  <c r="I776" i="7"/>
  <c r="J776" i="7" s="1"/>
  <c r="K776" i="7" s="1"/>
  <c r="I595" i="7"/>
  <c r="J595" i="7" s="1"/>
  <c r="K595" i="7" s="1"/>
  <c r="I900" i="7"/>
  <c r="J900" i="7" s="1"/>
  <c r="K900" i="7" s="1"/>
  <c r="M819" i="7"/>
  <c r="N819" i="7" s="1"/>
  <c r="O819" i="7" s="1"/>
  <c r="P819" i="7" s="1"/>
  <c r="Q819" i="7" s="1"/>
  <c r="I876" i="7"/>
  <c r="J876" i="7" s="1"/>
  <c r="K876" i="7" s="1"/>
  <c r="I579" i="7"/>
  <c r="J579" i="7" s="1"/>
  <c r="K579" i="7" s="1"/>
  <c r="I15" i="7"/>
  <c r="J15" i="7" s="1"/>
  <c r="K15" i="7" s="1"/>
  <c r="M131" i="7"/>
  <c r="N131" i="7" s="1"/>
  <c r="O131" i="7" s="1"/>
  <c r="P131" i="7" s="1"/>
  <c r="Q131" i="7" s="1"/>
  <c r="M533" i="7"/>
  <c r="N533" i="7" s="1"/>
  <c r="O533" i="7" s="1"/>
  <c r="P533" i="7" s="1"/>
  <c r="Q533" i="7" s="1"/>
  <c r="I475" i="7"/>
  <c r="J475" i="7" s="1"/>
  <c r="K475" i="7" s="1"/>
  <c r="I666" i="7"/>
  <c r="J666" i="7" s="1"/>
  <c r="K666" i="7" s="1"/>
  <c r="I360" i="7"/>
  <c r="J360" i="7" s="1"/>
  <c r="K360" i="7" s="1"/>
  <c r="M677" i="7"/>
  <c r="N677" i="7" s="1"/>
  <c r="O677" i="7" s="1"/>
  <c r="P677" i="7" s="1"/>
  <c r="Q677" i="7" s="1"/>
  <c r="I508" i="7"/>
  <c r="J508" i="7" s="1"/>
  <c r="K508" i="7" s="1"/>
  <c r="M496" i="7"/>
  <c r="N496" i="7" s="1"/>
  <c r="O496" i="7" s="1"/>
  <c r="P496" i="7" s="1"/>
  <c r="Q496" i="7" s="1"/>
  <c r="I412" i="7"/>
  <c r="J412" i="7" s="1"/>
  <c r="K412" i="7" s="1"/>
  <c r="I169" i="7"/>
  <c r="J169" i="7" s="1"/>
  <c r="K169" i="7" s="1"/>
  <c r="M590" i="7"/>
  <c r="N590" i="7" s="1"/>
  <c r="O590" i="7" s="1"/>
  <c r="P590" i="7" s="1"/>
  <c r="Q590" i="7" s="1"/>
  <c r="I567" i="7"/>
  <c r="J567" i="7" s="1"/>
  <c r="K567" i="7" s="1"/>
  <c r="I626" i="7"/>
  <c r="J626" i="7" s="1"/>
  <c r="K626" i="7" s="1"/>
  <c r="I387" i="7"/>
  <c r="J387" i="7" s="1"/>
  <c r="K387" i="7" s="1"/>
  <c r="I833" i="7"/>
  <c r="J833" i="7" s="1"/>
  <c r="K833" i="7" s="1"/>
  <c r="M228" i="7"/>
  <c r="N228" i="7" s="1"/>
  <c r="O228" i="7" s="1"/>
  <c r="P228" i="7" s="1"/>
  <c r="Q228" i="7" s="1"/>
  <c r="M884" i="7"/>
  <c r="N884" i="7" s="1"/>
  <c r="O884" i="7" s="1"/>
  <c r="P884" i="7" s="1"/>
  <c r="Q884" i="7" s="1"/>
  <c r="M350" i="7"/>
  <c r="N350" i="7" s="1"/>
  <c r="O350" i="7" s="1"/>
  <c r="P350" i="7" s="1"/>
  <c r="Q350" i="7" s="1"/>
  <c r="I320" i="7"/>
  <c r="J320" i="7" s="1"/>
  <c r="K320" i="7" s="1"/>
  <c r="M909" i="7"/>
  <c r="N909" i="7" s="1"/>
  <c r="O909" i="7" s="1"/>
  <c r="P909" i="7" s="1"/>
  <c r="Q909" i="7" s="1"/>
  <c r="M982" i="7"/>
  <c r="N982" i="7" s="1"/>
  <c r="O982" i="7" s="1"/>
  <c r="P982" i="7" s="1"/>
  <c r="Q982" i="7" s="1"/>
  <c r="I73" i="7"/>
  <c r="J73" i="7" s="1"/>
  <c r="K73" i="7" s="1"/>
  <c r="I269" i="7"/>
  <c r="J269" i="7" s="1"/>
  <c r="K269" i="7" s="1"/>
  <c r="I807" i="7"/>
  <c r="J807" i="7" s="1"/>
  <c r="K807" i="7" s="1"/>
  <c r="M403" i="7"/>
  <c r="N403" i="7" s="1"/>
  <c r="O403" i="7" s="1"/>
  <c r="P403" i="7" s="1"/>
  <c r="Q403" i="7" s="1"/>
  <c r="M226" i="7"/>
  <c r="N226" i="7" s="1"/>
  <c r="O226" i="7" s="1"/>
  <c r="P226" i="7" s="1"/>
  <c r="Q226" i="7" s="1"/>
  <c r="I175" i="7"/>
  <c r="J175" i="7" s="1"/>
  <c r="K175" i="7" s="1"/>
  <c r="M277" i="7"/>
  <c r="N277" i="7" s="1"/>
  <c r="O277" i="7" s="1"/>
  <c r="P277" i="7" s="1"/>
  <c r="Q277" i="7" s="1"/>
  <c r="M650" i="7"/>
  <c r="N650" i="7" s="1"/>
  <c r="O650" i="7" s="1"/>
  <c r="P650" i="7" s="1"/>
  <c r="Q650" i="7" s="1"/>
  <c r="I447" i="7"/>
  <c r="J447" i="7" s="1"/>
  <c r="K447" i="7" s="1"/>
  <c r="I550" i="7"/>
  <c r="J550" i="7" s="1"/>
  <c r="K550" i="7" s="1"/>
  <c r="I479" i="7"/>
  <c r="J479" i="7" s="1"/>
  <c r="K479" i="7" s="1"/>
  <c r="M834" i="7"/>
  <c r="N834" i="7" s="1"/>
  <c r="O834" i="7" s="1"/>
  <c r="P834" i="7" s="1"/>
  <c r="Q834" i="7" s="1"/>
  <c r="I50" i="7"/>
  <c r="J50" i="7" s="1"/>
  <c r="K50" i="7" s="1"/>
  <c r="M233" i="7"/>
  <c r="N233" i="7" s="1"/>
  <c r="O233" i="7" s="1"/>
  <c r="P233" i="7" s="1"/>
  <c r="Q233" i="7" s="1"/>
  <c r="M887" i="7"/>
  <c r="N887" i="7" s="1"/>
  <c r="O887" i="7" s="1"/>
  <c r="P887" i="7" s="1"/>
  <c r="Q887" i="7" s="1"/>
  <c r="M173" i="7"/>
  <c r="N173" i="7" s="1"/>
  <c r="O173" i="7" s="1"/>
  <c r="P173" i="7" s="1"/>
  <c r="Q173" i="7" s="1"/>
  <c r="I289" i="7"/>
  <c r="J289" i="7" s="1"/>
  <c r="K289" i="7" s="1"/>
  <c r="I955" i="7"/>
  <c r="J955" i="7" s="1"/>
  <c r="K955" i="7" s="1"/>
  <c r="I519" i="7"/>
  <c r="J519" i="7" s="1"/>
  <c r="K519" i="7" s="1"/>
  <c r="M934" i="7"/>
  <c r="N934" i="7" s="1"/>
  <c r="O934" i="7" s="1"/>
  <c r="P934" i="7" s="1"/>
  <c r="Q934" i="7" s="1"/>
  <c r="M618" i="7"/>
  <c r="N618" i="7" s="1"/>
  <c r="O618" i="7" s="1"/>
  <c r="P618" i="7" s="1"/>
  <c r="Q618" i="7" s="1"/>
  <c r="M744" i="7"/>
  <c r="N744" i="7" s="1"/>
  <c r="O744" i="7" s="1"/>
  <c r="P744" i="7" s="1"/>
  <c r="Q744" i="7" s="1"/>
  <c r="I864" i="7"/>
  <c r="J864" i="7" s="1"/>
  <c r="K864" i="7" s="1"/>
  <c r="I262" i="7"/>
  <c r="J262" i="7" s="1"/>
  <c r="K262" i="7" s="1"/>
  <c r="M375" i="7"/>
  <c r="N375" i="7" s="1"/>
  <c r="O375" i="7" s="1"/>
  <c r="P375" i="7" s="1"/>
  <c r="Q375" i="7" s="1"/>
  <c r="I335" i="7"/>
  <c r="J335" i="7" s="1"/>
  <c r="K335" i="7" s="1"/>
  <c r="M413" i="7"/>
  <c r="N413" i="7" s="1"/>
  <c r="O413" i="7" s="1"/>
  <c r="P413" i="7" s="1"/>
  <c r="Q413" i="7" s="1"/>
  <c r="M528" i="7"/>
  <c r="N528" i="7" s="1"/>
  <c r="O528" i="7" s="1"/>
  <c r="P528" i="7" s="1"/>
  <c r="Q528" i="7" s="1"/>
  <c r="M44" i="7"/>
  <c r="N44" i="7" s="1"/>
  <c r="O44" i="7" s="1"/>
  <c r="P44" i="7" s="1"/>
  <c r="Q44" i="7" s="1"/>
  <c r="M720" i="7"/>
  <c r="N720" i="7" s="1"/>
  <c r="O720" i="7" s="1"/>
  <c r="P720" i="7" s="1"/>
  <c r="Q720" i="7" s="1"/>
  <c r="I788" i="7"/>
  <c r="J788" i="7" s="1"/>
  <c r="K788" i="7" s="1"/>
  <c r="M545" i="7"/>
  <c r="N545" i="7" s="1"/>
  <c r="O545" i="7" s="1"/>
  <c r="P545" i="7" s="1"/>
  <c r="Q545" i="7" s="1"/>
  <c r="M665" i="7"/>
  <c r="N665" i="7" s="1"/>
  <c r="O665" i="7" s="1"/>
  <c r="P665" i="7" s="1"/>
  <c r="Q665" i="7" s="1"/>
  <c r="I902" i="7"/>
  <c r="J902" i="7" s="1"/>
  <c r="K902" i="7" s="1"/>
  <c r="M450" i="7"/>
  <c r="N450" i="7" s="1"/>
  <c r="O450" i="7" s="1"/>
  <c r="P450" i="7" s="1"/>
  <c r="Q450" i="7" s="1"/>
  <c r="I34" i="7"/>
  <c r="J34" i="7" s="1"/>
  <c r="K34" i="7" s="1"/>
  <c r="I384" i="7"/>
  <c r="J384" i="7" s="1"/>
  <c r="K384" i="7" s="1"/>
  <c r="M951" i="7"/>
  <c r="N951" i="7" s="1"/>
  <c r="O951" i="7" s="1"/>
  <c r="P951" i="7" s="1"/>
  <c r="Q951" i="7" s="1"/>
  <c r="I317" i="7"/>
  <c r="J317" i="7" s="1"/>
  <c r="K317" i="7" s="1"/>
  <c r="M282" i="7"/>
  <c r="N282" i="7" s="1"/>
  <c r="O282" i="7" s="1"/>
  <c r="P282" i="7" s="1"/>
  <c r="Q282" i="7" s="1"/>
  <c r="M791" i="7"/>
  <c r="N791" i="7" s="1"/>
  <c r="O791" i="7" s="1"/>
  <c r="P791" i="7" s="1"/>
  <c r="Q791" i="7" s="1"/>
  <c r="I657" i="7"/>
  <c r="J657" i="7" s="1"/>
  <c r="K657" i="7" s="1"/>
  <c r="M840" i="7"/>
  <c r="N840" i="7" s="1"/>
  <c r="O840" i="7" s="1"/>
  <c r="P840" i="7" s="1"/>
  <c r="Q840" i="7" s="1"/>
  <c r="I478" i="7"/>
  <c r="J478" i="7" s="1"/>
  <c r="K478" i="7" s="1"/>
  <c r="M656" i="7"/>
  <c r="N656" i="7" s="1"/>
  <c r="O656" i="7" s="1"/>
  <c r="P656" i="7" s="1"/>
  <c r="Q656" i="7" s="1"/>
  <c r="M690" i="7"/>
  <c r="N690" i="7" s="1"/>
  <c r="O690" i="7" s="1"/>
  <c r="P690" i="7" s="1"/>
  <c r="Q690" i="7" s="1"/>
  <c r="I183" i="7"/>
  <c r="J183" i="7" s="1"/>
  <c r="K183" i="7" s="1"/>
  <c r="M669" i="7"/>
  <c r="N669" i="7" s="1"/>
  <c r="O669" i="7" s="1"/>
  <c r="P669" i="7" s="1"/>
  <c r="Q669" i="7" s="1"/>
  <c r="I43" i="7"/>
  <c r="J43" i="7" s="1"/>
  <c r="K43" i="7" s="1"/>
  <c r="I973" i="7"/>
  <c r="J973" i="7" s="1"/>
  <c r="K973" i="7" s="1"/>
  <c r="I456" i="7"/>
  <c r="J456" i="7" s="1"/>
  <c r="K456" i="7" s="1"/>
  <c r="I904" i="7"/>
  <c r="J904" i="7" s="1"/>
  <c r="K904" i="7" s="1"/>
  <c r="I300" i="7"/>
  <c r="J300" i="7" s="1"/>
  <c r="K300" i="7" s="1"/>
  <c r="M748" i="7"/>
  <c r="N748" i="7" s="1"/>
  <c r="O748" i="7" s="1"/>
  <c r="P748" i="7" s="1"/>
  <c r="Q748" i="7" s="1"/>
  <c r="M191" i="7"/>
  <c r="N191" i="7" s="1"/>
  <c r="O191" i="7" s="1"/>
  <c r="P191" i="7" s="1"/>
  <c r="Q191" i="7" s="1"/>
  <c r="M754" i="7"/>
  <c r="N754" i="7" s="1"/>
  <c r="O754" i="7" s="1"/>
  <c r="P754" i="7" s="1"/>
  <c r="Q754" i="7" s="1"/>
  <c r="M117" i="7"/>
  <c r="N117" i="7" s="1"/>
  <c r="O117" i="7" s="1"/>
  <c r="P117" i="7" s="1"/>
  <c r="Q117" i="7" s="1"/>
  <c r="I120" i="7"/>
  <c r="J120" i="7" s="1"/>
  <c r="K120" i="7" s="1"/>
  <c r="I46" i="7"/>
  <c r="J46" i="7" s="1"/>
  <c r="K46" i="7" s="1"/>
  <c r="I526" i="7"/>
  <c r="J526" i="7" s="1"/>
  <c r="K526" i="7" s="1"/>
  <c r="I717" i="7"/>
  <c r="J717" i="7" s="1"/>
  <c r="K717" i="7" s="1"/>
  <c r="M20" i="7"/>
  <c r="N20" i="7" s="1"/>
  <c r="O20" i="7" s="1"/>
  <c r="P20" i="7" s="1"/>
  <c r="Q20" i="7" s="1"/>
  <c r="I652" i="7"/>
  <c r="J652" i="7" s="1"/>
  <c r="K652" i="7" s="1"/>
  <c r="I607" i="7"/>
  <c r="J607" i="7" s="1"/>
  <c r="K607" i="7" s="1"/>
  <c r="I903" i="7"/>
  <c r="J903" i="7" s="1"/>
  <c r="K903" i="7" s="1"/>
  <c r="M29" i="7"/>
  <c r="N29" i="7" s="1"/>
  <c r="O29" i="7" s="1"/>
  <c r="P29" i="7" s="1"/>
  <c r="Q29" i="7" s="1"/>
  <c r="M422" i="7"/>
  <c r="N422" i="7" s="1"/>
  <c r="O422" i="7" s="1"/>
  <c r="P422" i="7" s="1"/>
  <c r="Q422" i="7" s="1"/>
  <c r="I327" i="7"/>
  <c r="J327" i="7" s="1"/>
  <c r="K327" i="7" s="1"/>
  <c r="I600" i="7"/>
  <c r="J600" i="7" s="1"/>
  <c r="K600" i="7" s="1"/>
  <c r="I354" i="7"/>
  <c r="J354" i="7" s="1"/>
  <c r="K354" i="7" s="1"/>
  <c r="M861" i="7"/>
  <c r="N861" i="7" s="1"/>
  <c r="O861" i="7" s="1"/>
  <c r="P861" i="7" s="1"/>
  <c r="Q861" i="7" s="1"/>
  <c r="I346" i="7"/>
  <c r="J346" i="7" s="1"/>
  <c r="K346" i="7" s="1"/>
  <c r="I345" i="7"/>
  <c r="J345" i="7" s="1"/>
  <c r="K345" i="7" s="1"/>
  <c r="M53" i="7"/>
  <c r="N53" i="7" s="1"/>
  <c r="O53" i="7" s="1"/>
  <c r="P53" i="7" s="1"/>
  <c r="Q53" i="7" s="1"/>
  <c r="I947" i="7"/>
  <c r="J947" i="7" s="1"/>
  <c r="K947" i="7" s="1"/>
  <c r="M93" i="7"/>
  <c r="N93" i="7" s="1"/>
  <c r="O93" i="7" s="1"/>
  <c r="P93" i="7" s="1"/>
  <c r="Q93" i="7" s="1"/>
  <c r="M481" i="7"/>
  <c r="N481" i="7" s="1"/>
  <c r="O481" i="7" s="1"/>
  <c r="P481" i="7" s="1"/>
  <c r="Q481" i="7" s="1"/>
  <c r="I911" i="7"/>
  <c r="J911" i="7" s="1"/>
  <c r="K911" i="7" s="1"/>
  <c r="I975" i="7"/>
  <c r="J975" i="7" s="1"/>
  <c r="K975" i="7" s="1"/>
  <c r="I424" i="7"/>
  <c r="J424" i="7" s="1"/>
  <c r="K424" i="7" s="1"/>
  <c r="M32" i="7"/>
  <c r="N32" i="7" s="1"/>
  <c r="O32" i="7" s="1"/>
  <c r="P32" i="7" s="1"/>
  <c r="Q32" i="7" s="1"/>
  <c r="I693" i="7"/>
  <c r="J693" i="7" s="1"/>
  <c r="K693" i="7" s="1"/>
  <c r="M640" i="7"/>
  <c r="N640" i="7" s="1"/>
  <c r="O640" i="7" s="1"/>
  <c r="P640" i="7" s="1"/>
  <c r="Q640" i="7" s="1"/>
  <c r="M599" i="7"/>
  <c r="N599" i="7" s="1"/>
  <c r="O599" i="7" s="1"/>
  <c r="P599" i="7" s="1"/>
  <c r="Q599" i="7" s="1"/>
  <c r="I25" i="7"/>
  <c r="J25" i="7" s="1"/>
  <c r="K25" i="7" s="1"/>
  <c r="M147" i="7"/>
  <c r="N147" i="7" s="1"/>
  <c r="O147" i="7" s="1"/>
  <c r="P147" i="7" s="1"/>
  <c r="Q147" i="7" s="1"/>
  <c r="M92" i="7"/>
  <c r="N92" i="7" s="1"/>
  <c r="O92" i="7" s="1"/>
  <c r="P92" i="7" s="1"/>
  <c r="Q92" i="7" s="1"/>
  <c r="M592" i="7"/>
  <c r="N592" i="7" s="1"/>
  <c r="O592" i="7" s="1"/>
  <c r="P592" i="7" s="1"/>
  <c r="Q592" i="7" s="1"/>
  <c r="M253" i="7"/>
  <c r="N253" i="7" s="1"/>
  <c r="O253" i="7" s="1"/>
  <c r="P253" i="7" s="1"/>
  <c r="Q253" i="7" s="1"/>
  <c r="I388" i="7"/>
  <c r="J388" i="7" s="1"/>
  <c r="K388" i="7" s="1"/>
  <c r="I401" i="7"/>
  <c r="J401" i="7" s="1"/>
  <c r="K401" i="7" s="1"/>
  <c r="M704" i="7"/>
  <c r="N704" i="7" s="1"/>
  <c r="O704" i="7" s="1"/>
  <c r="P704" i="7" s="1"/>
  <c r="Q704" i="7" s="1"/>
  <c r="I525" i="7"/>
  <c r="J525" i="7" s="1"/>
  <c r="K525" i="7" s="1"/>
  <c r="M759" i="7"/>
  <c r="N759" i="7" s="1"/>
  <c r="O759" i="7" s="1"/>
  <c r="P759" i="7" s="1"/>
  <c r="Q759" i="7" s="1"/>
  <c r="I928" i="7"/>
  <c r="J928" i="7" s="1"/>
  <c r="K928" i="7" s="1"/>
  <c r="I797" i="7"/>
  <c r="J797" i="7" s="1"/>
  <c r="K797" i="7" s="1"/>
  <c r="I159" i="7"/>
  <c r="J159" i="7" s="1"/>
  <c r="K159" i="7" s="1"/>
  <c r="M196" i="7"/>
  <c r="N196" i="7" s="1"/>
  <c r="O196" i="7" s="1"/>
  <c r="P196" i="7" s="1"/>
  <c r="Q196" i="7" s="1"/>
  <c r="I836" i="7"/>
  <c r="J836" i="7" s="1"/>
  <c r="K836" i="7" s="1"/>
  <c r="M326" i="7"/>
  <c r="N326" i="7" s="1"/>
  <c r="O326" i="7" s="1"/>
  <c r="P326" i="7" s="1"/>
  <c r="Q326" i="7" s="1"/>
  <c r="M685" i="7"/>
  <c r="N685" i="7" s="1"/>
  <c r="O685" i="7" s="1"/>
  <c r="P685" i="7" s="1"/>
  <c r="Q685" i="7" s="1"/>
  <c r="I250" i="7"/>
  <c r="J250" i="7" s="1"/>
  <c r="K250" i="7" s="1"/>
  <c r="M361" i="7"/>
  <c r="N361" i="7" s="1"/>
  <c r="O361" i="7" s="1"/>
  <c r="P361" i="7" s="1"/>
  <c r="Q361" i="7" s="1"/>
  <c r="I82" i="7"/>
  <c r="J82" i="7" s="1"/>
  <c r="K82" i="7" s="1"/>
  <c r="I966" i="7"/>
  <c r="J966" i="7" s="1"/>
  <c r="K966" i="7" s="1"/>
  <c r="M261" i="7"/>
  <c r="N261" i="7" s="1"/>
  <c r="O261" i="7" s="1"/>
  <c r="P261" i="7" s="1"/>
  <c r="Q261" i="7" s="1"/>
  <c r="I121" i="7"/>
  <c r="J121" i="7" s="1"/>
  <c r="K121" i="7" s="1"/>
  <c r="I727" i="7"/>
  <c r="J727" i="7" s="1"/>
  <c r="K727" i="7" s="1"/>
  <c r="I795" i="7"/>
  <c r="J795" i="7" s="1"/>
  <c r="K795" i="7" s="1"/>
  <c r="I706" i="7"/>
  <c r="J706" i="7" s="1"/>
  <c r="K706" i="7" s="1"/>
  <c r="I715" i="7"/>
  <c r="J715" i="7" s="1"/>
  <c r="K715" i="7" s="1"/>
  <c r="I851" i="7"/>
  <c r="J851" i="7" s="1"/>
  <c r="K851" i="7" s="1"/>
  <c r="M551" i="7"/>
  <c r="N551" i="7" s="1"/>
  <c r="O551" i="7" s="1"/>
  <c r="P551" i="7" s="1"/>
  <c r="Q551" i="7" s="1"/>
  <c r="I882" i="7"/>
  <c r="J882" i="7" s="1"/>
  <c r="K882" i="7" s="1"/>
  <c r="M542" i="7"/>
  <c r="N542" i="7" s="1"/>
  <c r="O542" i="7" s="1"/>
  <c r="P542" i="7" s="1"/>
  <c r="Q542" i="7" s="1"/>
  <c r="I103" i="7"/>
  <c r="J103" i="7" s="1"/>
  <c r="K103" i="7" s="1"/>
  <c r="I446" i="7"/>
  <c r="J446" i="7" s="1"/>
  <c r="K446" i="7" s="1"/>
  <c r="M845" i="7"/>
  <c r="N845" i="7" s="1"/>
  <c r="O845" i="7" s="1"/>
  <c r="P845" i="7" s="1"/>
  <c r="Q845" i="7" s="1"/>
  <c r="I421" i="7"/>
  <c r="J421" i="7" s="1"/>
  <c r="K421" i="7" s="1"/>
  <c r="I373" i="7"/>
  <c r="J373" i="7" s="1"/>
  <c r="K373" i="7" s="1"/>
  <c r="I963" i="7"/>
  <c r="J963" i="7" s="1"/>
  <c r="K963" i="7" s="1"/>
  <c r="I293" i="7"/>
  <c r="J293" i="7" s="1"/>
  <c r="K293" i="7" s="1"/>
  <c r="M709" i="7"/>
  <c r="N709" i="7" s="1"/>
  <c r="O709" i="7" s="1"/>
  <c r="P709" i="7" s="1"/>
  <c r="Q709" i="7" s="1"/>
  <c r="I431" i="7"/>
  <c r="J431" i="7" s="1"/>
  <c r="K431" i="7" s="1"/>
  <c r="I768" i="7"/>
  <c r="J768" i="7" s="1"/>
  <c r="K768" i="7" s="1"/>
  <c r="I429" i="7"/>
  <c r="J429" i="7" s="1"/>
  <c r="K429" i="7" s="1"/>
  <c r="I445" i="7"/>
  <c r="J445" i="7" s="1"/>
  <c r="K445" i="7" s="1"/>
  <c r="I879" i="7"/>
  <c r="J879" i="7" s="1"/>
  <c r="K879" i="7" s="1"/>
  <c r="I646" i="7"/>
  <c r="J646" i="7" s="1"/>
  <c r="K646" i="7" s="1"/>
  <c r="I368" i="7"/>
  <c r="J368" i="7" s="1"/>
  <c r="K368" i="7" s="1"/>
  <c r="I55" i="7"/>
  <c r="J55" i="7" s="1"/>
  <c r="K55" i="7" s="1"/>
  <c r="I576" i="7"/>
  <c r="J576" i="7" s="1"/>
  <c r="K576" i="7" s="1"/>
  <c r="I520" i="7"/>
  <c r="J520" i="7" s="1"/>
  <c r="K520" i="7" s="1"/>
  <c r="M357" i="7"/>
  <c r="N357" i="7" s="1"/>
  <c r="O357" i="7" s="1"/>
  <c r="P357" i="7" s="1"/>
  <c r="Q357" i="7" s="1"/>
  <c r="I700" i="7"/>
  <c r="J700" i="7" s="1"/>
  <c r="K700" i="7" s="1"/>
  <c r="M769" i="7"/>
  <c r="N769" i="7" s="1"/>
  <c r="O769" i="7" s="1"/>
  <c r="P769" i="7" s="1"/>
  <c r="Q769" i="7" s="1"/>
  <c r="I307" i="7"/>
  <c r="J307" i="7" s="1"/>
  <c r="K307" i="7" s="1"/>
  <c r="I921" i="7"/>
  <c r="J921" i="7" s="1"/>
  <c r="K921" i="7" s="1"/>
  <c r="I309" i="7"/>
  <c r="J309" i="7" s="1"/>
  <c r="K309" i="7" s="1"/>
  <c r="I910" i="7"/>
  <c r="J910" i="7" s="1"/>
  <c r="K910" i="7" s="1"/>
  <c r="M621" i="7"/>
  <c r="N621" i="7" s="1"/>
  <c r="O621" i="7" s="1"/>
  <c r="P621" i="7" s="1"/>
  <c r="Q621" i="7" s="1"/>
  <c r="I828" i="7"/>
  <c r="J828" i="7" s="1"/>
  <c r="K828" i="7" s="1"/>
  <c r="I514" i="7"/>
  <c r="J514" i="7" s="1"/>
  <c r="K514" i="7" s="1"/>
  <c r="I842" i="7"/>
  <c r="J842" i="7" s="1"/>
  <c r="K842" i="7" s="1"/>
  <c r="I589" i="7"/>
  <c r="J589" i="7" s="1"/>
  <c r="K589" i="7" s="1"/>
  <c r="M256" i="7"/>
  <c r="N256" i="7" s="1"/>
  <c r="O256" i="7" s="1"/>
  <c r="P256" i="7" s="1"/>
  <c r="Q256" i="7" s="1"/>
  <c r="M695" i="7"/>
  <c r="N695" i="7" s="1"/>
  <c r="O695" i="7" s="1"/>
  <c r="P695" i="7" s="1"/>
  <c r="Q695" i="7" s="1"/>
  <c r="I682" i="7"/>
  <c r="J682" i="7" s="1"/>
  <c r="K682" i="7" s="1"/>
  <c r="M201" i="7"/>
  <c r="N201" i="7" s="1"/>
  <c r="O201" i="7" s="1"/>
  <c r="P201" i="7" s="1"/>
  <c r="Q201" i="7" s="1"/>
  <c r="M752" i="7"/>
  <c r="N752" i="7" s="1"/>
  <c r="O752" i="7" s="1"/>
  <c r="P752" i="7" s="1"/>
  <c r="Q752" i="7" s="1"/>
  <c r="M238" i="7"/>
  <c r="N238" i="7" s="1"/>
  <c r="O238" i="7" s="1"/>
  <c r="P238" i="7" s="1"/>
  <c r="Q238" i="7" s="1"/>
  <c r="I212" i="7"/>
  <c r="J212" i="7" s="1"/>
  <c r="K212" i="7" s="1"/>
  <c r="M726" i="7"/>
  <c r="N726" i="7" s="1"/>
  <c r="O726" i="7" s="1"/>
  <c r="P726" i="7" s="1"/>
  <c r="Q726" i="7" s="1"/>
  <c r="I423" i="7"/>
  <c r="J423" i="7" s="1"/>
  <c r="K423" i="7" s="1"/>
  <c r="I138" i="7"/>
  <c r="J138" i="7" s="1"/>
  <c r="K138" i="7" s="1"/>
  <c r="I867" i="7"/>
  <c r="J867" i="7" s="1"/>
  <c r="K867" i="7" s="1"/>
  <c r="I922" i="7"/>
  <c r="J922" i="7" s="1"/>
  <c r="K922" i="7" s="1"/>
  <c r="M156" i="7"/>
  <c r="N156" i="7" s="1"/>
  <c r="O156" i="7" s="1"/>
  <c r="P156" i="7" s="1"/>
  <c r="Q156" i="7" s="1"/>
  <c r="I548" i="7"/>
  <c r="J548" i="7" s="1"/>
  <c r="K548" i="7" s="1"/>
  <c r="I172" i="7"/>
  <c r="J172" i="7" s="1"/>
  <c r="K172" i="7" s="1"/>
  <c r="I331" i="7"/>
  <c r="J331" i="7" s="1"/>
  <c r="K331" i="7" s="1"/>
  <c r="I899" i="7"/>
  <c r="J899" i="7" s="1"/>
  <c r="K899" i="7" s="1"/>
  <c r="M854" i="7"/>
  <c r="N854" i="7" s="1"/>
  <c r="O854" i="7" s="1"/>
  <c r="P854" i="7" s="1"/>
  <c r="Q854" i="7" s="1"/>
  <c r="I139" i="7"/>
  <c r="J139" i="7" s="1"/>
  <c r="K139" i="7" s="1"/>
  <c r="I122" i="7"/>
  <c r="J122" i="7" s="1"/>
  <c r="K122" i="7" s="1"/>
  <c r="I189" i="7"/>
  <c r="J189" i="7" s="1"/>
  <c r="K189" i="7" s="1"/>
  <c r="I70" i="7"/>
  <c r="J70" i="7" s="1"/>
  <c r="K70" i="7" s="1"/>
  <c r="I504" i="7"/>
  <c r="J504" i="7" s="1"/>
  <c r="K504" i="7" s="1"/>
  <c r="M462" i="7"/>
  <c r="N462" i="7" s="1"/>
  <c r="O462" i="7" s="1"/>
  <c r="P462" i="7" s="1"/>
  <c r="Q462" i="7" s="1"/>
  <c r="M217" i="7"/>
  <c r="N217" i="7" s="1"/>
  <c r="O217" i="7" s="1"/>
  <c r="P217" i="7" s="1"/>
  <c r="Q217" i="7" s="1"/>
  <c r="M404" i="7"/>
  <c r="N404" i="7" s="1"/>
  <c r="O404" i="7" s="1"/>
  <c r="P404" i="7" s="1"/>
  <c r="Q404" i="7" s="1"/>
  <c r="I506" i="7"/>
  <c r="J506" i="7" s="1"/>
  <c r="K506" i="7" s="1"/>
  <c r="I222" i="7"/>
  <c r="J222" i="7" s="1"/>
  <c r="K222" i="7" s="1"/>
  <c r="I498" i="7"/>
  <c r="J498" i="7" s="1"/>
  <c r="K498" i="7" s="1"/>
  <c r="I158" i="7"/>
  <c r="J158" i="7" s="1"/>
  <c r="K158" i="7" s="1"/>
  <c r="M237" i="7"/>
  <c r="N237" i="7" s="1"/>
  <c r="O237" i="7" s="1"/>
  <c r="P237" i="7" s="1"/>
  <c r="Q237" i="7" s="1"/>
  <c r="M821" i="7"/>
  <c r="N821" i="7" s="1"/>
  <c r="O821" i="7" s="1"/>
  <c r="P821" i="7" s="1"/>
  <c r="Q821" i="7" s="1"/>
  <c r="I684" i="7"/>
  <c r="J684" i="7" s="1"/>
  <c r="K684" i="7" s="1"/>
  <c r="I705" i="7"/>
  <c r="J705" i="7" s="1"/>
  <c r="K705" i="7" s="1"/>
  <c r="I234" i="7"/>
  <c r="J234" i="7" s="1"/>
  <c r="K234" i="7" s="1"/>
  <c r="I197" i="7"/>
  <c r="J197" i="7" s="1"/>
  <c r="K197" i="7" s="1"/>
  <c r="M981" i="7"/>
  <c r="N981" i="7" s="1"/>
  <c r="O981" i="7" s="1"/>
  <c r="P981" i="7" s="1"/>
  <c r="Q981" i="7" s="1"/>
  <c r="I123" i="7"/>
  <c r="J123" i="7" s="1"/>
  <c r="K123" i="7" s="1"/>
  <c r="I448" i="7"/>
  <c r="J448" i="7" s="1"/>
  <c r="K448" i="7" s="1"/>
  <c r="M394" i="7"/>
  <c r="N394" i="7" s="1"/>
  <c r="O394" i="7" s="1"/>
  <c r="P394" i="7" s="1"/>
  <c r="Q394" i="7" s="1"/>
  <c r="I642" i="7"/>
  <c r="J642" i="7" s="1"/>
  <c r="K642" i="7" s="1"/>
  <c r="I609" i="7"/>
  <c r="J609" i="7" s="1"/>
  <c r="K609" i="7" s="1"/>
  <c r="I743" i="7"/>
  <c r="J743" i="7" s="1"/>
  <c r="K743" i="7" s="1"/>
  <c r="I176" i="7"/>
  <c r="J176" i="7" s="1"/>
  <c r="K176" i="7" s="1"/>
  <c r="I65" i="7"/>
  <c r="J65" i="7" s="1"/>
  <c r="K65" i="7" s="1"/>
  <c r="I69" i="7"/>
  <c r="J69" i="7" s="1"/>
  <c r="K69" i="7" s="1"/>
  <c r="I837" i="7"/>
  <c r="J837" i="7" s="1"/>
  <c r="K837" i="7" s="1"/>
  <c r="I488" i="7"/>
  <c r="J488" i="7" s="1"/>
  <c r="K488" i="7" s="1"/>
  <c r="I313" i="7"/>
  <c r="J313" i="7" s="1"/>
  <c r="K313" i="7" s="1"/>
  <c r="I522" i="7"/>
  <c r="J522" i="7" s="1"/>
  <c r="K522" i="7" s="1"/>
  <c r="I362" i="7"/>
  <c r="J362" i="7" s="1"/>
  <c r="K362" i="7" s="1"/>
  <c r="M334" i="7"/>
  <c r="N334" i="7" s="1"/>
  <c r="O334" i="7" s="1"/>
  <c r="P334" i="7" s="1"/>
  <c r="Q334" i="7" s="1"/>
  <c r="M696" i="7"/>
  <c r="N696" i="7" s="1"/>
  <c r="O696" i="7" s="1"/>
  <c r="P696" i="7" s="1"/>
  <c r="Q696" i="7" s="1"/>
  <c r="I675" i="7"/>
  <c r="J675" i="7" s="1"/>
  <c r="K675" i="7" s="1"/>
  <c r="I603" i="7"/>
  <c r="J603" i="7" s="1"/>
  <c r="K603" i="7" s="1"/>
  <c r="M634" i="7"/>
  <c r="N634" i="7" s="1"/>
  <c r="O634" i="7" s="1"/>
  <c r="P634" i="7" s="1"/>
  <c r="Q634" i="7" s="1"/>
  <c r="I125" i="7"/>
  <c r="J125" i="7" s="1"/>
  <c r="K125" i="7" s="1"/>
  <c r="I745" i="7"/>
  <c r="J745" i="7" s="1"/>
  <c r="K745" i="7" s="1"/>
  <c r="I775" i="7"/>
  <c r="J775" i="7" s="1"/>
  <c r="K775" i="7" s="1"/>
  <c r="I163" i="7"/>
  <c r="J163" i="7" s="1"/>
  <c r="K163" i="7" s="1"/>
  <c r="M566" i="7"/>
  <c r="N566" i="7" s="1"/>
  <c r="O566" i="7" s="1"/>
  <c r="P566" i="7" s="1"/>
  <c r="Q566" i="7" s="1"/>
  <c r="I164" i="7"/>
  <c r="J164" i="7" s="1"/>
  <c r="K164" i="7" s="1"/>
  <c r="I57" i="7"/>
  <c r="J57" i="7" s="1"/>
  <c r="K57" i="7" s="1"/>
  <c r="U3" i="7"/>
  <c r="M232" i="7"/>
  <c r="N232" i="7" s="1"/>
  <c r="O232" i="7" s="1"/>
  <c r="P232" i="7" s="1"/>
  <c r="Q232" i="7" s="1"/>
  <c r="I152" i="7"/>
  <c r="J152" i="7" s="1"/>
  <c r="K152" i="7" s="1"/>
  <c r="M573" i="7"/>
  <c r="N573" i="7" s="1"/>
  <c r="O573" i="7" s="1"/>
  <c r="P573" i="7" s="1"/>
  <c r="Q573" i="7" s="1"/>
  <c r="I569" i="7"/>
  <c r="J569" i="7" s="1"/>
  <c r="K569" i="7" s="1"/>
  <c r="I683" i="7"/>
  <c r="J683" i="7" s="1"/>
  <c r="K683" i="7" s="1"/>
  <c r="I893" i="7"/>
  <c r="J893" i="7" s="1"/>
  <c r="K893" i="7" s="1"/>
  <c r="I216" i="7"/>
  <c r="J216" i="7" s="1"/>
  <c r="K216" i="7" s="1"/>
  <c r="M835" i="7"/>
  <c r="N835" i="7" s="1"/>
  <c r="O835" i="7" s="1"/>
  <c r="P835" i="7" s="1"/>
  <c r="Q835" i="7" s="1"/>
  <c r="M591" i="7"/>
  <c r="N591" i="7" s="1"/>
  <c r="O591" i="7" s="1"/>
  <c r="P591" i="7" s="1"/>
  <c r="Q591" i="7" s="1"/>
  <c r="I907" i="7"/>
  <c r="J907" i="7" s="1"/>
  <c r="K907" i="7" s="1"/>
  <c r="M672" i="7"/>
  <c r="N672" i="7" s="1"/>
  <c r="O672" i="7" s="1"/>
  <c r="P672" i="7" s="1"/>
  <c r="Q672" i="7" s="1"/>
  <c r="M399" i="7"/>
  <c r="N399" i="7" s="1"/>
  <c r="O399" i="7" s="1"/>
  <c r="P399" i="7" s="1"/>
  <c r="Q399" i="7" s="1"/>
  <c r="M956" i="7"/>
  <c r="N956" i="7" s="1"/>
  <c r="O956" i="7" s="1"/>
  <c r="P956" i="7" s="1"/>
  <c r="Q956" i="7" s="1"/>
  <c r="M78" i="7"/>
  <c r="N78" i="7" s="1"/>
  <c r="O78" i="7" s="1"/>
  <c r="P78" i="7" s="1"/>
  <c r="Q78" i="7" s="1"/>
  <c r="I78" i="7"/>
  <c r="J78" i="7" s="1"/>
  <c r="K78" i="7" s="1"/>
  <c r="M486" i="7"/>
  <c r="N486" i="7" s="1"/>
  <c r="O486" i="7" s="1"/>
  <c r="P486" i="7" s="1"/>
  <c r="Q486" i="7" s="1"/>
  <c r="I486" i="7"/>
  <c r="J486" i="7" s="1"/>
  <c r="K486" i="7" s="1"/>
  <c r="M608" i="7"/>
  <c r="N608" i="7" s="1"/>
  <c r="O608" i="7" s="1"/>
  <c r="P608" i="7" s="1"/>
  <c r="Q608" i="7" s="1"/>
  <c r="I608" i="7"/>
  <c r="J608" i="7" s="1"/>
  <c r="K608" i="7" s="1"/>
  <c r="M778" i="7"/>
  <c r="N778" i="7" s="1"/>
  <c r="O778" i="7" s="1"/>
  <c r="P778" i="7" s="1"/>
  <c r="Q778" i="7" s="1"/>
  <c r="I778" i="7"/>
  <c r="J778" i="7" s="1"/>
  <c r="K778" i="7" s="1"/>
  <c r="M530" i="7"/>
  <c r="N530" i="7" s="1"/>
  <c r="O530" i="7" s="1"/>
  <c r="P530" i="7" s="1"/>
  <c r="Q530" i="7" s="1"/>
  <c r="I530" i="7"/>
  <c r="J530" i="7" s="1"/>
  <c r="K530" i="7" s="1"/>
  <c r="M639" i="7"/>
  <c r="N639" i="7" s="1"/>
  <c r="O639" i="7" s="1"/>
  <c r="P639" i="7" s="1"/>
  <c r="Q639" i="7" s="1"/>
  <c r="I639" i="7"/>
  <c r="J639" i="7" s="1"/>
  <c r="K639" i="7" s="1"/>
  <c r="M316" i="7"/>
  <c r="N316" i="7" s="1"/>
  <c r="O316" i="7" s="1"/>
  <c r="P316" i="7" s="1"/>
  <c r="Q316" i="7" s="1"/>
  <c r="I316" i="7"/>
  <c r="J316" i="7" s="1"/>
  <c r="K316" i="7" s="1"/>
  <c r="M297" i="7"/>
  <c r="N297" i="7" s="1"/>
  <c r="O297" i="7" s="1"/>
  <c r="P297" i="7" s="1"/>
  <c r="Q297" i="7" s="1"/>
  <c r="I297" i="7"/>
  <c r="J297" i="7" s="1"/>
  <c r="K297" i="7" s="1"/>
  <c r="I203" i="7"/>
  <c r="J203" i="7" s="1"/>
  <c r="K203" i="7" s="1"/>
  <c r="M203" i="7"/>
  <c r="N203" i="7" s="1"/>
  <c r="O203" i="7" s="1"/>
  <c r="P203" i="7" s="1"/>
  <c r="Q203" i="7" s="1"/>
  <c r="I945" i="7"/>
  <c r="J945" i="7" s="1"/>
  <c r="K945" i="7" s="1"/>
  <c r="M945" i="7"/>
  <c r="N945" i="7" s="1"/>
  <c r="O945" i="7" s="1"/>
  <c r="P945" i="7" s="1"/>
  <c r="Q945" i="7" s="1"/>
  <c r="I873" i="7"/>
  <c r="J873" i="7" s="1"/>
  <c r="K873" i="7" s="1"/>
  <c r="M873" i="7"/>
  <c r="N873" i="7" s="1"/>
  <c r="O873" i="7" s="1"/>
  <c r="P873" i="7" s="1"/>
  <c r="Q873" i="7" s="1"/>
  <c r="I153" i="7"/>
  <c r="J153" i="7" s="1"/>
  <c r="K153" i="7" s="1"/>
  <c r="M153" i="7"/>
  <c r="N153" i="7" s="1"/>
  <c r="O153" i="7" s="1"/>
  <c r="P153" i="7" s="1"/>
  <c r="Q153" i="7" s="1"/>
  <c r="I565" i="7"/>
  <c r="J565" i="7" s="1"/>
  <c r="K565" i="7" s="1"/>
  <c r="M565" i="7"/>
  <c r="N565" i="7" s="1"/>
  <c r="O565" i="7" s="1"/>
  <c r="P565" i="7" s="1"/>
  <c r="Q565" i="7" s="1"/>
  <c r="M503" i="7"/>
  <c r="N503" i="7" s="1"/>
  <c r="O503" i="7" s="1"/>
  <c r="P503" i="7" s="1"/>
  <c r="Q503" i="7" s="1"/>
  <c r="I503" i="7"/>
  <c r="J503" i="7" s="1"/>
  <c r="K503" i="7" s="1"/>
  <c r="M225" i="7"/>
  <c r="N225" i="7" s="1"/>
  <c r="O225" i="7" s="1"/>
  <c r="P225" i="7" s="1"/>
  <c r="Q225" i="7" s="1"/>
  <c r="I225" i="7"/>
  <c r="J225" i="7" s="1"/>
  <c r="K225" i="7" s="1"/>
  <c r="M321" i="7"/>
  <c r="N321" i="7" s="1"/>
  <c r="O321" i="7" s="1"/>
  <c r="P321" i="7" s="1"/>
  <c r="Q321" i="7" s="1"/>
  <c r="I338" i="7"/>
  <c r="J338" i="7" s="1"/>
  <c r="K338" i="7" s="1"/>
  <c r="M338" i="7"/>
  <c r="N338" i="7" s="1"/>
  <c r="O338" i="7" s="1"/>
  <c r="P338" i="7" s="1"/>
  <c r="Q338" i="7" s="1"/>
  <c r="M558" i="7"/>
  <c r="N558" i="7" s="1"/>
  <c r="O558" i="7" s="1"/>
  <c r="P558" i="7" s="1"/>
  <c r="Q558" i="7" s="1"/>
  <c r="I558" i="7"/>
  <c r="J558" i="7" s="1"/>
  <c r="K558" i="7" s="1"/>
  <c r="M190" i="7"/>
  <c r="N190" i="7" s="1"/>
  <c r="O190" i="7" s="1"/>
  <c r="P190" i="7" s="1"/>
  <c r="Q190" i="7" s="1"/>
  <c r="I190" i="7"/>
  <c r="J190" i="7" s="1"/>
  <c r="K190" i="7" s="1"/>
  <c r="I919" i="7"/>
  <c r="J919" i="7" s="1"/>
  <c r="K919" i="7" s="1"/>
  <c r="M919" i="7"/>
  <c r="N919" i="7" s="1"/>
  <c r="O919" i="7" s="1"/>
  <c r="P919" i="7" s="1"/>
  <c r="Q919" i="7" s="1"/>
  <c r="M213" i="7"/>
  <c r="N213" i="7" s="1"/>
  <c r="O213" i="7" s="1"/>
  <c r="P213" i="7" s="1"/>
  <c r="Q213" i="7" s="1"/>
  <c r="I213" i="7"/>
  <c r="J213" i="7" s="1"/>
  <c r="K213" i="7" s="1"/>
  <c r="M912" i="7"/>
  <c r="N912" i="7" s="1"/>
  <c r="O912" i="7" s="1"/>
  <c r="P912" i="7" s="1"/>
  <c r="Q912" i="7" s="1"/>
  <c r="I912" i="7"/>
  <c r="J912" i="7" s="1"/>
  <c r="K912" i="7" s="1"/>
  <c r="M830" i="7"/>
  <c r="N830" i="7" s="1"/>
  <c r="O830" i="7" s="1"/>
  <c r="P830" i="7" s="1"/>
  <c r="Q830" i="7" s="1"/>
  <c r="I830" i="7"/>
  <c r="J830" i="7" s="1"/>
  <c r="K830" i="7" s="1"/>
  <c r="I79" i="7"/>
  <c r="J79" i="7" s="1"/>
  <c r="K79" i="7" s="1"/>
  <c r="M79" i="7"/>
  <c r="N79" i="7" s="1"/>
  <c r="O79" i="7" s="1"/>
  <c r="P79" i="7" s="1"/>
  <c r="Q79" i="7" s="1"/>
  <c r="I386" i="7"/>
  <c r="J386" i="7" s="1"/>
  <c r="K386" i="7" s="1"/>
  <c r="M386" i="7"/>
  <c r="N386" i="7" s="1"/>
  <c r="O386" i="7" s="1"/>
  <c r="P386" i="7" s="1"/>
  <c r="Q386" i="7" s="1"/>
  <c r="I484" i="7"/>
  <c r="J484" i="7" s="1"/>
  <c r="K484" i="7" s="1"/>
  <c r="M484" i="7"/>
  <c r="N484" i="7" s="1"/>
  <c r="O484" i="7" s="1"/>
  <c r="P484" i="7" s="1"/>
  <c r="Q484" i="7" s="1"/>
  <c r="M817" i="7"/>
  <c r="N817" i="7" s="1"/>
  <c r="O817" i="7" s="1"/>
  <c r="P817" i="7" s="1"/>
  <c r="Q817" i="7" s="1"/>
  <c r="I817" i="7"/>
  <c r="J817" i="7" s="1"/>
  <c r="K817" i="7" s="1"/>
  <c r="I877" i="7"/>
  <c r="J877" i="7" s="1"/>
  <c r="K877" i="7" s="1"/>
  <c r="M877" i="7"/>
  <c r="N877" i="7" s="1"/>
  <c r="O877" i="7" s="1"/>
  <c r="P877" i="7" s="1"/>
  <c r="Q877" i="7" s="1"/>
  <c r="I757" i="7"/>
  <c r="J757" i="7" s="1"/>
  <c r="K757" i="7" s="1"/>
  <c r="M757" i="7"/>
  <c r="N757" i="7" s="1"/>
  <c r="O757" i="7" s="1"/>
  <c r="P757" i="7" s="1"/>
  <c r="Q757" i="7" s="1"/>
  <c r="I680" i="7"/>
  <c r="J680" i="7" s="1"/>
  <c r="K680" i="7" s="1"/>
  <c r="M680" i="7"/>
  <c r="N680" i="7" s="1"/>
  <c r="O680" i="7" s="1"/>
  <c r="P680" i="7" s="1"/>
  <c r="Q680" i="7" s="1"/>
  <c r="I732" i="7"/>
  <c r="J732" i="7" s="1"/>
  <c r="K732" i="7" s="1"/>
  <c r="M732" i="7"/>
  <c r="N732" i="7" s="1"/>
  <c r="O732" i="7" s="1"/>
  <c r="P732" i="7" s="1"/>
  <c r="Q732" i="7" s="1"/>
  <c r="M624" i="7"/>
  <c r="N624" i="7" s="1"/>
  <c r="O624" i="7" s="1"/>
  <c r="P624" i="7" s="1"/>
  <c r="Q624" i="7" s="1"/>
  <c r="I624" i="7"/>
  <c r="J624" i="7" s="1"/>
  <c r="K624" i="7" s="1"/>
  <c r="I737" i="7"/>
  <c r="J737" i="7" s="1"/>
  <c r="K737" i="7" s="1"/>
  <c r="M737" i="7"/>
  <c r="N737" i="7" s="1"/>
  <c r="O737" i="7" s="1"/>
  <c r="P737" i="7" s="1"/>
  <c r="Q737" i="7" s="1"/>
  <c r="I42" i="7"/>
  <c r="J42" i="7" s="1"/>
  <c r="K42" i="7" s="1"/>
  <c r="M42" i="7"/>
  <c r="N42" i="7" s="1"/>
  <c r="O42" i="7" s="1"/>
  <c r="P42" i="7" s="1"/>
  <c r="Q42" i="7" s="1"/>
  <c r="M610" i="7"/>
  <c r="N610" i="7" s="1"/>
  <c r="O610" i="7" s="1"/>
  <c r="P610" i="7" s="1"/>
  <c r="Q610" i="7" s="1"/>
  <c r="I610" i="7"/>
  <c r="J610" i="7" s="1"/>
  <c r="K610" i="7" s="1"/>
  <c r="I827" i="7"/>
  <c r="J827" i="7" s="1"/>
  <c r="K827" i="7" s="1"/>
  <c r="M827" i="7"/>
  <c r="N827" i="7" s="1"/>
  <c r="O827" i="7" s="1"/>
  <c r="P827" i="7" s="1"/>
  <c r="Q827" i="7" s="1"/>
  <c r="M410" i="7"/>
  <c r="N410" i="7" s="1"/>
  <c r="O410" i="7" s="1"/>
  <c r="P410" i="7" s="1"/>
  <c r="Q410" i="7" s="1"/>
  <c r="I410" i="7"/>
  <c r="J410" i="7" s="1"/>
  <c r="K410" i="7" s="1"/>
  <c r="M681" i="7"/>
  <c r="N681" i="7" s="1"/>
  <c r="O681" i="7" s="1"/>
  <c r="P681" i="7" s="1"/>
  <c r="Q681" i="7" s="1"/>
  <c r="I681" i="7"/>
  <c r="J681" i="7" s="1"/>
  <c r="K681" i="7" s="1"/>
  <c r="I712" i="7"/>
  <c r="J712" i="7" s="1"/>
  <c r="K712" i="7" s="1"/>
  <c r="M712" i="7"/>
  <c r="N712" i="7" s="1"/>
  <c r="O712" i="7" s="1"/>
  <c r="P712" i="7" s="1"/>
  <c r="Q712" i="7" s="1"/>
  <c r="M860" i="7"/>
  <c r="N860" i="7" s="1"/>
  <c r="O860" i="7" s="1"/>
  <c r="P860" i="7" s="1"/>
  <c r="Q860" i="7" s="1"/>
  <c r="I860" i="7"/>
  <c r="J860" i="7" s="1"/>
  <c r="K860" i="7" s="1"/>
  <c r="M215" i="7"/>
  <c r="N215" i="7" s="1"/>
  <c r="O215" i="7" s="1"/>
  <c r="P215" i="7" s="1"/>
  <c r="Q215" i="7" s="1"/>
  <c r="I215" i="7"/>
  <c r="J215" i="7" s="1"/>
  <c r="K215" i="7" s="1"/>
  <c r="M166" i="7"/>
  <c r="N166" i="7" s="1"/>
  <c r="O166" i="7" s="1"/>
  <c r="P166" i="7" s="1"/>
  <c r="Q166" i="7" s="1"/>
  <c r="I166" i="7"/>
  <c r="J166" i="7" s="1"/>
  <c r="K166" i="7" s="1"/>
  <c r="M308" i="7"/>
  <c r="N308" i="7" s="1"/>
  <c r="O308" i="7" s="1"/>
  <c r="P308" i="7" s="1"/>
  <c r="Q308" i="7" s="1"/>
  <c r="I308" i="7"/>
  <c r="J308" i="7" s="1"/>
  <c r="K308" i="7" s="1"/>
  <c r="I385" i="7"/>
  <c r="J385" i="7" s="1"/>
  <c r="K385" i="7" s="1"/>
  <c r="M385" i="7"/>
  <c r="N385" i="7" s="1"/>
  <c r="O385" i="7" s="1"/>
  <c r="P385" i="7" s="1"/>
  <c r="Q385" i="7" s="1"/>
  <c r="M199" i="7"/>
  <c r="N199" i="7" s="1"/>
  <c r="O199" i="7" s="1"/>
  <c r="P199" i="7" s="1"/>
  <c r="Q199" i="7" s="1"/>
  <c r="I199" i="7"/>
  <c r="J199" i="7" s="1"/>
  <c r="K199" i="7" s="1"/>
  <c r="M857" i="7"/>
  <c r="N857" i="7" s="1"/>
  <c r="O857" i="7" s="1"/>
  <c r="P857" i="7" s="1"/>
  <c r="Q857" i="7" s="1"/>
  <c r="I857" i="7"/>
  <c r="J857" i="7" s="1"/>
  <c r="K857" i="7" s="1"/>
  <c r="M248" i="7"/>
  <c r="N248" i="7" s="1"/>
  <c r="O248" i="7" s="1"/>
  <c r="P248" i="7" s="1"/>
  <c r="Q248" i="7" s="1"/>
  <c r="I248" i="7"/>
  <c r="J248" i="7" s="1"/>
  <c r="K248" i="7" s="1"/>
  <c r="M495" i="7"/>
  <c r="N495" i="7" s="1"/>
  <c r="O495" i="7" s="1"/>
  <c r="P495" i="7" s="1"/>
  <c r="Q495" i="7" s="1"/>
  <c r="I495" i="7"/>
  <c r="J495" i="7" s="1"/>
  <c r="K495" i="7" s="1"/>
  <c r="M206" i="7"/>
  <c r="N206" i="7" s="1"/>
  <c r="O206" i="7" s="1"/>
  <c r="P206" i="7" s="1"/>
  <c r="Q206" i="7" s="1"/>
  <c r="I206" i="7"/>
  <c r="J206" i="7" s="1"/>
  <c r="K206" i="7" s="1"/>
  <c r="M207" i="7"/>
  <c r="N207" i="7" s="1"/>
  <c r="O207" i="7" s="1"/>
  <c r="P207" i="7" s="1"/>
  <c r="Q207" i="7" s="1"/>
  <c r="I207" i="7"/>
  <c r="J207" i="7" s="1"/>
  <c r="K207" i="7" s="1"/>
  <c r="M979" i="7"/>
  <c r="N979" i="7" s="1"/>
  <c r="O979" i="7" s="1"/>
  <c r="P979" i="7" s="1"/>
  <c r="Q979" i="7" s="1"/>
  <c r="I979" i="7"/>
  <c r="J979" i="7" s="1"/>
  <c r="K979" i="7" s="1"/>
  <c r="I336" i="7"/>
  <c r="J336" i="7" s="1"/>
  <c r="K336" i="7" s="1"/>
  <c r="M336" i="7"/>
  <c r="N336" i="7" s="1"/>
  <c r="O336" i="7" s="1"/>
  <c r="P336" i="7" s="1"/>
  <c r="Q336" i="7" s="1"/>
  <c r="M64" i="7"/>
  <c r="N64" i="7" s="1"/>
  <c r="O64" i="7" s="1"/>
  <c r="P64" i="7" s="1"/>
  <c r="Q64" i="7" s="1"/>
  <c r="I64" i="7"/>
  <c r="J64" i="7" s="1"/>
  <c r="K64" i="7" s="1"/>
  <c r="M781" i="7"/>
  <c r="N781" i="7" s="1"/>
  <c r="O781" i="7" s="1"/>
  <c r="P781" i="7" s="1"/>
  <c r="Q781" i="7" s="1"/>
  <c r="I781" i="7"/>
  <c r="J781" i="7" s="1"/>
  <c r="K781" i="7" s="1"/>
  <c r="M784" i="7"/>
  <c r="N784" i="7" s="1"/>
  <c r="O784" i="7" s="1"/>
  <c r="P784" i="7" s="1"/>
  <c r="Q784" i="7" s="1"/>
  <c r="I784" i="7"/>
  <c r="J784" i="7" s="1"/>
  <c r="K784" i="7" s="1"/>
  <c r="I185" i="7"/>
  <c r="J185" i="7" s="1"/>
  <c r="K185" i="7" s="1"/>
  <c r="M185" i="7"/>
  <c r="N185" i="7" s="1"/>
  <c r="O185" i="7" s="1"/>
  <c r="P185" i="7" s="1"/>
  <c r="Q185" i="7" s="1"/>
  <c r="M91" i="7"/>
  <c r="N91" i="7" s="1"/>
  <c r="O91" i="7" s="1"/>
  <c r="P91" i="7" s="1"/>
  <c r="Q91" i="7" s="1"/>
  <c r="I91" i="7"/>
  <c r="J91" i="7" s="1"/>
  <c r="K91" i="7" s="1"/>
  <c r="M967" i="7"/>
  <c r="N967" i="7" s="1"/>
  <c r="O967" i="7" s="1"/>
  <c r="P967" i="7" s="1"/>
  <c r="Q967" i="7" s="1"/>
  <c r="I967" i="7"/>
  <c r="J967" i="7" s="1"/>
  <c r="K967" i="7" s="1"/>
  <c r="I980" i="7"/>
  <c r="J980" i="7" s="1"/>
  <c r="K980" i="7" s="1"/>
  <c r="M980" i="7"/>
  <c r="N980" i="7" s="1"/>
  <c r="O980" i="7" s="1"/>
  <c r="P980" i="7" s="1"/>
  <c r="Q980" i="7" s="1"/>
  <c r="M356" i="7"/>
  <c r="N356" i="7" s="1"/>
  <c r="O356" i="7" s="1"/>
  <c r="P356" i="7" s="1"/>
  <c r="Q356" i="7" s="1"/>
  <c r="I356" i="7"/>
  <c r="J356" i="7" s="1"/>
  <c r="K356" i="7" s="1"/>
  <c r="M398" i="7"/>
  <c r="N398" i="7" s="1"/>
  <c r="O398" i="7" s="1"/>
  <c r="P398" i="7" s="1"/>
  <c r="Q398" i="7" s="1"/>
  <c r="I398" i="7"/>
  <c r="J398" i="7" s="1"/>
  <c r="K398" i="7" s="1"/>
  <c r="I35" i="7"/>
  <c r="J35" i="7" s="1"/>
  <c r="K35" i="7" s="1"/>
  <c r="M35" i="7"/>
  <c r="N35" i="7" s="1"/>
  <c r="O35" i="7" s="1"/>
  <c r="P35" i="7" s="1"/>
  <c r="Q35" i="7" s="1"/>
  <c r="M536" i="7"/>
  <c r="N536" i="7" s="1"/>
  <c r="O536" i="7" s="1"/>
  <c r="P536" i="7" s="1"/>
  <c r="Q536" i="7" s="1"/>
  <c r="I536" i="7"/>
  <c r="J536" i="7" s="1"/>
  <c r="K536" i="7" s="1"/>
  <c r="M294" i="7"/>
  <c r="N294" i="7" s="1"/>
  <c r="O294" i="7" s="1"/>
  <c r="P294" i="7" s="1"/>
  <c r="Q294" i="7" s="1"/>
  <c r="I294" i="7"/>
  <c r="J294" i="7" s="1"/>
  <c r="K294" i="7" s="1"/>
  <c r="M180" i="7"/>
  <c r="N180" i="7" s="1"/>
  <c r="O180" i="7" s="1"/>
  <c r="P180" i="7" s="1"/>
  <c r="Q180" i="7" s="1"/>
  <c r="I180" i="7"/>
  <c r="J180" i="7" s="1"/>
  <c r="K180" i="7" s="1"/>
  <c r="M351" i="7"/>
  <c r="N351" i="7" s="1"/>
  <c r="O351" i="7" s="1"/>
  <c r="P351" i="7" s="1"/>
  <c r="Q351" i="7" s="1"/>
  <c r="I351" i="7"/>
  <c r="J351" i="7" s="1"/>
  <c r="K351" i="7" s="1"/>
  <c r="M395" i="7"/>
  <c r="N395" i="7" s="1"/>
  <c r="O395" i="7" s="1"/>
  <c r="P395" i="7" s="1"/>
  <c r="Q395" i="7" s="1"/>
  <c r="I395" i="7"/>
  <c r="J395" i="7" s="1"/>
  <c r="K395" i="7" s="1"/>
  <c r="I257" i="7"/>
  <c r="J257" i="7" s="1"/>
  <c r="K257" i="7" s="1"/>
  <c r="M257" i="7"/>
  <c r="N257" i="7" s="1"/>
  <c r="O257" i="7" s="1"/>
  <c r="P257" i="7" s="1"/>
  <c r="Q257" i="7" s="1"/>
  <c r="M537" i="7"/>
  <c r="N537" i="7" s="1"/>
  <c r="O537" i="7" s="1"/>
  <c r="P537" i="7" s="1"/>
  <c r="Q537" i="7" s="1"/>
  <c r="I537" i="7"/>
  <c r="J537" i="7" s="1"/>
  <c r="K537" i="7" s="1"/>
  <c r="I749" i="7"/>
  <c r="J749" i="7" s="1"/>
  <c r="K749" i="7" s="1"/>
  <c r="M749" i="7"/>
  <c r="N749" i="7" s="1"/>
  <c r="O749" i="7" s="1"/>
  <c r="P749" i="7" s="1"/>
  <c r="Q749" i="7" s="1"/>
  <c r="M838" i="7"/>
  <c r="N838" i="7" s="1"/>
  <c r="O838" i="7" s="1"/>
  <c r="P838" i="7" s="1"/>
  <c r="Q838" i="7" s="1"/>
  <c r="I838" i="7"/>
  <c r="J838" i="7" s="1"/>
  <c r="K838" i="7" s="1"/>
  <c r="I17" i="7"/>
  <c r="J17" i="7" s="1"/>
  <c r="K17" i="7" s="1"/>
  <c r="M17" i="7"/>
  <c r="N17" i="7" s="1"/>
  <c r="O17" i="7" s="1"/>
  <c r="P17" i="7" s="1"/>
  <c r="Q17" i="7" s="1"/>
  <c r="I944" i="7"/>
  <c r="J944" i="7" s="1"/>
  <c r="K944" i="7" s="1"/>
  <c r="M944" i="7"/>
  <c r="N944" i="7" s="1"/>
  <c r="O944" i="7" s="1"/>
  <c r="P944" i="7" s="1"/>
  <c r="Q944" i="7" s="1"/>
  <c r="M204" i="7"/>
  <c r="N204" i="7" s="1"/>
  <c r="O204" i="7" s="1"/>
  <c r="P204" i="7" s="1"/>
  <c r="Q204" i="7" s="1"/>
  <c r="I204" i="7"/>
  <c r="J204" i="7" s="1"/>
  <c r="K204" i="7" s="1"/>
  <c r="M126" i="7"/>
  <c r="N126" i="7" s="1"/>
  <c r="O126" i="7" s="1"/>
  <c r="P126" i="7" s="1"/>
  <c r="Q126" i="7" s="1"/>
  <c r="I126" i="7"/>
  <c r="J126" i="7" s="1"/>
  <c r="K126" i="7" s="1"/>
  <c r="M602" i="7"/>
  <c r="N602" i="7" s="1"/>
  <c r="O602" i="7" s="1"/>
  <c r="P602" i="7" s="1"/>
  <c r="Q602" i="7" s="1"/>
  <c r="I602" i="7"/>
  <c r="J602" i="7" s="1"/>
  <c r="K602" i="7" s="1"/>
  <c r="M853" i="7"/>
  <c r="N853" i="7" s="1"/>
  <c r="O853" i="7" s="1"/>
  <c r="P853" i="7" s="1"/>
  <c r="Q853" i="7" s="1"/>
  <c r="I853" i="7"/>
  <c r="J853" i="7" s="1"/>
  <c r="K853" i="7" s="1"/>
  <c r="M343" i="7"/>
  <c r="N343" i="7" s="1"/>
  <c r="O343" i="7" s="1"/>
  <c r="P343" i="7" s="1"/>
  <c r="Q343" i="7" s="1"/>
  <c r="I343" i="7"/>
  <c r="J343" i="7" s="1"/>
  <c r="K343" i="7" s="1"/>
  <c r="I721" i="7"/>
  <c r="J721" i="7" s="1"/>
  <c r="K721" i="7" s="1"/>
  <c r="M721" i="7"/>
  <c r="N721" i="7" s="1"/>
  <c r="O721" i="7" s="1"/>
  <c r="P721" i="7" s="1"/>
  <c r="Q721" i="7" s="1"/>
  <c r="I647" i="7"/>
  <c r="J647" i="7" s="1"/>
  <c r="K647" i="7" s="1"/>
  <c r="M647" i="7"/>
  <c r="N647" i="7" s="1"/>
  <c r="O647" i="7" s="1"/>
  <c r="P647" i="7" s="1"/>
  <c r="Q647" i="7" s="1"/>
  <c r="M559" i="7"/>
  <c r="N559" i="7" s="1"/>
  <c r="O559" i="7" s="1"/>
  <c r="P559" i="7" s="1"/>
  <c r="Q559" i="7" s="1"/>
  <c r="I559" i="7"/>
  <c r="J559" i="7" s="1"/>
  <c r="K559" i="7" s="1"/>
  <c r="M938" i="7"/>
  <c r="N938" i="7" s="1"/>
  <c r="O938" i="7" s="1"/>
  <c r="P938" i="7" s="1"/>
  <c r="Q938" i="7" s="1"/>
  <c r="I938" i="7"/>
  <c r="J938" i="7" s="1"/>
  <c r="K938" i="7" s="1"/>
  <c r="M974" i="7"/>
  <c r="N974" i="7" s="1"/>
  <c r="O974" i="7" s="1"/>
  <c r="P974" i="7" s="1"/>
  <c r="Q974" i="7" s="1"/>
  <c r="I974" i="7"/>
  <c r="J974" i="7" s="1"/>
  <c r="K974" i="7" s="1"/>
  <c r="M523" i="7"/>
  <c r="N523" i="7" s="1"/>
  <c r="O523" i="7" s="1"/>
  <c r="P523" i="7" s="1"/>
  <c r="Q523" i="7" s="1"/>
  <c r="I523" i="7"/>
  <c r="J523" i="7" s="1"/>
  <c r="K523" i="7" s="1"/>
  <c r="I214" i="7"/>
  <c r="J214" i="7" s="1"/>
  <c r="K214" i="7" s="1"/>
  <c r="M214" i="7"/>
  <c r="N214" i="7" s="1"/>
  <c r="O214" i="7" s="1"/>
  <c r="P214" i="7" s="1"/>
  <c r="Q214" i="7" s="1"/>
  <c r="F11" i="7"/>
  <c r="I841" i="7"/>
  <c r="J841" i="7" s="1"/>
  <c r="K841" i="7" s="1"/>
  <c r="M841" i="7"/>
  <c r="N841" i="7" s="1"/>
  <c r="O841" i="7" s="1"/>
  <c r="P841" i="7" s="1"/>
  <c r="Q841" i="7" s="1"/>
  <c r="M347" i="7"/>
  <c r="N347" i="7" s="1"/>
  <c r="O347" i="7" s="1"/>
  <c r="P347" i="7" s="1"/>
  <c r="Q347" i="7" s="1"/>
  <c r="I347" i="7"/>
  <c r="J347" i="7" s="1"/>
  <c r="K347" i="7" s="1"/>
  <c r="I493" i="7"/>
  <c r="J493" i="7" s="1"/>
  <c r="K493" i="7" s="1"/>
  <c r="M493" i="7"/>
  <c r="N493" i="7" s="1"/>
  <c r="O493" i="7" s="1"/>
  <c r="P493" i="7" s="1"/>
  <c r="Q493" i="7" s="1"/>
  <c r="M393" i="7"/>
  <c r="N393" i="7" s="1"/>
  <c r="O393" i="7" s="1"/>
  <c r="P393" i="7" s="1"/>
  <c r="Q393" i="7" s="1"/>
  <c r="I393" i="7"/>
  <c r="J393" i="7" s="1"/>
  <c r="K393" i="7" s="1"/>
  <c r="M264" i="7"/>
  <c r="N264" i="7" s="1"/>
  <c r="O264" i="7" s="1"/>
  <c r="P264" i="7" s="1"/>
  <c r="Q264" i="7" s="1"/>
  <c r="I264" i="7"/>
  <c r="J264" i="7" s="1"/>
  <c r="K264" i="7" s="1"/>
  <c r="M352" i="7"/>
  <c r="N352" i="7" s="1"/>
  <c r="O352" i="7" s="1"/>
  <c r="P352" i="7" s="1"/>
  <c r="Q352" i="7" s="1"/>
  <c r="I352" i="7"/>
  <c r="J352" i="7" s="1"/>
  <c r="K352" i="7" s="1"/>
  <c r="M48" i="7"/>
  <c r="N48" i="7" s="1"/>
  <c r="O48" i="7" s="1"/>
  <c r="P48" i="7" s="1"/>
  <c r="Q48" i="7" s="1"/>
  <c r="I48" i="7"/>
  <c r="J48" i="7" s="1"/>
  <c r="K48" i="7" s="1"/>
  <c r="M970" i="7"/>
  <c r="N970" i="7" s="1"/>
  <c r="O970" i="7" s="1"/>
  <c r="P970" i="7" s="1"/>
  <c r="Q970" i="7" s="1"/>
  <c r="M458" i="7"/>
  <c r="N458" i="7" s="1"/>
  <c r="O458" i="7" s="1"/>
  <c r="P458" i="7" s="1"/>
  <c r="Q458" i="7" s="1"/>
  <c r="I458" i="7"/>
  <c r="J458" i="7" s="1"/>
  <c r="K458" i="7" s="1"/>
  <c r="M697" i="7"/>
  <c r="N697" i="7" s="1"/>
  <c r="O697" i="7" s="1"/>
  <c r="P697" i="7" s="1"/>
  <c r="Q697" i="7" s="1"/>
  <c r="I697" i="7"/>
  <c r="J697" i="7" s="1"/>
  <c r="K697" i="7" s="1"/>
  <c r="I254" i="7"/>
  <c r="J254" i="7" s="1"/>
  <c r="K254" i="7" s="1"/>
  <c r="M254" i="7"/>
  <c r="N254" i="7" s="1"/>
  <c r="O254" i="7" s="1"/>
  <c r="P254" i="7" s="1"/>
  <c r="Q254" i="7" s="1"/>
  <c r="M916" i="7"/>
  <c r="N916" i="7" s="1"/>
  <c r="O916" i="7" s="1"/>
  <c r="P916" i="7" s="1"/>
  <c r="Q916" i="7" s="1"/>
  <c r="I916" i="7"/>
  <c r="J916" i="7" s="1"/>
  <c r="K916" i="7" s="1"/>
  <c r="I818" i="7"/>
  <c r="J818" i="7" s="1"/>
  <c r="K818" i="7" s="1"/>
  <c r="M818" i="7"/>
  <c r="N818" i="7" s="1"/>
  <c r="O818" i="7" s="1"/>
  <c r="P818" i="7" s="1"/>
  <c r="Q818" i="7" s="1"/>
  <c r="M303" i="7"/>
  <c r="N303" i="7" s="1"/>
  <c r="O303" i="7" s="1"/>
  <c r="P303" i="7" s="1"/>
  <c r="Q303" i="7" s="1"/>
  <c r="I303" i="7"/>
  <c r="J303" i="7" s="1"/>
  <c r="K303" i="7" s="1"/>
  <c r="M968" i="7"/>
  <c r="N968" i="7" s="1"/>
  <c r="O968" i="7" s="1"/>
  <c r="P968" i="7" s="1"/>
  <c r="Q968" i="7" s="1"/>
  <c r="I968" i="7"/>
  <c r="J968" i="7" s="1"/>
  <c r="K968" i="7" s="1"/>
  <c r="I408" i="7"/>
  <c r="J408" i="7" s="1"/>
  <c r="K408" i="7" s="1"/>
  <c r="M408" i="7"/>
  <c r="N408" i="7" s="1"/>
  <c r="O408" i="7" s="1"/>
  <c r="P408" i="7" s="1"/>
  <c r="Q408" i="7" s="1"/>
  <c r="M58" i="7"/>
  <c r="N58" i="7" s="1"/>
  <c r="O58" i="7" s="1"/>
  <c r="P58" i="7" s="1"/>
  <c r="Q58" i="7" s="1"/>
  <c r="I58" i="7"/>
  <c r="J58" i="7" s="1"/>
  <c r="K58" i="7" s="1"/>
  <c r="M298" i="7"/>
  <c r="N298" i="7" s="1"/>
  <c r="O298" i="7" s="1"/>
  <c r="P298" i="7" s="1"/>
  <c r="Q298" i="7" s="1"/>
  <c r="I298" i="7"/>
  <c r="J298" i="7" s="1"/>
  <c r="K298" i="7" s="1"/>
  <c r="M86" i="7"/>
  <c r="N86" i="7" s="1"/>
  <c r="O86" i="7" s="1"/>
  <c r="P86" i="7" s="1"/>
  <c r="Q86" i="7" s="1"/>
  <c r="I86" i="7"/>
  <c r="J86" i="7" s="1"/>
  <c r="K86" i="7" s="1"/>
  <c r="M787" i="7"/>
  <c r="N787" i="7" s="1"/>
  <c r="O787" i="7" s="1"/>
  <c r="P787" i="7" s="1"/>
  <c r="Q787" i="7" s="1"/>
  <c r="I787" i="7"/>
  <c r="J787" i="7" s="1"/>
  <c r="K787" i="7" s="1"/>
  <c r="I494" i="7"/>
  <c r="J494" i="7" s="1"/>
  <c r="K494" i="7" s="1"/>
  <c r="M494" i="7"/>
  <c r="N494" i="7" s="1"/>
  <c r="O494" i="7" s="1"/>
  <c r="P494" i="7" s="1"/>
  <c r="Q494" i="7" s="1"/>
  <c r="M41" i="7"/>
  <c r="N41" i="7" s="1"/>
  <c r="O41" i="7" s="1"/>
  <c r="P41" i="7" s="1"/>
  <c r="Q41" i="7" s="1"/>
  <c r="I379" i="7"/>
  <c r="J379" i="7" s="1"/>
  <c r="K379" i="7" s="1"/>
  <c r="M379" i="7"/>
  <c r="N379" i="7" s="1"/>
  <c r="O379" i="7" s="1"/>
  <c r="P379" i="7" s="1"/>
  <c r="Q379" i="7" s="1"/>
  <c r="M235" i="7"/>
  <c r="N235" i="7" s="1"/>
  <c r="O235" i="7" s="1"/>
  <c r="P235" i="7" s="1"/>
  <c r="Q235" i="7" s="1"/>
  <c r="I235" i="7"/>
  <c r="J235" i="7" s="1"/>
  <c r="K235" i="7" s="1"/>
  <c r="M142" i="7"/>
  <c r="N142" i="7" s="1"/>
  <c r="O142" i="7" s="1"/>
  <c r="P142" i="7" s="1"/>
  <c r="Q142" i="7" s="1"/>
  <c r="I142" i="7"/>
  <c r="J142" i="7" s="1"/>
  <c r="K142" i="7" s="1"/>
  <c r="M635" i="7"/>
  <c r="N635" i="7" s="1"/>
  <c r="O635" i="7" s="1"/>
  <c r="P635" i="7" s="1"/>
  <c r="Q635" i="7" s="1"/>
  <c r="I635" i="7"/>
  <c r="J635" i="7" s="1"/>
  <c r="K635" i="7" s="1"/>
  <c r="I594" i="7"/>
  <c r="J594" i="7" s="1"/>
  <c r="K594" i="7" s="1"/>
  <c r="M594" i="7"/>
  <c r="N594" i="7" s="1"/>
  <c r="O594" i="7" s="1"/>
  <c r="P594" i="7" s="1"/>
  <c r="Q594" i="7" s="1"/>
  <c r="I24" i="7"/>
  <c r="J24" i="7" s="1"/>
  <c r="K24" i="7" s="1"/>
  <c r="M24" i="7"/>
  <c r="N24" i="7" s="1"/>
  <c r="O24" i="7" s="1"/>
  <c r="P24" i="7" s="1"/>
  <c r="Q24" i="7" s="1"/>
  <c r="M305" i="7"/>
  <c r="N305" i="7" s="1"/>
  <c r="O305" i="7" s="1"/>
  <c r="P305" i="7" s="1"/>
  <c r="Q305" i="7" s="1"/>
  <c r="I305" i="7"/>
  <c r="J305" i="7" s="1"/>
  <c r="K305" i="7" s="1"/>
  <c r="M272" i="7"/>
  <c r="N272" i="7" s="1"/>
  <c r="O272" i="7" s="1"/>
  <c r="P272" i="7" s="1"/>
  <c r="Q272" i="7" s="1"/>
  <c r="I272" i="7"/>
  <c r="J272" i="7" s="1"/>
  <c r="K272" i="7" s="1"/>
  <c r="M914" i="7"/>
  <c r="N914" i="7" s="1"/>
  <c r="O914" i="7" s="1"/>
  <c r="P914" i="7" s="1"/>
  <c r="Q914" i="7" s="1"/>
  <c r="I914" i="7"/>
  <c r="J914" i="7" s="1"/>
  <c r="K914" i="7" s="1"/>
  <c r="M663" i="7"/>
  <c r="N663" i="7" s="1"/>
  <c r="O663" i="7" s="1"/>
  <c r="P663" i="7" s="1"/>
  <c r="Q663" i="7" s="1"/>
  <c r="I663" i="7"/>
  <c r="J663" i="7" s="1"/>
  <c r="K663" i="7" s="1"/>
  <c r="M924" i="7"/>
  <c r="N924" i="7" s="1"/>
  <c r="O924" i="7" s="1"/>
  <c r="P924" i="7" s="1"/>
  <c r="Q924" i="7" s="1"/>
  <c r="I924" i="7"/>
  <c r="J924" i="7" s="1"/>
  <c r="K924" i="7" s="1"/>
  <c r="I779" i="7"/>
  <c r="J779" i="7" s="1"/>
  <c r="K779" i="7" s="1"/>
  <c r="M779" i="7"/>
  <c r="N779" i="7" s="1"/>
  <c r="O779" i="7" s="1"/>
  <c r="P779" i="7" s="1"/>
  <c r="Q779" i="7" s="1"/>
  <c r="I658" i="7"/>
  <c r="J658" i="7" s="1"/>
  <c r="K658" i="7" s="1"/>
  <c r="M658" i="7"/>
  <c r="N658" i="7" s="1"/>
  <c r="O658" i="7" s="1"/>
  <c r="P658" i="7" s="1"/>
  <c r="Q658" i="7" s="1"/>
  <c r="M480" i="7"/>
  <c r="N480" i="7" s="1"/>
  <c r="O480" i="7" s="1"/>
  <c r="P480" i="7" s="1"/>
  <c r="Q480" i="7" s="1"/>
  <c r="I480" i="7"/>
  <c r="J480" i="7" s="1"/>
  <c r="K480" i="7" s="1"/>
  <c r="M670" i="7"/>
  <c r="N670" i="7" s="1"/>
  <c r="O670" i="7" s="1"/>
  <c r="P670" i="7" s="1"/>
  <c r="Q670" i="7" s="1"/>
  <c r="I670" i="7"/>
  <c r="J670" i="7" s="1"/>
  <c r="K670" i="7" s="1"/>
  <c r="I698" i="7"/>
  <c r="J698" i="7" s="1"/>
  <c r="K698" i="7" s="1"/>
  <c r="M698" i="7"/>
  <c r="N698" i="7" s="1"/>
  <c r="O698" i="7" s="1"/>
  <c r="P698" i="7" s="1"/>
  <c r="Q698" i="7" s="1"/>
  <c r="I801" i="7"/>
  <c r="J801" i="7" s="1"/>
  <c r="K801" i="7" s="1"/>
  <c r="M801" i="7"/>
  <c r="N801" i="7" s="1"/>
  <c r="O801" i="7" s="1"/>
  <c r="P801" i="7" s="1"/>
  <c r="Q801" i="7" s="1"/>
  <c r="M353" i="7"/>
  <c r="N353" i="7" s="1"/>
  <c r="O353" i="7" s="1"/>
  <c r="P353" i="7" s="1"/>
  <c r="Q353" i="7" s="1"/>
  <c r="I353" i="7"/>
  <c r="J353" i="7" s="1"/>
  <c r="K353" i="7" s="1"/>
  <c r="M572" i="7"/>
  <c r="N572" i="7" s="1"/>
  <c r="O572" i="7" s="1"/>
  <c r="P572" i="7" s="1"/>
  <c r="Q572" i="7" s="1"/>
  <c r="I572" i="7"/>
  <c r="J572" i="7" s="1"/>
  <c r="K572" i="7" s="1"/>
  <c r="M473" i="7"/>
  <c r="N473" i="7" s="1"/>
  <c r="O473" i="7" s="1"/>
  <c r="P473" i="7" s="1"/>
  <c r="Q473" i="7" s="1"/>
  <c r="I473" i="7"/>
  <c r="J473" i="7" s="1"/>
  <c r="K473" i="7" s="1"/>
  <c r="I359" i="7"/>
  <c r="J359" i="7" s="1"/>
  <c r="K359" i="7" s="1"/>
  <c r="M359" i="7"/>
  <c r="N359" i="7" s="1"/>
  <c r="O359" i="7" s="1"/>
  <c r="P359" i="7" s="1"/>
  <c r="Q359" i="7" s="1"/>
  <c r="M972" i="7"/>
  <c r="N972" i="7" s="1"/>
  <c r="O972" i="7" s="1"/>
  <c r="P972" i="7" s="1"/>
  <c r="Q972" i="7" s="1"/>
  <c r="I972" i="7"/>
  <c r="J972" i="7" s="1"/>
  <c r="K972" i="7" s="1"/>
  <c r="I855" i="7"/>
  <c r="J855" i="7" s="1"/>
  <c r="K855" i="7" s="1"/>
  <c r="M855" i="7"/>
  <c r="N855" i="7" s="1"/>
  <c r="O855" i="7" s="1"/>
  <c r="P855" i="7" s="1"/>
  <c r="Q855" i="7" s="1"/>
  <c r="M119" i="7"/>
  <c r="N119" i="7" s="1"/>
  <c r="O119" i="7" s="1"/>
  <c r="P119" i="7" s="1"/>
  <c r="Q119" i="7" s="1"/>
  <c r="I119" i="7"/>
  <c r="J119" i="7" s="1"/>
  <c r="K119" i="7" s="1"/>
  <c r="I820" i="7"/>
  <c r="J820" i="7" s="1"/>
  <c r="K820" i="7" s="1"/>
  <c r="M820" i="7"/>
  <c r="N820" i="7" s="1"/>
  <c r="O820" i="7" s="1"/>
  <c r="P820" i="7" s="1"/>
  <c r="Q820" i="7" s="1"/>
  <c r="M95" i="7"/>
  <c r="N95" i="7" s="1"/>
  <c r="O95" i="7" s="1"/>
  <c r="P95" i="7" s="1"/>
  <c r="Q95" i="7" s="1"/>
  <c r="I95" i="7"/>
  <c r="J95" i="7" s="1"/>
  <c r="K95" i="7" s="1"/>
  <c r="I808" i="7"/>
  <c r="J808" i="7" s="1"/>
  <c r="K808" i="7" s="1"/>
  <c r="M808" i="7"/>
  <c r="N808" i="7" s="1"/>
  <c r="O808" i="7" s="1"/>
  <c r="P808" i="7" s="1"/>
  <c r="Q808" i="7" s="1"/>
  <c r="M85" i="7"/>
  <c r="N85" i="7" s="1"/>
  <c r="O85" i="7" s="1"/>
  <c r="P85" i="7" s="1"/>
  <c r="Q85" i="7" s="1"/>
  <c r="I85" i="7"/>
  <c r="J85" i="7" s="1"/>
  <c r="K85" i="7" s="1"/>
  <c r="I239" i="7"/>
  <c r="J239" i="7" s="1"/>
  <c r="K239" i="7" s="1"/>
  <c r="M239" i="7"/>
  <c r="N239" i="7" s="1"/>
  <c r="O239" i="7" s="1"/>
  <c r="P239" i="7" s="1"/>
  <c r="Q239" i="7" s="1"/>
  <c r="M132" i="7"/>
  <c r="N132" i="7" s="1"/>
  <c r="O132" i="7" s="1"/>
  <c r="P132" i="7" s="1"/>
  <c r="Q132" i="7" s="1"/>
  <c r="I132" i="7"/>
  <c r="J132" i="7" s="1"/>
  <c r="K132" i="7" s="1"/>
  <c r="M457" i="7"/>
  <c r="N457" i="7" s="1"/>
  <c r="O457" i="7" s="1"/>
  <c r="P457" i="7" s="1"/>
  <c r="Q457" i="7" s="1"/>
  <c r="I457" i="7"/>
  <c r="J457" i="7" s="1"/>
  <c r="K457" i="7" s="1"/>
  <c r="M653" i="7"/>
  <c r="N653" i="7" s="1"/>
  <c r="O653" i="7" s="1"/>
  <c r="P653" i="7" s="1"/>
  <c r="Q653" i="7" s="1"/>
  <c r="I653" i="7"/>
  <c r="J653" i="7" s="1"/>
  <c r="K653" i="7" s="1"/>
  <c r="I925" i="7"/>
  <c r="J925" i="7" s="1"/>
  <c r="K925" i="7" s="1"/>
  <c r="M925" i="7"/>
  <c r="N925" i="7" s="1"/>
  <c r="O925" i="7" s="1"/>
  <c r="P925" i="7" s="1"/>
  <c r="Q925" i="7" s="1"/>
  <c r="M954" i="7"/>
  <c r="N954" i="7" s="1"/>
  <c r="O954" i="7" s="1"/>
  <c r="P954" i="7" s="1"/>
  <c r="Q954" i="7" s="1"/>
  <c r="I954" i="7"/>
  <c r="J954" i="7" s="1"/>
  <c r="K954" i="7" s="1"/>
  <c r="M948" i="7"/>
  <c r="N948" i="7" s="1"/>
  <c r="O948" i="7" s="1"/>
  <c r="P948" i="7" s="1"/>
  <c r="Q948" i="7" s="1"/>
  <c r="I948" i="7"/>
  <c r="J948" i="7" s="1"/>
  <c r="K948" i="7" s="1"/>
  <c r="M193" i="7"/>
  <c r="N193" i="7" s="1"/>
  <c r="O193" i="7" s="1"/>
  <c r="P193" i="7" s="1"/>
  <c r="Q193" i="7" s="1"/>
  <c r="I193" i="7"/>
  <c r="J193" i="7" s="1"/>
  <c r="K193" i="7" s="1"/>
  <c r="M323" i="7"/>
  <c r="N323" i="7" s="1"/>
  <c r="O323" i="7" s="1"/>
  <c r="P323" i="7" s="1"/>
  <c r="Q323" i="7" s="1"/>
  <c r="I323" i="7"/>
  <c r="J323" i="7" s="1"/>
  <c r="K323" i="7" s="1"/>
  <c r="I908" i="7"/>
  <c r="J908" i="7" s="1"/>
  <c r="K908" i="7" s="1"/>
  <c r="M908" i="7"/>
  <c r="N908" i="7" s="1"/>
  <c r="O908" i="7" s="1"/>
  <c r="P908" i="7" s="1"/>
  <c r="Q908" i="7" s="1"/>
  <c r="I780" i="7"/>
  <c r="J780" i="7" s="1"/>
  <c r="K780" i="7" s="1"/>
  <c r="M780" i="7"/>
  <c r="N780" i="7" s="1"/>
  <c r="O780" i="7" s="1"/>
  <c r="P780" i="7" s="1"/>
  <c r="Q780" i="7" s="1"/>
  <c r="I198" i="7"/>
  <c r="J198" i="7" s="1"/>
  <c r="K198" i="7" s="1"/>
  <c r="M198" i="7"/>
  <c r="N198" i="7" s="1"/>
  <c r="O198" i="7" s="1"/>
  <c r="P198" i="7" s="1"/>
  <c r="Q198" i="7" s="1"/>
  <c r="M667" i="7"/>
  <c r="N667" i="7" s="1"/>
  <c r="O667" i="7" s="1"/>
  <c r="P667" i="7" s="1"/>
  <c r="Q667" i="7" s="1"/>
  <c r="I667" i="7"/>
  <c r="J667" i="7" s="1"/>
  <c r="K667" i="7" s="1"/>
  <c r="M631" i="7"/>
  <c r="N631" i="7" s="1"/>
  <c r="O631" i="7" s="1"/>
  <c r="P631" i="7" s="1"/>
  <c r="Q631" i="7" s="1"/>
  <c r="I631" i="7"/>
  <c r="J631" i="7" s="1"/>
  <c r="K631" i="7" s="1"/>
  <c r="I296" i="7"/>
  <c r="J296" i="7" s="1"/>
  <c r="K296" i="7" s="1"/>
  <c r="M296" i="7"/>
  <c r="N296" i="7" s="1"/>
  <c r="O296" i="7" s="1"/>
  <c r="P296" i="7" s="1"/>
  <c r="Q296" i="7" s="1"/>
  <c r="M782" i="7"/>
  <c r="N782" i="7" s="1"/>
  <c r="O782" i="7" s="1"/>
  <c r="P782" i="7" s="1"/>
  <c r="Q782" i="7" s="1"/>
  <c r="I782" i="7"/>
  <c r="J782" i="7" s="1"/>
  <c r="K782" i="7" s="1"/>
  <c r="M927" i="7"/>
  <c r="N927" i="7" s="1"/>
  <c r="O927" i="7" s="1"/>
  <c r="P927" i="7" s="1"/>
  <c r="Q927" i="7" s="1"/>
  <c r="I927" i="7"/>
  <c r="J927" i="7" s="1"/>
  <c r="K927" i="7" s="1"/>
  <c r="M554" i="7"/>
  <c r="N554" i="7" s="1"/>
  <c r="O554" i="7" s="1"/>
  <c r="P554" i="7" s="1"/>
  <c r="Q554" i="7" s="1"/>
  <c r="I554" i="7"/>
  <c r="J554" i="7" s="1"/>
  <c r="K554" i="7" s="1"/>
  <c r="M392" i="7"/>
  <c r="N392" i="7" s="1"/>
  <c r="O392" i="7" s="1"/>
  <c r="P392" i="7" s="1"/>
  <c r="Q392" i="7" s="1"/>
  <c r="I392" i="7"/>
  <c r="J392" i="7" s="1"/>
  <c r="K392" i="7" s="1"/>
  <c r="M454" i="7"/>
  <c r="N454" i="7" s="1"/>
  <c r="O454" i="7" s="1"/>
  <c r="P454" i="7" s="1"/>
  <c r="Q454" i="7" s="1"/>
  <c r="I454" i="7"/>
  <c r="J454" i="7" s="1"/>
  <c r="K454" i="7" s="1"/>
  <c r="M263" i="7"/>
  <c r="N263" i="7" s="1"/>
  <c r="O263" i="7" s="1"/>
  <c r="P263" i="7" s="1"/>
  <c r="Q263" i="7" s="1"/>
  <c r="I263" i="7"/>
  <c r="J263" i="7" s="1"/>
  <c r="K263" i="7" s="1"/>
  <c r="M802" i="7"/>
  <c r="N802" i="7" s="1"/>
  <c r="O802" i="7" s="1"/>
  <c r="P802" i="7" s="1"/>
  <c r="Q802" i="7" s="1"/>
  <c r="I802" i="7"/>
  <c r="J802" i="7" s="1"/>
  <c r="K802" i="7" s="1"/>
  <c r="M735" i="7"/>
  <c r="N735" i="7" s="1"/>
  <c r="O735" i="7" s="1"/>
  <c r="P735" i="7" s="1"/>
  <c r="Q735" i="7" s="1"/>
  <c r="I735" i="7"/>
  <c r="J735" i="7" s="1"/>
  <c r="K735" i="7" s="1"/>
  <c r="M461" i="7"/>
  <c r="N461" i="7" s="1"/>
  <c r="O461" i="7" s="1"/>
  <c r="P461" i="7" s="1"/>
  <c r="Q461" i="7" s="1"/>
  <c r="I461" i="7"/>
  <c r="J461" i="7" s="1"/>
  <c r="K461" i="7" s="1"/>
  <c r="M622" i="7"/>
  <c r="N622" i="7" s="1"/>
  <c r="O622" i="7" s="1"/>
  <c r="P622" i="7" s="1"/>
  <c r="Q622" i="7" s="1"/>
  <c r="I622" i="7"/>
  <c r="J622" i="7" s="1"/>
  <c r="K622" i="7" s="1"/>
  <c r="M406" i="7"/>
  <c r="N406" i="7" s="1"/>
  <c r="O406" i="7" s="1"/>
  <c r="P406" i="7" s="1"/>
  <c r="Q406" i="7" s="1"/>
  <c r="I406" i="7"/>
  <c r="J406" i="7" s="1"/>
  <c r="K406" i="7" s="1"/>
  <c r="M128" i="7"/>
  <c r="N128" i="7" s="1"/>
  <c r="O128" i="7" s="1"/>
  <c r="P128" i="7" s="1"/>
  <c r="Q128" i="7" s="1"/>
  <c r="I128" i="7"/>
  <c r="J128" i="7" s="1"/>
  <c r="K128" i="7" s="1"/>
  <c r="M205" i="7"/>
  <c r="N205" i="7" s="1"/>
  <c r="O205" i="7" s="1"/>
  <c r="P205" i="7" s="1"/>
  <c r="Q205" i="7" s="1"/>
  <c r="I205" i="7"/>
  <c r="J205" i="7" s="1"/>
  <c r="K205" i="7" s="1"/>
  <c r="M738" i="7"/>
  <c r="N738" i="7" s="1"/>
  <c r="O738" i="7" s="1"/>
  <c r="P738" i="7" s="1"/>
  <c r="Q738" i="7" s="1"/>
  <c r="I738" i="7"/>
  <c r="J738" i="7" s="1"/>
  <c r="K738" i="7" s="1"/>
  <c r="M241" i="7"/>
  <c r="N241" i="7" s="1"/>
  <c r="O241" i="7" s="1"/>
  <c r="P241" i="7" s="1"/>
  <c r="Q241" i="7" s="1"/>
  <c r="I241" i="7"/>
  <c r="J241" i="7" s="1"/>
  <c r="K241" i="7" s="1"/>
  <c r="I376" i="7"/>
  <c r="J376" i="7" s="1"/>
  <c r="K376" i="7" s="1"/>
  <c r="M376" i="7"/>
  <c r="N376" i="7" s="1"/>
  <c r="O376" i="7" s="1"/>
  <c r="P376" i="7" s="1"/>
  <c r="Q376" i="7" s="1"/>
  <c r="I805" i="7"/>
  <c r="J805" i="7" s="1"/>
  <c r="K805" i="7" s="1"/>
  <c r="M805" i="7"/>
  <c r="N805" i="7" s="1"/>
  <c r="O805" i="7" s="1"/>
  <c r="P805" i="7" s="1"/>
  <c r="Q805" i="7" s="1"/>
  <c r="I500" i="7"/>
  <c r="J500" i="7" s="1"/>
  <c r="K500" i="7" s="1"/>
  <c r="M500" i="7"/>
  <c r="N500" i="7" s="1"/>
  <c r="O500" i="7" s="1"/>
  <c r="P500" i="7" s="1"/>
  <c r="Q500" i="7" s="1"/>
  <c r="I689" i="7"/>
  <c r="J689" i="7" s="1"/>
  <c r="K689" i="7" s="1"/>
  <c r="M689" i="7"/>
  <c r="N689" i="7" s="1"/>
  <c r="O689" i="7" s="1"/>
  <c r="P689" i="7" s="1"/>
  <c r="Q689" i="7" s="1"/>
  <c r="M686" i="7"/>
  <c r="N686" i="7" s="1"/>
  <c r="O686" i="7" s="1"/>
  <c r="P686" i="7" s="1"/>
  <c r="Q686" i="7" s="1"/>
  <c r="M844" i="7"/>
  <c r="N844" i="7" s="1"/>
  <c r="O844" i="7" s="1"/>
  <c r="P844" i="7" s="1"/>
  <c r="Q844" i="7" s="1"/>
  <c r="M888" i="7"/>
  <c r="N888" i="7" s="1"/>
  <c r="O888" i="7" s="1"/>
  <c r="P888" i="7" s="1"/>
  <c r="Q888" i="7" s="1"/>
  <c r="M597" i="7"/>
  <c r="N597" i="7" s="1"/>
  <c r="O597" i="7" s="1"/>
  <c r="P597" i="7" s="1"/>
  <c r="Q597" i="7" s="1"/>
  <c r="M21" i="7"/>
  <c r="N21" i="7" s="1"/>
  <c r="O21" i="7" s="1"/>
  <c r="P21" i="7" s="1"/>
  <c r="Q21" i="7" s="1"/>
  <c r="M371" i="7"/>
  <c r="N371" i="7" s="1"/>
  <c r="O371" i="7" s="1"/>
  <c r="P371" i="7" s="1"/>
  <c r="Q371" i="7" s="1"/>
  <c r="M513" i="7"/>
  <c r="N513" i="7" s="1"/>
  <c r="O513" i="7" s="1"/>
  <c r="P513" i="7" s="1"/>
  <c r="Q513" i="7" s="1"/>
  <c r="M969" i="7"/>
  <c r="N969" i="7" s="1"/>
  <c r="O969" i="7" s="1"/>
  <c r="P969" i="7" s="1"/>
  <c r="Q969" i="7" s="1"/>
  <c r="M370" i="7"/>
  <c r="N370" i="7" s="1"/>
  <c r="O370" i="7" s="1"/>
  <c r="P370" i="7" s="1"/>
  <c r="Q370" i="7" s="1"/>
  <c r="M897" i="7"/>
  <c r="N897" i="7" s="1"/>
  <c r="O897" i="7" s="1"/>
  <c r="P897" i="7" s="1"/>
  <c r="Q897" i="7" s="1"/>
  <c r="M943" i="7"/>
  <c r="N943" i="7" s="1"/>
  <c r="O943" i="7" s="1"/>
  <c r="P943" i="7" s="1"/>
  <c r="Q943" i="7" s="1"/>
  <c r="M426" i="7"/>
  <c r="N426" i="7" s="1"/>
  <c r="O426" i="7" s="1"/>
  <c r="P426" i="7" s="1"/>
  <c r="Q426" i="7" s="1"/>
  <c r="M449" i="7"/>
  <c r="N449" i="7" s="1"/>
  <c r="O449" i="7" s="1"/>
  <c r="P449" i="7" s="1"/>
  <c r="Q449" i="7" s="1"/>
  <c r="M926" i="7"/>
  <c r="N926" i="7" s="1"/>
  <c r="O926" i="7" s="1"/>
  <c r="P926" i="7" s="1"/>
  <c r="Q926" i="7" s="1"/>
  <c r="M491" i="7"/>
  <c r="N491" i="7" s="1"/>
  <c r="O491" i="7" s="1"/>
  <c r="P491" i="7" s="1"/>
  <c r="Q491" i="7" s="1"/>
  <c r="M673" i="7"/>
  <c r="N673" i="7" s="1"/>
  <c r="O673" i="7" s="1"/>
  <c r="P673" i="7" s="1"/>
  <c r="Q673" i="7" s="1"/>
  <c r="M280" i="7"/>
  <c r="N280" i="7" s="1"/>
  <c r="O280" i="7" s="1"/>
  <c r="P280" i="7" s="1"/>
  <c r="Q280" i="7" s="1"/>
  <c r="M355" i="7"/>
  <c r="N355" i="7" s="1"/>
  <c r="O355" i="7" s="1"/>
  <c r="P355" i="7" s="1"/>
  <c r="Q355" i="7" s="1"/>
  <c r="M598" i="7"/>
  <c r="N598" i="7" s="1"/>
  <c r="O598" i="7" s="1"/>
  <c r="P598" i="7" s="1"/>
  <c r="Q598" i="7" s="1"/>
  <c r="M702" i="7"/>
  <c r="N702" i="7" s="1"/>
  <c r="O702" i="7" s="1"/>
  <c r="P702" i="7" s="1"/>
  <c r="Q702" i="7" s="1"/>
  <c r="M94" i="7"/>
  <c r="N94" i="7" s="1"/>
  <c r="O94" i="7" s="1"/>
  <c r="P94" i="7" s="1"/>
  <c r="Q94" i="7" s="1"/>
  <c r="M467" i="7"/>
  <c r="N467" i="7" s="1"/>
  <c r="O467" i="7" s="1"/>
  <c r="P467" i="7" s="1"/>
  <c r="Q467" i="7" s="1"/>
  <c r="M438" i="7"/>
  <c r="N438" i="7" s="1"/>
  <c r="O438" i="7" s="1"/>
  <c r="P438" i="7" s="1"/>
  <c r="Q438" i="7" s="1"/>
  <c r="M389" i="7"/>
  <c r="N389" i="7" s="1"/>
  <c r="O389" i="7" s="1"/>
  <c r="P389" i="7" s="1"/>
  <c r="Q389" i="7" s="1"/>
  <c r="M746" i="7"/>
  <c r="N746" i="7" s="1"/>
  <c r="O746" i="7" s="1"/>
  <c r="P746" i="7" s="1"/>
  <c r="Q746" i="7" s="1"/>
  <c r="M613" i="7"/>
  <c r="N613" i="7" s="1"/>
  <c r="O613" i="7" s="1"/>
  <c r="P613" i="7" s="1"/>
  <c r="Q613" i="7" s="1"/>
  <c r="M654" i="7"/>
  <c r="N654" i="7" s="1"/>
  <c r="O654" i="7" s="1"/>
  <c r="P654" i="7" s="1"/>
  <c r="Q654" i="7" s="1"/>
  <c r="M687" i="7"/>
  <c r="N687" i="7" s="1"/>
  <c r="O687" i="7" s="1"/>
  <c r="P687" i="7" s="1"/>
  <c r="Q687" i="7" s="1"/>
  <c r="M557" i="7"/>
  <c r="N557" i="7" s="1"/>
  <c r="O557" i="7" s="1"/>
  <c r="P557" i="7" s="1"/>
  <c r="Q557" i="7" s="1"/>
  <c r="M400" i="7"/>
  <c r="N400" i="7" s="1"/>
  <c r="O400" i="7" s="1"/>
  <c r="P400" i="7" s="1"/>
  <c r="Q400" i="7" s="1"/>
  <c r="M275" i="7"/>
  <c r="N275" i="7" s="1"/>
  <c r="O275" i="7" s="1"/>
  <c r="P275" i="7" s="1"/>
  <c r="Q275" i="7" s="1"/>
  <c r="M283" i="7"/>
  <c r="N283" i="7" s="1"/>
  <c r="O283" i="7" s="1"/>
  <c r="P283" i="7" s="1"/>
  <c r="Q283" i="7" s="1"/>
  <c r="M517" i="7"/>
  <c r="N517" i="7" s="1"/>
  <c r="O517" i="7" s="1"/>
  <c r="P517" i="7" s="1"/>
  <c r="Q517" i="7" s="1"/>
  <c r="M381" i="7"/>
  <c r="N381" i="7" s="1"/>
  <c r="O381" i="7" s="1"/>
  <c r="P381" i="7" s="1"/>
  <c r="Q381" i="7" s="1"/>
  <c r="M783" i="7"/>
  <c r="N783" i="7" s="1"/>
  <c r="O783" i="7" s="1"/>
  <c r="P783" i="7" s="1"/>
  <c r="Q783" i="7" s="1"/>
  <c r="M266" i="7"/>
  <c r="N266" i="7" s="1"/>
  <c r="O266" i="7" s="1"/>
  <c r="P266" i="7" s="1"/>
  <c r="Q266" i="7" s="1"/>
  <c r="C40" i="6"/>
  <c r="E40" i="6" s="1"/>
  <c r="I148" i="7"/>
  <c r="J148" i="7" s="1"/>
  <c r="K148" i="7" s="1"/>
  <c r="I453" i="7"/>
  <c r="J453" i="7" s="1"/>
  <c r="K453" i="7" s="1"/>
  <c r="I637" i="7"/>
  <c r="J637" i="7" s="1"/>
  <c r="K637" i="7" s="1"/>
  <c r="I425" i="7"/>
  <c r="J425" i="7" s="1"/>
  <c r="K425" i="7" s="1"/>
  <c r="I162" i="7"/>
  <c r="J162" i="7" s="1"/>
  <c r="K162" i="7" s="1"/>
  <c r="M736" i="7"/>
  <c r="N736" i="7" s="1"/>
  <c r="O736" i="7" s="1"/>
  <c r="P736" i="7" s="1"/>
  <c r="Q736" i="7" s="1"/>
  <c r="M890" i="7"/>
  <c r="N890" i="7" s="1"/>
  <c r="O890" i="7" s="1"/>
  <c r="P890" i="7" s="1"/>
  <c r="Q890" i="7" s="1"/>
  <c r="M366" i="7"/>
  <c r="N366" i="7" s="1"/>
  <c r="O366" i="7" s="1"/>
  <c r="P366" i="7" s="1"/>
  <c r="Q366" i="7" s="1"/>
  <c r="M178" i="7"/>
  <c r="N178" i="7" s="1"/>
  <c r="O178" i="7" s="1"/>
  <c r="P178" i="7" s="1"/>
  <c r="Q178" i="7" s="1"/>
  <c r="I918" i="7"/>
  <c r="J918" i="7" s="1"/>
  <c r="K918" i="7" s="1"/>
  <c r="I501" i="7"/>
  <c r="J501" i="7" s="1"/>
  <c r="K501" i="7" s="1"/>
  <c r="I541" i="7"/>
  <c r="J541" i="7" s="1"/>
  <c r="K541" i="7" s="1"/>
  <c r="I977" i="7"/>
  <c r="J977" i="7" s="1"/>
  <c r="K977" i="7" s="1"/>
  <c r="I785" i="7"/>
  <c r="J785" i="7" s="1"/>
  <c r="K785" i="7" s="1"/>
  <c r="I474" i="7"/>
  <c r="J474" i="7" s="1"/>
  <c r="K474" i="7" s="1"/>
  <c r="M369" i="7"/>
  <c r="N369" i="7" s="1"/>
  <c r="O369" i="7" s="1"/>
  <c r="P369" i="7" s="1"/>
  <c r="Q369" i="7" s="1"/>
  <c r="M619" i="7"/>
  <c r="N619" i="7" s="1"/>
  <c r="O619" i="7" s="1"/>
  <c r="P619" i="7" s="1"/>
  <c r="Q619" i="7" s="1"/>
  <c r="M767" i="7"/>
  <c r="N767" i="7" s="1"/>
  <c r="O767" i="7" s="1"/>
  <c r="P767" i="7" s="1"/>
  <c r="Q767" i="7" s="1"/>
  <c r="M641" i="7"/>
  <c r="N641" i="7" s="1"/>
  <c r="O641" i="7" s="1"/>
  <c r="P641" i="7" s="1"/>
  <c r="Q641" i="7" s="1"/>
  <c r="I649" i="7"/>
  <c r="J649" i="7" s="1"/>
  <c r="K649" i="7" s="1"/>
  <c r="M917" i="7"/>
  <c r="N917" i="7" s="1"/>
  <c r="O917" i="7" s="1"/>
  <c r="P917" i="7" s="1"/>
  <c r="Q917" i="7" s="1"/>
  <c r="M405" i="7"/>
  <c r="N405" i="7" s="1"/>
  <c r="O405" i="7" s="1"/>
  <c r="P405" i="7" s="1"/>
  <c r="Q405" i="7" s="1"/>
  <c r="M707" i="7"/>
  <c r="N707" i="7" s="1"/>
  <c r="O707" i="7" s="1"/>
  <c r="P707" i="7" s="1"/>
  <c r="Q707" i="7" s="1"/>
  <c r="M692" i="7"/>
  <c r="N692" i="7" s="1"/>
  <c r="O692" i="7" s="1"/>
  <c r="P692" i="7" s="1"/>
  <c r="Q692" i="7" s="1"/>
  <c r="I195" i="7"/>
  <c r="J195" i="7" s="1"/>
  <c r="K195" i="7" s="1"/>
  <c r="I71" i="7"/>
  <c r="J71" i="7" s="1"/>
  <c r="K71" i="7" s="1"/>
  <c r="I14" i="7"/>
  <c r="J14" i="7" s="1"/>
  <c r="K14" i="7" s="1"/>
  <c r="I561" i="7"/>
  <c r="J561" i="7" s="1"/>
  <c r="K561" i="7" s="1"/>
  <c r="M285" i="7"/>
  <c r="N285" i="7" s="1"/>
  <c r="O285" i="7" s="1"/>
  <c r="P285" i="7" s="1"/>
  <c r="Q285" i="7" s="1"/>
  <c r="I284" i="7"/>
  <c r="J284" i="7" s="1"/>
  <c r="K284" i="7" s="1"/>
  <c r="I348" i="7"/>
  <c r="J348" i="7" s="1"/>
  <c r="K348" i="7" s="1"/>
  <c r="M719" i="7"/>
  <c r="N719" i="7" s="1"/>
  <c r="O719" i="7" s="1"/>
  <c r="P719" i="7" s="1"/>
  <c r="Q719" i="7" s="1"/>
  <c r="M645" i="7"/>
  <c r="N645" i="7" s="1"/>
  <c r="O645" i="7" s="1"/>
  <c r="P645" i="7" s="1"/>
  <c r="Q645" i="7" s="1"/>
  <c r="M487" i="7"/>
  <c r="N487" i="7" s="1"/>
  <c r="O487" i="7" s="1"/>
  <c r="P487" i="7" s="1"/>
  <c r="Q487" i="7" s="1"/>
  <c r="M39" i="7"/>
  <c r="N39" i="7" s="1"/>
  <c r="O39" i="7" s="1"/>
  <c r="P39" i="7" s="1"/>
  <c r="Q39" i="7" s="1"/>
  <c r="M862" i="7"/>
  <c r="N862" i="7" s="1"/>
  <c r="O862" i="7" s="1"/>
  <c r="P862" i="7" s="1"/>
  <c r="Q862" i="7" s="1"/>
  <c r="M295" i="7"/>
  <c r="N295" i="7" s="1"/>
  <c r="O295" i="7" s="1"/>
  <c r="P295" i="7" s="1"/>
  <c r="Q295" i="7" s="1"/>
  <c r="M278" i="7"/>
  <c r="N278" i="7" s="1"/>
  <c r="O278" i="7" s="1"/>
  <c r="P278" i="7" s="1"/>
  <c r="Q278" i="7" s="1"/>
  <c r="F13" i="8"/>
  <c r="E12" i="8"/>
  <c r="F12" i="8" s="1"/>
  <c r="E10" i="8"/>
  <c r="F10" i="8" s="1"/>
  <c r="E8" i="8"/>
  <c r="F8" i="8" s="1"/>
  <c r="E6" i="8"/>
  <c r="F6" i="8" s="1"/>
  <c r="E7" i="8"/>
  <c r="F7" i="8" s="1"/>
  <c r="E9" i="8"/>
  <c r="F9" i="8" s="1"/>
  <c r="E11" i="8"/>
  <c r="F11" i="8" s="1"/>
  <c r="I13" i="7"/>
  <c r="J13" i="7" s="1"/>
  <c r="K13" i="7" s="1"/>
  <c r="N4" i="7" s="1"/>
  <c r="M13" i="7"/>
  <c r="N13" i="7" s="1"/>
  <c r="O13" i="7" s="1"/>
  <c r="P13" i="7" s="1"/>
  <c r="Q13" i="7" s="1"/>
  <c r="I127" i="7"/>
  <c r="J127" i="7" s="1"/>
  <c r="K127" i="7" s="1"/>
  <c r="I960" i="7"/>
  <c r="J960" i="7" s="1"/>
  <c r="K960" i="7" s="1"/>
  <c r="I72" i="7"/>
  <c r="J72" i="7" s="1"/>
  <c r="K72" i="7" s="1"/>
  <c r="I382" i="7"/>
  <c r="J382" i="7" s="1"/>
  <c r="K382" i="7" s="1"/>
  <c r="I110" i="7"/>
  <c r="J110" i="7" s="1"/>
  <c r="K110" i="7" s="1"/>
  <c r="I664" i="7"/>
  <c r="J664" i="7" s="1"/>
  <c r="K664" i="7" s="1"/>
  <c r="I539" i="7"/>
  <c r="J539" i="7" s="1"/>
  <c r="K539" i="7" s="1"/>
  <c r="I538" i="7"/>
  <c r="J538" i="7" s="1"/>
  <c r="K538" i="7" s="1"/>
  <c r="I140" i="7"/>
  <c r="J140" i="7" s="1"/>
  <c r="K140" i="7" s="1"/>
  <c r="I229" i="7"/>
  <c r="J229" i="7" s="1"/>
  <c r="K229" i="7" s="1"/>
  <c r="I242" i="7"/>
  <c r="J242" i="7" s="1"/>
  <c r="K242" i="7" s="1"/>
  <c r="I796" i="7"/>
  <c r="J796" i="7" s="1"/>
  <c r="K796" i="7" s="1"/>
  <c r="I671" i="7"/>
  <c r="J671" i="7" s="1"/>
  <c r="K671" i="7" s="1"/>
  <c r="I247" i="7"/>
  <c r="J247" i="7" s="1"/>
  <c r="K247" i="7" s="1"/>
  <c r="I192" i="7"/>
  <c r="J192" i="7" s="1"/>
  <c r="K192" i="7" s="1"/>
  <c r="I469" i="7"/>
  <c r="J469" i="7" s="1"/>
  <c r="K469" i="7" s="1"/>
  <c r="I751" i="7"/>
  <c r="J751" i="7" s="1"/>
  <c r="K751" i="7" s="1"/>
  <c r="I51" i="7"/>
  <c r="J51" i="7" s="1"/>
  <c r="K51" i="7" s="1"/>
  <c r="I116" i="7"/>
  <c r="J116" i="7" s="1"/>
  <c r="K116" i="7" s="1"/>
  <c r="I174" i="7"/>
  <c r="J174" i="7" s="1"/>
  <c r="K174" i="7" s="1"/>
  <c r="I333" i="7"/>
  <c r="J333" i="7" s="1"/>
  <c r="K333" i="7" s="1"/>
  <c r="M218" i="7"/>
  <c r="N218" i="7" s="1"/>
  <c r="O218" i="7" s="1"/>
  <c r="P218" i="7" s="1"/>
  <c r="Q218" i="7" s="1"/>
  <c r="I430" i="7"/>
  <c r="J430" i="7" s="1"/>
  <c r="K430" i="7" s="1"/>
  <c r="I772" i="7"/>
  <c r="J772" i="7" s="1"/>
  <c r="K772" i="7" s="1"/>
  <c r="I182" i="7"/>
  <c r="J182" i="7" s="1"/>
  <c r="K182" i="7" s="1"/>
  <c r="I773" i="7"/>
  <c r="J773" i="7" s="1"/>
  <c r="K773" i="7" s="1"/>
  <c r="I378" i="7"/>
  <c r="J378" i="7" s="1"/>
  <c r="K378" i="7" s="1"/>
  <c r="I367" i="7"/>
  <c r="J367" i="7" s="1"/>
  <c r="K367" i="7" s="1"/>
  <c r="I810" i="7"/>
  <c r="J810" i="7" s="1"/>
  <c r="K810" i="7" s="1"/>
  <c r="I312" i="7"/>
  <c r="J312" i="7" s="1"/>
  <c r="K312" i="7" s="1"/>
  <c r="I477" i="7"/>
  <c r="J477" i="7" s="1"/>
  <c r="K477" i="7" s="1"/>
  <c r="I40" i="7"/>
  <c r="J40" i="7" s="1"/>
  <c r="K40" i="7" s="1"/>
  <c r="I932" i="7"/>
  <c r="J932" i="7" s="1"/>
  <c r="K932" i="7" s="1"/>
  <c r="I843" i="7"/>
  <c r="J843" i="7" s="1"/>
  <c r="K843" i="7" s="1"/>
  <c r="I330" i="7"/>
  <c r="J330" i="7" s="1"/>
  <c r="K330" i="7" s="1"/>
  <c r="I276" i="7"/>
  <c r="J276" i="7" s="1"/>
  <c r="K276" i="7" s="1"/>
  <c r="I809" i="7"/>
  <c r="J809" i="7" s="1"/>
  <c r="K809" i="7" s="1"/>
  <c r="I301" i="7"/>
  <c r="J301" i="7" s="1"/>
  <c r="K301" i="7" s="1"/>
  <c r="I524" i="7"/>
  <c r="J524" i="7" s="1"/>
  <c r="K524" i="7" s="1"/>
  <c r="I643" i="7"/>
  <c r="J643" i="7" s="1"/>
  <c r="K643" i="7" s="1"/>
  <c r="I459" i="7"/>
  <c r="J459" i="7" s="1"/>
  <c r="K459" i="7" s="1"/>
  <c r="I588" i="7"/>
  <c r="J588" i="7" s="1"/>
  <c r="K588" i="7" s="1"/>
  <c r="I789" i="7"/>
  <c r="J789" i="7" s="1"/>
  <c r="K789" i="7" s="1"/>
  <c r="I800" i="7"/>
  <c r="J800" i="7" s="1"/>
  <c r="K800" i="7" s="1"/>
  <c r="I543" i="7"/>
  <c r="J543" i="7" s="1"/>
  <c r="K543" i="7" s="1"/>
  <c r="I881" i="7"/>
  <c r="J881" i="7" s="1"/>
  <c r="K881" i="7" s="1"/>
  <c r="I870" i="7"/>
  <c r="J870" i="7" s="1"/>
  <c r="K870" i="7" s="1"/>
  <c r="I483" i="7"/>
  <c r="J483" i="7" s="1"/>
  <c r="K483" i="7" s="1"/>
  <c r="I906" i="7"/>
  <c r="J906" i="7" s="1"/>
  <c r="K906" i="7" s="1"/>
  <c r="I22" i="7"/>
  <c r="J22" i="7" s="1"/>
  <c r="K22" i="7" s="1"/>
  <c r="I151" i="7"/>
  <c r="J151" i="7" s="1"/>
  <c r="K151" i="7" s="1"/>
  <c r="I97" i="7"/>
  <c r="J97" i="7" s="1"/>
  <c r="K97" i="7" s="1"/>
  <c r="I109" i="7"/>
  <c r="J109" i="7" s="1"/>
  <c r="K109" i="7" s="1"/>
  <c r="I134" i="7"/>
  <c r="J134" i="7" s="1"/>
  <c r="K134" i="7" s="1"/>
  <c r="I725" i="7"/>
  <c r="J725" i="7" s="1"/>
  <c r="K725" i="7" s="1"/>
  <c r="I688" i="7"/>
  <c r="J688" i="7" s="1"/>
  <c r="K688" i="7" s="1"/>
  <c r="I452" i="7"/>
  <c r="J452" i="7" s="1"/>
  <c r="K452" i="7" s="1"/>
  <c r="I786" i="7"/>
  <c r="J786" i="7" s="1"/>
  <c r="K786" i="7" s="1"/>
  <c r="I339" i="7"/>
  <c r="J339" i="7" s="1"/>
  <c r="K339" i="7" s="1"/>
  <c r="I516" i="7"/>
  <c r="J516" i="7" s="1"/>
  <c r="K516" i="7" s="1"/>
  <c r="I363" i="7"/>
  <c r="J363" i="7" s="1"/>
  <c r="K363" i="7" s="1"/>
  <c r="M52" i="7"/>
  <c r="N52" i="7" s="1"/>
  <c r="O52" i="7" s="1"/>
  <c r="P52" i="7" s="1"/>
  <c r="Q52" i="7" s="1"/>
  <c r="M31" i="7"/>
  <c r="N31" i="7" s="1"/>
  <c r="O31" i="7" s="1"/>
  <c r="P31" i="7" s="1"/>
  <c r="Q31" i="7" s="1"/>
  <c r="M699" i="7"/>
  <c r="N699" i="7" s="1"/>
  <c r="O699" i="7" s="1"/>
  <c r="P699" i="7" s="1"/>
  <c r="Q699" i="7" s="1"/>
  <c r="M14" i="7"/>
  <c r="N14" i="7" s="1"/>
  <c r="O14" i="7" s="1"/>
  <c r="P14" i="7" s="1"/>
  <c r="Q14" i="7" s="1"/>
  <c r="I118" i="7"/>
  <c r="J118" i="7" s="1"/>
  <c r="K118" i="7" s="1"/>
  <c r="M324" i="7"/>
  <c r="N324" i="7" s="1"/>
  <c r="O324" i="7" s="1"/>
  <c r="P324" i="7" s="1"/>
  <c r="Q324" i="7" s="1"/>
  <c r="I847" i="7"/>
  <c r="J847" i="7" s="1"/>
  <c r="K847" i="7" s="1"/>
  <c r="I36" i="7"/>
  <c r="J36" i="7" s="1"/>
  <c r="K36" i="7" s="1"/>
  <c r="I761" i="7"/>
  <c r="J761" i="7" s="1"/>
  <c r="K761" i="7" s="1"/>
  <c r="I115" i="7"/>
  <c r="J115" i="7" s="1"/>
  <c r="K115" i="7" s="1"/>
  <c r="I606" i="7"/>
  <c r="J606" i="7" s="1"/>
  <c r="K606" i="7" s="1"/>
  <c r="I962" i="7"/>
  <c r="J962" i="7" s="1"/>
  <c r="K962" i="7" s="1"/>
  <c r="I98" i="7"/>
  <c r="J98" i="7" s="1"/>
  <c r="K98" i="7" s="1"/>
  <c r="I971" i="7"/>
  <c r="J971" i="7" s="1"/>
  <c r="K971" i="7" s="1"/>
  <c r="I527" i="7"/>
  <c r="J527" i="7" s="1"/>
  <c r="K527" i="7" s="1"/>
  <c r="I49" i="7"/>
  <c r="J49" i="7" s="1"/>
  <c r="K49" i="7" s="1"/>
  <c r="I936" i="7"/>
  <c r="J936" i="7" s="1"/>
  <c r="K936" i="7" s="1"/>
  <c r="M497" i="7"/>
  <c r="N497" i="7" s="1"/>
  <c r="O497" i="7" s="1"/>
  <c r="P497" i="7" s="1"/>
  <c r="Q497" i="7" s="1"/>
  <c r="I950" i="7"/>
  <c r="J950" i="7" s="1"/>
  <c r="K950" i="7" s="1"/>
  <c r="I959" i="7"/>
  <c r="J959" i="7" s="1"/>
  <c r="K959" i="7" s="1"/>
  <c r="I515" i="7"/>
  <c r="J515" i="7" s="1"/>
  <c r="K515" i="7" s="1"/>
  <c r="I878" i="7"/>
  <c r="J878" i="7" s="1"/>
  <c r="K878" i="7" s="1"/>
  <c r="I155" i="7"/>
  <c r="J155" i="7" s="1"/>
  <c r="K155" i="7" s="1"/>
  <c r="I318" i="7"/>
  <c r="J318" i="7" s="1"/>
  <c r="K318" i="7" s="1"/>
  <c r="I575" i="7"/>
  <c r="J575" i="7" s="1"/>
  <c r="K575" i="7" s="1"/>
  <c r="I37" i="7"/>
  <c r="J37" i="7" s="1"/>
  <c r="K37" i="7" s="1"/>
  <c r="I74" i="7"/>
  <c r="J74" i="7" s="1"/>
  <c r="K74" i="7" s="1"/>
  <c r="I628" i="7"/>
  <c r="J628" i="7" s="1"/>
  <c r="K628" i="7" s="1"/>
  <c r="I933" i="7"/>
  <c r="J933" i="7" s="1"/>
  <c r="K933" i="7" s="1"/>
  <c r="I411" i="7"/>
  <c r="J411" i="7" s="1"/>
  <c r="K411" i="7" s="1"/>
  <c r="I753" i="7"/>
  <c r="J753" i="7" s="1"/>
  <c r="K753" i="7" s="1"/>
  <c r="I574" i="7"/>
  <c r="J574" i="7" s="1"/>
  <c r="K574" i="7" s="1"/>
  <c r="I133" i="7"/>
  <c r="J133" i="7" s="1"/>
  <c r="K133" i="7" s="1"/>
  <c r="I581" i="7"/>
  <c r="J581" i="7" s="1"/>
  <c r="K581" i="7" s="1"/>
  <c r="I136" i="7"/>
  <c r="J136" i="7" s="1"/>
  <c r="K136" i="7" s="1"/>
  <c r="I223" i="7"/>
  <c r="J223" i="7" s="1"/>
  <c r="K223" i="7" s="1"/>
  <c r="I397" i="7"/>
  <c r="J397" i="7" s="1"/>
  <c r="K397" i="7" s="1"/>
  <c r="I758" i="7"/>
  <c r="J758" i="7" s="1"/>
  <c r="K758" i="7" s="1"/>
  <c r="I292" i="7"/>
  <c r="J292" i="7" s="1"/>
  <c r="K292" i="7" s="1"/>
  <c r="I568" i="7"/>
  <c r="J568" i="7" s="1"/>
  <c r="K568" i="7" s="1"/>
  <c r="I380" i="7"/>
  <c r="J380" i="7" s="1"/>
  <c r="K380" i="7" s="1"/>
  <c r="I499" i="7"/>
  <c r="J499" i="7" s="1"/>
  <c r="K499" i="7" s="1"/>
  <c r="I27" i="7"/>
  <c r="J27" i="7" s="1"/>
  <c r="K27" i="7" s="1"/>
  <c r="I444" i="7"/>
  <c r="J444" i="7" s="1"/>
  <c r="K444" i="7" s="1"/>
  <c r="I171" i="7"/>
  <c r="J171" i="7" s="1"/>
  <c r="K171" i="7" s="1"/>
  <c r="M482" i="7"/>
  <c r="N482" i="7" s="1"/>
  <c r="O482" i="7" s="1"/>
  <c r="P482" i="7" s="1"/>
  <c r="Q482" i="7" s="1"/>
  <c r="I106" i="7"/>
  <c r="J106" i="7" s="1"/>
  <c r="K106" i="7" s="1"/>
  <c r="I160" i="7"/>
  <c r="J160" i="7" s="1"/>
  <c r="K160" i="7" s="1"/>
  <c r="I436" i="7"/>
  <c r="J436" i="7" s="1"/>
  <c r="K436" i="7" s="1"/>
  <c r="M124" i="7"/>
  <c r="N124" i="7" s="1"/>
  <c r="O124" i="7" s="1"/>
  <c r="P124" i="7" s="1"/>
  <c r="Q124" i="7" s="1"/>
  <c r="I490" i="7"/>
  <c r="J490" i="7" s="1"/>
  <c r="K490" i="7" s="1"/>
  <c r="I54" i="7"/>
  <c r="J54" i="7" s="1"/>
  <c r="K54" i="7" s="1"/>
  <c r="I365" i="7"/>
  <c r="J365" i="7" s="1"/>
  <c r="K365" i="7" s="1"/>
  <c r="I816" i="7"/>
  <c r="J816" i="7" s="1"/>
  <c r="K816" i="7" s="1"/>
  <c r="I644" i="7"/>
  <c r="J644" i="7" s="1"/>
  <c r="K644" i="7" s="1"/>
  <c r="I905" i="7"/>
  <c r="J905" i="7" s="1"/>
  <c r="K905" i="7" s="1"/>
  <c r="I544" i="7"/>
  <c r="J544" i="7" s="1"/>
  <c r="K544" i="7" s="1"/>
  <c r="I419" i="7"/>
  <c r="J419" i="7" s="1"/>
  <c r="K419" i="7" s="1"/>
  <c r="I427" i="7"/>
  <c r="J427" i="7" s="1"/>
  <c r="K427" i="7" s="1"/>
  <c r="I889" i="7"/>
  <c r="J889" i="7" s="1"/>
  <c r="K889" i="7" s="1"/>
  <c r="I372" i="7"/>
  <c r="J372" i="7" s="1"/>
  <c r="K372" i="7" s="1"/>
  <c r="I961" i="7"/>
  <c r="J961" i="7" s="1"/>
  <c r="K961" i="7" s="1"/>
  <c r="I549" i="7"/>
  <c r="J549" i="7" s="1"/>
  <c r="K549" i="7" s="1"/>
  <c r="I694" i="7"/>
  <c r="J694" i="7" s="1"/>
  <c r="K694" i="7" s="1"/>
  <c r="I964" i="7"/>
  <c r="J964" i="7" s="1"/>
  <c r="K964" i="7" s="1"/>
  <c r="C10" i="7"/>
  <c r="D15" i="8"/>
  <c r="D16" i="8" s="1"/>
  <c r="I620" i="7"/>
  <c r="J620" i="7" s="1"/>
  <c r="K620" i="7" s="1"/>
  <c r="M883" i="7"/>
  <c r="N883" i="7" s="1"/>
  <c r="O883" i="7" s="1"/>
  <c r="P883" i="7" s="1"/>
  <c r="Q883" i="7" s="1"/>
  <c r="M267" i="7"/>
  <c r="N267" i="7" s="1"/>
  <c r="O267" i="7" s="1"/>
  <c r="P267" i="7" s="1"/>
  <c r="Q267" i="7" s="1"/>
  <c r="I740" i="7"/>
  <c r="J740" i="7" s="1"/>
  <c r="K740" i="7" s="1"/>
  <c r="I260" i="7"/>
  <c r="J260" i="7" s="1"/>
  <c r="K260" i="7" s="1"/>
  <c r="I304" i="7"/>
  <c r="J304" i="7" s="1"/>
  <c r="K304" i="7" s="1"/>
  <c r="I167" i="7"/>
  <c r="J167" i="7" s="1"/>
  <c r="K167" i="7" s="1"/>
  <c r="M489" i="7"/>
  <c r="N489" i="7" s="1"/>
  <c r="O489" i="7" s="1"/>
  <c r="P489" i="7" s="1"/>
  <c r="Q489" i="7" s="1"/>
  <c r="E44" i="6"/>
  <c r="I674" i="7"/>
  <c r="J674" i="7" s="1"/>
  <c r="K674" i="7" s="1"/>
  <c r="I468" i="7"/>
  <c r="J468" i="7" s="1"/>
  <c r="K468" i="7" s="1"/>
  <c r="I661" i="7"/>
  <c r="J661" i="7" s="1"/>
  <c r="K661" i="7" s="1"/>
  <c r="I534" i="7"/>
  <c r="J534" i="7" s="1"/>
  <c r="K534" i="7" s="1"/>
  <c r="I970" i="7"/>
  <c r="J970" i="7" s="1"/>
  <c r="K970" i="7" s="1"/>
  <c r="I835" i="7"/>
  <c r="J835" i="7" s="1"/>
  <c r="K835" i="7" s="1"/>
  <c r="I416" i="7"/>
  <c r="J416" i="7" s="1"/>
  <c r="K416" i="7" s="1"/>
  <c r="I750" i="7"/>
  <c r="J750" i="7" s="1"/>
  <c r="K750" i="7" s="1"/>
  <c r="I815" i="7"/>
  <c r="J815" i="7" s="1"/>
  <c r="K815" i="7" s="1"/>
  <c r="I277" i="7"/>
  <c r="J277" i="7" s="1"/>
  <c r="K277" i="7" s="1"/>
  <c r="I233" i="7"/>
  <c r="J233" i="7" s="1"/>
  <c r="K233" i="7" s="1"/>
  <c r="I129" i="7"/>
  <c r="J129" i="7" s="1"/>
  <c r="K129" i="7" s="1"/>
  <c r="I763" i="7"/>
  <c r="J763" i="7" s="1"/>
  <c r="K763" i="7" s="1"/>
  <c r="I890" i="7"/>
  <c r="J890" i="7" s="1"/>
  <c r="K890" i="7" s="1"/>
  <c r="I726" i="7"/>
  <c r="J726" i="7" s="1"/>
  <c r="K726" i="7" s="1"/>
  <c r="I560" i="7"/>
  <c r="J560" i="7" s="1"/>
  <c r="K560" i="7" s="1"/>
  <c r="I426" i="7"/>
  <c r="J426" i="7" s="1"/>
  <c r="K426" i="7" s="1"/>
  <c r="I935" i="7"/>
  <c r="J935" i="7" s="1"/>
  <c r="K935" i="7" s="1"/>
  <c r="I16" i="7"/>
  <c r="J16" i="7" s="1"/>
  <c r="K16" i="7" s="1"/>
  <c r="I113" i="7"/>
  <c r="J113" i="7" s="1"/>
  <c r="K113" i="7" s="1"/>
  <c r="I236" i="7"/>
  <c r="J236" i="7" s="1"/>
  <c r="K236" i="7" s="1"/>
  <c r="I94" i="7"/>
  <c r="J94" i="7" s="1"/>
  <c r="K94" i="7" s="1"/>
  <c r="I341" i="7"/>
  <c r="J341" i="7" s="1"/>
  <c r="K341" i="7" s="1"/>
  <c r="I687" i="7"/>
  <c r="J687" i="7" s="1"/>
  <c r="K687" i="7" s="1"/>
  <c r="I466" i="7"/>
  <c r="J466" i="7" s="1"/>
  <c r="K466" i="7" s="1"/>
  <c r="I422" i="7"/>
  <c r="J422" i="7" s="1"/>
  <c r="K422" i="7" s="1"/>
  <c r="I400" i="7"/>
  <c r="J400" i="7" s="1"/>
  <c r="K400" i="7" s="1"/>
  <c r="I571" i="7"/>
  <c r="J571" i="7" s="1"/>
  <c r="K571" i="7" s="1"/>
  <c r="I329" i="7"/>
  <c r="J329" i="7" s="1"/>
  <c r="K329" i="7" s="1"/>
  <c r="I532" i="7"/>
  <c r="J532" i="7" s="1"/>
  <c r="K532" i="7" s="1"/>
  <c r="I369" i="7"/>
  <c r="J369" i="7" s="1"/>
  <c r="K369" i="7" s="1"/>
  <c r="I61" i="7"/>
  <c r="J61" i="7" s="1"/>
  <c r="K61" i="7" s="1"/>
  <c r="I18" i="7"/>
  <c r="J18" i="7" s="1"/>
  <c r="K18" i="7" s="1"/>
  <c r="I868" i="7"/>
  <c r="J868" i="7" s="1"/>
  <c r="K868" i="7" s="1"/>
  <c r="I29" i="7"/>
  <c r="J29" i="7" s="1"/>
  <c r="K29" i="7" s="1"/>
  <c r="I371" i="7"/>
  <c r="J371" i="7" s="1"/>
  <c r="K371" i="7" s="1"/>
  <c r="I451" i="7"/>
  <c r="J451" i="7" s="1"/>
  <c r="K451" i="7" s="1"/>
  <c r="I271" i="7"/>
  <c r="J271" i="7" s="1"/>
  <c r="K271" i="7" s="1"/>
  <c r="I593" i="7"/>
  <c r="J593" i="7" s="1"/>
  <c r="K593" i="7" s="1"/>
  <c r="I226" i="7"/>
  <c r="J226" i="7" s="1"/>
  <c r="K226" i="7" s="1"/>
  <c r="I227" i="7"/>
  <c r="J227" i="7" s="1"/>
  <c r="K227" i="7" s="1"/>
  <c r="I777" i="7"/>
  <c r="J777" i="7" s="1"/>
  <c r="K777" i="7" s="1"/>
  <c r="I952" i="7"/>
  <c r="J952" i="7" s="1"/>
  <c r="K952" i="7" s="1"/>
  <c r="I824" i="7"/>
  <c r="J824" i="7" s="1"/>
  <c r="K824" i="7" s="1"/>
  <c r="I690" i="7"/>
  <c r="J690" i="7" s="1"/>
  <c r="K690" i="7" s="1"/>
  <c r="I357" i="7"/>
  <c r="J357" i="7" s="1"/>
  <c r="K357" i="7" s="1"/>
  <c r="I814" i="7"/>
  <c r="J814" i="7" s="1"/>
  <c r="K814" i="7" s="1"/>
  <c r="I383" i="7"/>
  <c r="J383" i="7" s="1"/>
  <c r="K383" i="7" s="1"/>
  <c r="I981" i="7"/>
  <c r="J981" i="7" s="1"/>
  <c r="K981" i="7" s="1"/>
  <c r="I208" i="7"/>
  <c r="J208" i="7" s="1"/>
  <c r="K208" i="7" s="1"/>
  <c r="I731" i="7"/>
  <c r="J731" i="7" s="1"/>
  <c r="K731" i="7" s="1"/>
  <c r="I146" i="7"/>
  <c r="J146" i="7" s="1"/>
  <c r="K146" i="7" s="1"/>
  <c r="I513" i="7"/>
  <c r="J513" i="7" s="1"/>
  <c r="K513" i="7" s="1"/>
  <c r="I409" i="7"/>
  <c r="J409" i="7" s="1"/>
  <c r="K409" i="7" s="1"/>
  <c r="I545" i="7"/>
  <c r="J545" i="7" s="1"/>
  <c r="K545" i="7" s="1"/>
  <c r="I736" i="7"/>
  <c r="J736" i="7" s="1"/>
  <c r="K736" i="7" s="1"/>
  <c r="I812" i="7"/>
  <c r="J812" i="7" s="1"/>
  <c r="K812" i="7" s="1"/>
  <c r="I897" i="7"/>
  <c r="J897" i="7" s="1"/>
  <c r="K897" i="7" s="1"/>
  <c r="I350" i="7"/>
  <c r="J350" i="7" s="1"/>
  <c r="K350" i="7" s="1"/>
  <c r="I328" i="7"/>
  <c r="J328" i="7" s="1"/>
  <c r="K328" i="7" s="1"/>
  <c r="I455" i="7"/>
  <c r="J455" i="7" s="1"/>
  <c r="K455" i="7" s="1"/>
  <c r="I709" i="7"/>
  <c r="J709" i="7" s="1"/>
  <c r="K709" i="7" s="1"/>
  <c r="I28" i="7"/>
  <c r="J28" i="7" s="1"/>
  <c r="K28" i="7" s="1"/>
  <c r="I101" i="7"/>
  <c r="J101" i="7" s="1"/>
  <c r="K101" i="7" s="1"/>
  <c r="I389" i="7"/>
  <c r="J389" i="7" s="1"/>
  <c r="K389" i="7" s="1"/>
  <c r="I764" i="7"/>
  <c r="J764" i="7" s="1"/>
  <c r="K764" i="7" s="1"/>
  <c r="I774" i="7"/>
  <c r="J774" i="7" s="1"/>
  <c r="K774" i="7" s="1"/>
  <c r="I956" i="7"/>
  <c r="J956" i="7" s="1"/>
  <c r="K956" i="7" s="1"/>
  <c r="I502" i="7"/>
  <c r="J502" i="7" s="1"/>
  <c r="K502" i="7" s="1"/>
  <c r="I230" i="7"/>
  <c r="J230" i="7" s="1"/>
  <c r="K230" i="7" s="1"/>
  <c r="I325" i="7"/>
  <c r="J325" i="7" s="1"/>
  <c r="K325" i="7" s="1"/>
  <c r="I792" i="7"/>
  <c r="J792" i="7" s="1"/>
  <c r="K792" i="7" s="1"/>
  <c r="I822" i="7"/>
  <c r="J822" i="7" s="1"/>
  <c r="K822" i="7" s="1"/>
  <c r="I630" i="7"/>
  <c r="J630" i="7" s="1"/>
  <c r="K630" i="7" s="1"/>
  <c r="I665" i="7"/>
  <c r="J665" i="7" s="1"/>
  <c r="K665" i="7" s="1"/>
  <c r="I60" i="7"/>
  <c r="J60" i="7" s="1"/>
  <c r="K60" i="7" s="1"/>
  <c r="I573" i="7"/>
  <c r="J573" i="7" s="1"/>
  <c r="K573" i="7" s="1"/>
  <c r="I978" i="7"/>
  <c r="J978" i="7" s="1"/>
  <c r="K978" i="7" s="1"/>
  <c r="I636" i="7"/>
  <c r="J636" i="7" s="1"/>
  <c r="K636" i="7" s="1"/>
  <c r="I798" i="7"/>
  <c r="J798" i="7" s="1"/>
  <c r="K798" i="7" s="1"/>
  <c r="I342" i="7"/>
  <c r="J342" i="7" s="1"/>
  <c r="K342" i="7" s="1"/>
  <c r="I883" i="7"/>
  <c r="J883" i="7" s="1"/>
  <c r="K883" i="7" s="1"/>
  <c r="I844" i="7"/>
  <c r="J844" i="7" s="1"/>
  <c r="K844" i="7" s="1"/>
  <c r="I259" i="7"/>
  <c r="J259" i="7" s="1"/>
  <c r="K259" i="7" s="1"/>
  <c r="I219" i="7"/>
  <c r="J219" i="7" s="1"/>
  <c r="K219" i="7" s="1"/>
  <c r="I220" i="7"/>
  <c r="J220" i="7" s="1"/>
  <c r="K220" i="7" s="1"/>
  <c r="I823" i="7"/>
  <c r="J823" i="7" s="1"/>
  <c r="K823" i="7" s="1"/>
  <c r="I217" i="7"/>
  <c r="J217" i="7" s="1"/>
  <c r="K217" i="7" s="1"/>
  <c r="I267" i="7"/>
  <c r="J267" i="7" s="1"/>
  <c r="K267" i="7" s="1"/>
  <c r="I806" i="7"/>
  <c r="J806" i="7" s="1"/>
  <c r="K806" i="7" s="1"/>
  <c r="I302" i="7"/>
  <c r="J302" i="7" s="1"/>
  <c r="K302" i="7" s="1"/>
  <c r="I173" i="7"/>
  <c r="J173" i="7" s="1"/>
  <c r="K173" i="7" s="1"/>
  <c r="I755" i="7"/>
  <c r="J755" i="7" s="1"/>
  <c r="K755" i="7" s="1"/>
  <c r="I943" i="7"/>
  <c r="J943" i="7" s="1"/>
  <c r="K943" i="7" s="1"/>
  <c r="I926" i="7"/>
  <c r="J926" i="7" s="1"/>
  <c r="K926" i="7" s="1"/>
  <c r="I634" i="7"/>
  <c r="J634" i="7" s="1"/>
  <c r="K634" i="7" s="1"/>
  <c r="I941" i="7"/>
  <c r="J941" i="7" s="1"/>
  <c r="K941" i="7" s="1"/>
  <c r="I819" i="7"/>
  <c r="J819" i="7" s="1"/>
  <c r="K819" i="7" s="1"/>
  <c r="I702" i="7"/>
  <c r="J702" i="7" s="1"/>
  <c r="K702" i="7" s="1"/>
  <c r="I437" i="7"/>
  <c r="J437" i="7" s="1"/>
  <c r="K437" i="7" s="1"/>
  <c r="I965" i="7"/>
  <c r="J965" i="7" s="1"/>
  <c r="K965" i="7" s="1"/>
  <c r="I654" i="7"/>
  <c r="J654" i="7" s="1"/>
  <c r="K654" i="7" s="1"/>
  <c r="I557" i="7"/>
  <c r="J557" i="7" s="1"/>
  <c r="K557" i="7" s="1"/>
  <c r="I563" i="7"/>
  <c r="J563" i="7" s="1"/>
  <c r="K563" i="7" s="1"/>
  <c r="I517" i="7"/>
  <c r="J517" i="7" s="1"/>
  <c r="K517" i="7" s="1"/>
  <c r="I695" i="7"/>
  <c r="J695" i="7" s="1"/>
  <c r="K695" i="7" s="1"/>
  <c r="I481" i="7"/>
  <c r="J481" i="7" s="1"/>
  <c r="K481" i="7" s="1"/>
  <c r="I826" i="7"/>
  <c r="J826" i="7" s="1"/>
  <c r="K826" i="7" s="1"/>
  <c r="I691" i="7"/>
  <c r="J691" i="7" s="1"/>
  <c r="K691" i="7" s="1"/>
  <c r="I891" i="7"/>
  <c r="J891" i="7" s="1"/>
  <c r="K891" i="7" s="1"/>
  <c r="I358" i="7"/>
  <c r="J358" i="7" s="1"/>
  <c r="K358" i="7" s="1"/>
  <c r="I415" i="7"/>
  <c r="J415" i="7" s="1"/>
  <c r="K415" i="7" s="1"/>
  <c r="I615" i="7"/>
  <c r="J615" i="7" s="1"/>
  <c r="K615" i="7" s="1"/>
  <c r="I428" i="7"/>
  <c r="J428" i="7" s="1"/>
  <c r="K428" i="7" s="1"/>
  <c r="I632" i="7"/>
  <c r="J632" i="7" s="1"/>
  <c r="K632" i="7" s="1"/>
  <c r="I188" i="7"/>
  <c r="J188" i="7" s="1"/>
  <c r="K188" i="7" s="1"/>
  <c r="I53" i="7"/>
  <c r="J53" i="7" s="1"/>
  <c r="K53" i="7" s="1"/>
  <c r="I929" i="7"/>
  <c r="J929" i="7" s="1"/>
  <c r="K929" i="7" s="1"/>
  <c r="I31" i="7"/>
  <c r="J31" i="7" s="1"/>
  <c r="K31" i="7" s="1"/>
  <c r="I299" i="7"/>
  <c r="J299" i="7" s="1"/>
  <c r="K299" i="7" s="1"/>
  <c r="I270" i="7"/>
  <c r="J270" i="7" s="1"/>
  <c r="K270" i="7" s="1"/>
  <c r="I491" i="7"/>
  <c r="J491" i="7" s="1"/>
  <c r="K491" i="7" s="1"/>
  <c r="I586" i="7"/>
  <c r="J586" i="7" s="1"/>
  <c r="K586" i="7" s="1"/>
  <c r="I762" i="7"/>
  <c r="J762" i="7" s="1"/>
  <c r="K762" i="7" s="1"/>
  <c r="I141" i="7"/>
  <c r="J141" i="7" s="1"/>
  <c r="K141" i="7" s="1"/>
  <c r="I598" i="7"/>
  <c r="J598" i="7" s="1"/>
  <c r="K598" i="7" s="1"/>
  <c r="I191" i="7"/>
  <c r="J191" i="7" s="1"/>
  <c r="K191" i="7" s="1"/>
  <c r="I432" i="7"/>
  <c r="J432" i="7" s="1"/>
  <c r="K432" i="7" s="1"/>
  <c r="I467" i="7"/>
  <c r="J467" i="7" s="1"/>
  <c r="K467" i="7" s="1"/>
  <c r="I117" i="7"/>
  <c r="J117" i="7" s="1"/>
  <c r="K117" i="7" s="1"/>
  <c r="I435" i="7"/>
  <c r="J435" i="7" s="1"/>
  <c r="K435" i="7" s="1"/>
  <c r="I32" i="7"/>
  <c r="J32" i="7" s="1"/>
  <c r="K32" i="7" s="1"/>
  <c r="I605" i="7"/>
  <c r="J605" i="7" s="1"/>
  <c r="K605" i="7" s="1"/>
  <c r="I976" i="7"/>
  <c r="J976" i="7" s="1"/>
  <c r="K976" i="7" s="1"/>
  <c r="I783" i="7"/>
  <c r="J783" i="7" s="1"/>
  <c r="K783" i="7" s="1"/>
  <c r="I685" i="7"/>
  <c r="J685" i="7" s="1"/>
  <c r="K685" i="7" s="1"/>
  <c r="I255" i="7"/>
  <c r="J255" i="7" s="1"/>
  <c r="K255" i="7" s="1"/>
  <c r="I232" i="7"/>
  <c r="J232" i="7" s="1"/>
  <c r="K232" i="7" s="1"/>
  <c r="I177" i="7"/>
  <c r="J177" i="7" s="1"/>
  <c r="K177" i="7" s="1"/>
  <c r="I440" i="7"/>
  <c r="J440" i="7" s="1"/>
  <c r="K440" i="7" s="1"/>
  <c r="I668" i="7"/>
  <c r="J668" i="7" s="1"/>
  <c r="K668" i="7" s="1"/>
  <c r="I839" i="7"/>
  <c r="J839" i="7" s="1"/>
  <c r="K839" i="7" s="1"/>
  <c r="I849" i="7"/>
  <c r="J849" i="7" s="1"/>
  <c r="K849" i="7" s="1"/>
  <c r="I76" i="7"/>
  <c r="J76" i="7" s="1"/>
  <c r="K76" i="7" s="1"/>
  <c r="I679" i="7"/>
  <c r="J679" i="7" s="1"/>
  <c r="K679" i="7" s="1"/>
  <c r="I662" i="7"/>
  <c r="J662" i="7" s="1"/>
  <c r="K662" i="7" s="1"/>
  <c r="I640" i="7"/>
  <c r="J640" i="7" s="1"/>
  <c r="K640" i="7" s="1"/>
  <c r="I874" i="7"/>
  <c r="J874" i="7" s="1"/>
  <c r="K874" i="7" s="1"/>
  <c r="I898" i="7"/>
  <c r="J898" i="7" s="1"/>
  <c r="K898" i="7" s="1"/>
  <c r="I531" i="7"/>
  <c r="J531" i="7" s="1"/>
  <c r="K531" i="7" s="1"/>
  <c r="I314" i="7"/>
  <c r="J314" i="7" s="1"/>
  <c r="K314" i="7" s="1"/>
  <c r="I582" i="7"/>
  <c r="J582" i="7" s="1"/>
  <c r="K582" i="7" s="1"/>
  <c r="I93" i="7"/>
  <c r="J93" i="7" s="1"/>
  <c r="K93" i="7" s="1"/>
  <c r="I510" i="7"/>
  <c r="J510" i="7" s="1"/>
  <c r="K510" i="7" s="1"/>
  <c r="I168" i="7"/>
  <c r="J168" i="7" s="1"/>
  <c r="K168" i="7" s="1"/>
  <c r="I584" i="7"/>
  <c r="J584" i="7" s="1"/>
  <c r="K584" i="7" s="1"/>
  <c r="I791" i="7"/>
  <c r="J791" i="7" s="1"/>
  <c r="K791" i="7" s="1"/>
  <c r="I288" i="7"/>
  <c r="J288" i="7" s="1"/>
  <c r="K288" i="7" s="1"/>
  <c r="I279" i="7"/>
  <c r="J279" i="7" s="1"/>
  <c r="K279" i="7" s="1"/>
  <c r="I45" i="7"/>
  <c r="J45" i="7" s="1"/>
  <c r="K45" i="7" s="1"/>
  <c r="I771" i="7"/>
  <c r="J771" i="7" s="1"/>
  <c r="K771" i="7" s="1"/>
  <c r="I542" i="7"/>
  <c r="J542" i="7" s="1"/>
  <c r="K542" i="7" s="1"/>
  <c r="I625" i="7"/>
  <c r="J625" i="7" s="1"/>
  <c r="K625" i="7" s="1"/>
  <c r="I719" i="7"/>
  <c r="J719" i="7" s="1"/>
  <c r="K719" i="7" s="1"/>
  <c r="I656" i="7"/>
  <c r="J656" i="7" s="1"/>
  <c r="K656" i="7" s="1"/>
  <c r="I403" i="7"/>
  <c r="J403" i="7" s="1"/>
  <c r="K403" i="7" s="1"/>
  <c r="I462" i="7"/>
  <c r="J462" i="7" s="1"/>
  <c r="K462" i="7" s="1"/>
  <c r="I591" i="7"/>
  <c r="J591" i="7" s="1"/>
  <c r="K591" i="7" s="1"/>
  <c r="I711" i="7"/>
  <c r="J711" i="7" s="1"/>
  <c r="K711" i="7" s="1"/>
  <c r="I884" i="7"/>
  <c r="J884" i="7" s="1"/>
  <c r="K884" i="7" s="1"/>
  <c r="I958" i="7"/>
  <c r="J958" i="7" s="1"/>
  <c r="K958" i="7" s="1"/>
  <c r="I364" i="7"/>
  <c r="J364" i="7" s="1"/>
  <c r="K364" i="7" s="1"/>
  <c r="I831" i="7"/>
  <c r="J831" i="7" s="1"/>
  <c r="K831" i="7" s="1"/>
  <c r="I402" i="7"/>
  <c r="J402" i="7" s="1"/>
  <c r="K402" i="7" s="1"/>
  <c r="I546" i="7"/>
  <c r="J546" i="7" s="1"/>
  <c r="K546" i="7" s="1"/>
  <c r="I601" i="7"/>
  <c r="J601" i="7" s="1"/>
  <c r="K601" i="7" s="1"/>
  <c r="I322" i="7"/>
  <c r="J322" i="7" s="1"/>
  <c r="K322" i="7" s="1"/>
  <c r="I872" i="7"/>
  <c r="J872" i="7" s="1"/>
  <c r="K872" i="7" s="1"/>
  <c r="I374" i="7"/>
  <c r="J374" i="7" s="1"/>
  <c r="K374" i="7" s="1"/>
  <c r="I946" i="7"/>
  <c r="J946" i="7" s="1"/>
  <c r="K946" i="7" s="1"/>
  <c r="I619" i="7"/>
  <c r="J619" i="7" s="1"/>
  <c r="K619" i="7" s="1"/>
  <c r="I23" i="7"/>
  <c r="J23" i="7" s="1"/>
  <c r="K23" i="7" s="1"/>
  <c r="I463" i="7"/>
  <c r="J463" i="7" s="1"/>
  <c r="K463" i="7" s="1"/>
  <c r="I471" i="7"/>
  <c r="J471" i="7" s="1"/>
  <c r="K471" i="7" s="1"/>
  <c r="I722" i="7"/>
  <c r="J722" i="7" s="1"/>
  <c r="K722" i="7" s="1"/>
  <c r="I858" i="7"/>
  <c r="J858" i="7" s="1"/>
  <c r="K858" i="7" s="1"/>
  <c r="I81" i="7"/>
  <c r="J81" i="7" s="1"/>
  <c r="K81" i="7" s="1"/>
  <c r="I612" i="7"/>
  <c r="J612" i="7" s="1"/>
  <c r="K612" i="7" s="1"/>
  <c r="I825" i="7"/>
  <c r="J825" i="7" s="1"/>
  <c r="K825" i="7" s="1"/>
  <c r="I165" i="7"/>
  <c r="J165" i="7" s="1"/>
  <c r="K165" i="7" s="1"/>
  <c r="I650" i="7"/>
  <c r="J650" i="7" s="1"/>
  <c r="K650" i="7" s="1"/>
  <c r="I334" i="7"/>
  <c r="J334" i="7" s="1"/>
  <c r="K334" i="7" s="1"/>
  <c r="I52" i="7"/>
  <c r="J52" i="7" s="1"/>
  <c r="K52" i="7" s="1"/>
  <c r="I470" i="7"/>
  <c r="J470" i="7" s="1"/>
  <c r="K470" i="7" s="1"/>
  <c r="I286" i="7"/>
  <c r="J286" i="7" s="1"/>
  <c r="K286" i="7" s="1"/>
  <c r="I179" i="7"/>
  <c r="J179" i="7" s="1"/>
  <c r="K179" i="7" s="1"/>
  <c r="I66" i="7"/>
  <c r="J66" i="7" s="1"/>
  <c r="K66" i="7" s="1"/>
  <c r="I319" i="7"/>
  <c r="J319" i="7" s="1"/>
  <c r="K319" i="7" s="1"/>
  <c r="I562" i="7"/>
  <c r="J562" i="7" s="1"/>
  <c r="K562" i="7" s="1"/>
  <c r="I104" i="7"/>
  <c r="J104" i="7" s="1"/>
  <c r="K104" i="7" s="1"/>
  <c r="I511" i="7"/>
  <c r="J511" i="7" s="1"/>
  <c r="K511" i="7" s="1"/>
  <c r="I149" i="7"/>
  <c r="J149" i="7" s="1"/>
  <c r="K149" i="7" s="1"/>
  <c r="I209" i="7"/>
  <c r="J209" i="7" s="1"/>
  <c r="K209" i="7" s="1"/>
  <c r="I645" i="7"/>
  <c r="J645" i="7" s="1"/>
  <c r="K645" i="7" s="1"/>
  <c r="I723" i="7"/>
  <c r="J723" i="7" s="1"/>
  <c r="K723" i="7" s="1"/>
  <c r="I509" i="7"/>
  <c r="J509" i="7" s="1"/>
  <c r="K509" i="7" s="1"/>
  <c r="I472" i="7"/>
  <c r="J472" i="7" s="1"/>
  <c r="K472" i="7" s="1"/>
  <c r="I59" i="7"/>
  <c r="J59" i="7" s="1"/>
  <c r="K59" i="7" s="1"/>
  <c r="I147" i="7"/>
  <c r="J147" i="7" s="1"/>
  <c r="K147" i="7" s="1"/>
  <c r="I845" i="7"/>
  <c r="J845" i="7" s="1"/>
  <c r="K845" i="7" s="1"/>
  <c r="I187" i="7"/>
  <c r="J187" i="7" s="1"/>
  <c r="K187" i="7" s="1"/>
  <c r="I77" i="7"/>
  <c r="J77" i="7" s="1"/>
  <c r="K77" i="7" s="1"/>
  <c r="I137" i="7"/>
  <c r="J137" i="7" s="1"/>
  <c r="K137" i="7" s="1"/>
  <c r="I641" i="7"/>
  <c r="J641" i="7" s="1"/>
  <c r="K641" i="7" s="1"/>
  <c r="I742" i="7"/>
  <c r="J742" i="7" s="1"/>
  <c r="K742" i="7" s="1"/>
  <c r="I186" i="7"/>
  <c r="J186" i="7" s="1"/>
  <c r="K186" i="7" s="1"/>
  <c r="I105" i="7"/>
  <c r="J105" i="7" s="1"/>
  <c r="K105" i="7" s="1"/>
  <c r="I587" i="7"/>
  <c r="J587" i="7" s="1"/>
  <c r="K587" i="7" s="1"/>
  <c r="I211" i="7"/>
  <c r="J211" i="7" s="1"/>
  <c r="K211" i="7" s="1"/>
  <c r="I450" i="7"/>
  <c r="J450" i="7" s="1"/>
  <c r="K450" i="7" s="1"/>
  <c r="I181" i="7"/>
  <c r="J181" i="7" s="1"/>
  <c r="K181" i="7" s="1"/>
  <c r="I99" i="7"/>
  <c r="J99" i="7" s="1"/>
  <c r="K99" i="7" s="1"/>
  <c r="I156" i="7"/>
  <c r="J156" i="7" s="1"/>
  <c r="K156" i="7" s="1"/>
  <c r="I770" i="7"/>
  <c r="J770" i="7" s="1"/>
  <c r="K770" i="7" s="1"/>
  <c r="I194" i="7"/>
  <c r="J194" i="7" s="1"/>
  <c r="K194" i="7" s="1"/>
  <c r="I766" i="7"/>
  <c r="J766" i="7" s="1"/>
  <c r="K766" i="7" s="1"/>
  <c r="I748" i="7"/>
  <c r="J748" i="7" s="1"/>
  <c r="K748" i="7" s="1"/>
  <c r="I80" i="7"/>
  <c r="J80" i="7" s="1"/>
  <c r="K80" i="7" s="1"/>
  <c r="I930" i="7"/>
  <c r="J930" i="7" s="1"/>
  <c r="K930" i="7" s="1"/>
  <c r="I720" i="7"/>
  <c r="J720" i="7" s="1"/>
  <c r="K720" i="7" s="1"/>
  <c r="I754" i="7"/>
  <c r="J754" i="7" s="1"/>
  <c r="K754" i="7" s="1"/>
  <c r="I337" i="7"/>
  <c r="J337" i="7" s="1"/>
  <c r="K337" i="7" s="1"/>
  <c r="I420" i="7"/>
  <c r="J420" i="7" s="1"/>
  <c r="K420" i="7" s="1"/>
  <c r="I552" i="7"/>
  <c r="J552" i="7" s="1"/>
  <c r="K552" i="7" s="1"/>
  <c r="I261" i="7"/>
  <c r="J261" i="7" s="1"/>
  <c r="K261" i="7" s="1"/>
  <c r="I730" i="7"/>
  <c r="J730" i="7" s="1"/>
  <c r="K730" i="7" s="1"/>
  <c r="I443" i="7"/>
  <c r="J443" i="7" s="1"/>
  <c r="K443" i="7" s="1"/>
  <c r="I834" i="7"/>
  <c r="J834" i="7" s="1"/>
  <c r="K834" i="7" s="1"/>
  <c r="I951" i="7"/>
  <c r="J951" i="7" s="1"/>
  <c r="K951" i="7" s="1"/>
  <c r="I583" i="7"/>
  <c r="J583" i="7" s="1"/>
  <c r="K583" i="7" s="1"/>
  <c r="I553" i="7"/>
  <c r="J553" i="7" s="1"/>
  <c r="K553" i="7" s="1"/>
  <c r="I528" i="7"/>
  <c r="J528" i="7" s="1"/>
  <c r="K528" i="7" s="1"/>
  <c r="I577" i="7"/>
  <c r="J577" i="7" s="1"/>
  <c r="K577" i="7" s="1"/>
  <c r="I566" i="7"/>
  <c r="J566" i="7" s="1"/>
  <c r="K566" i="7" s="1"/>
  <c r="I202" i="7"/>
  <c r="J202" i="7" s="1"/>
  <c r="K202" i="7" s="1"/>
  <c r="I707" i="7"/>
  <c r="J707" i="7" s="1"/>
  <c r="K707" i="7" s="1"/>
  <c r="I131" i="7"/>
  <c r="J131" i="7" s="1"/>
  <c r="K131" i="7" s="1"/>
  <c r="I102" i="7"/>
  <c r="J102" i="7" s="1"/>
  <c r="K102" i="7" s="1"/>
  <c r="I660" i="7"/>
  <c r="J660" i="7" s="1"/>
  <c r="K660" i="7" s="1"/>
  <c r="I84" i="7"/>
  <c r="J84" i="7" s="1"/>
  <c r="K84" i="7" s="1"/>
  <c r="I676" i="7"/>
  <c r="J676" i="7" s="1"/>
  <c r="K676" i="7" s="1"/>
  <c r="I100" i="7"/>
  <c r="J100" i="7" s="1"/>
  <c r="K100" i="7" s="1"/>
  <c r="I769" i="7"/>
  <c r="J769" i="7" s="1"/>
  <c r="K769" i="7" s="1"/>
  <c r="I865" i="7"/>
  <c r="J865" i="7" s="1"/>
  <c r="K865" i="7" s="1"/>
  <c r="I170" i="7"/>
  <c r="J170" i="7" s="1"/>
  <c r="K170" i="7" s="1"/>
  <c r="I124" i="7"/>
  <c r="J124" i="7" s="1"/>
  <c r="K124" i="7" s="1"/>
  <c r="I44" i="7"/>
  <c r="J44" i="7" s="1"/>
  <c r="K44" i="7" s="1"/>
  <c r="I729" i="7"/>
  <c r="J729" i="7" s="1"/>
  <c r="K729" i="7" s="1"/>
  <c r="I324" i="7"/>
  <c r="J324" i="7" s="1"/>
  <c r="K324" i="7" s="1"/>
  <c r="I238" i="7"/>
  <c r="J238" i="7" s="1"/>
  <c r="K238" i="7" s="1"/>
  <c r="I340" i="7"/>
  <c r="J340" i="7" s="1"/>
  <c r="K340" i="7" s="1"/>
  <c r="I760" i="7"/>
  <c r="J760" i="7" s="1"/>
  <c r="K760" i="7" s="1"/>
  <c r="I551" i="7"/>
  <c r="J551" i="7" s="1"/>
  <c r="K551" i="7" s="1"/>
  <c r="I497" i="7"/>
  <c r="J497" i="7" s="1"/>
  <c r="K497" i="7" s="1"/>
  <c r="I696" i="7"/>
  <c r="J696" i="7" s="1"/>
  <c r="K696" i="7" s="1"/>
  <c r="I482" i="7"/>
  <c r="J482" i="7" s="1"/>
  <c r="K482" i="7" s="1"/>
  <c r="I489" i="7"/>
  <c r="J489" i="7" s="1"/>
  <c r="K489" i="7" s="1"/>
  <c r="I895" i="7"/>
  <c r="J895" i="7" s="1"/>
  <c r="K895" i="7" s="1"/>
  <c r="I937" i="7"/>
  <c r="J937" i="7" s="1"/>
  <c r="K937" i="7" s="1"/>
  <c r="I618" i="7"/>
  <c r="J618" i="7" s="1"/>
  <c r="K618" i="7" s="1"/>
  <c r="I957" i="7"/>
  <c r="J957" i="7" s="1"/>
  <c r="K957" i="7" s="1"/>
  <c r="I184" i="7"/>
  <c r="J184" i="7" s="1"/>
  <c r="K184" i="7" s="1"/>
  <c r="I765" i="7"/>
  <c r="J765" i="7" s="1"/>
  <c r="K765" i="7" s="1"/>
  <c r="I767" i="7"/>
  <c r="J767" i="7" s="1"/>
  <c r="K767" i="7" s="1"/>
  <c r="I246" i="7"/>
  <c r="J246" i="7" s="1"/>
  <c r="K246" i="7" s="1"/>
  <c r="I200" i="7"/>
  <c r="J200" i="7" s="1"/>
  <c r="K200" i="7" s="1"/>
  <c r="I375" i="7"/>
  <c r="J375" i="7" s="1"/>
  <c r="K375" i="7" s="1"/>
  <c r="I590" i="7"/>
  <c r="J590" i="7" s="1"/>
  <c r="K590" i="7" s="1"/>
  <c r="I361" i="7"/>
  <c r="J361" i="7" s="1"/>
  <c r="K361" i="7" s="1"/>
  <c r="I157" i="7"/>
  <c r="J157" i="7" s="1"/>
  <c r="K157" i="7" s="1"/>
  <c r="I633" i="7"/>
  <c r="J633" i="7" s="1"/>
  <c r="K633" i="7" s="1"/>
  <c r="I917" i="7"/>
  <c r="J917" i="7" s="1"/>
  <c r="K917" i="7" s="1"/>
  <c r="I623" i="7"/>
  <c r="J623" i="7" s="1"/>
  <c r="K623" i="7" s="1"/>
  <c r="I487" i="7"/>
  <c r="J487" i="7" s="1"/>
  <c r="K487" i="7" s="1"/>
  <c r="I63" i="7"/>
  <c r="J63" i="7" s="1"/>
  <c r="K63" i="7" s="1"/>
  <c r="I111" i="7"/>
  <c r="J111" i="7" s="1"/>
  <c r="K111" i="7" s="1"/>
  <c r="I311" i="7"/>
  <c r="J311" i="7" s="1"/>
  <c r="K311" i="7" s="1"/>
  <c r="I87" i="7"/>
  <c r="J87" i="7" s="1"/>
  <c r="K87" i="7" s="1"/>
  <c r="I862" i="7"/>
  <c r="J862" i="7" s="1"/>
  <c r="K862" i="7" s="1"/>
  <c r="I265" i="7"/>
  <c r="J265" i="7" s="1"/>
  <c r="K265" i="7" s="1"/>
  <c r="I399" i="7"/>
  <c r="J399" i="7" s="1"/>
  <c r="K399" i="7" s="1"/>
  <c r="I405" i="7"/>
  <c r="J405" i="7" s="1"/>
  <c r="K405" i="7" s="1"/>
  <c r="I854" i="7"/>
  <c r="J854" i="7" s="1"/>
  <c r="K854" i="7" s="1"/>
  <c r="I850" i="7"/>
  <c r="J850" i="7" s="1"/>
  <c r="K850" i="7" s="1"/>
  <c r="I832" i="7"/>
  <c r="J832" i="7" s="1"/>
  <c r="K832" i="7" s="1"/>
  <c r="I692" i="7"/>
  <c r="J692" i="7" s="1"/>
  <c r="K692" i="7" s="1"/>
  <c r="I41" i="7"/>
  <c r="J41" i="7" s="1"/>
  <c r="K41" i="7" s="1"/>
  <c r="I829" i="7"/>
  <c r="J829" i="7" s="1"/>
  <c r="K829" i="7" s="1"/>
  <c r="I30" i="7"/>
  <c r="J30" i="7" s="1"/>
  <c r="K30" i="7" s="1"/>
  <c r="I150" i="7"/>
  <c r="J150" i="7" s="1"/>
  <c r="K150" i="7" s="1"/>
  <c r="I648" i="7"/>
  <c r="J648" i="7" s="1"/>
  <c r="K648" i="7" s="1"/>
  <c r="I861" i="7"/>
  <c r="J861" i="7" s="1"/>
  <c r="K861" i="7" s="1"/>
  <c r="I915" i="7"/>
  <c r="J915" i="7" s="1"/>
  <c r="K915" i="7" s="1"/>
  <c r="I686" i="7"/>
  <c r="J686" i="7" s="1"/>
  <c r="K686" i="7" s="1"/>
  <c r="I677" i="7"/>
  <c r="J677" i="7" s="1"/>
  <c r="K677" i="7" s="1"/>
  <c r="I88" i="7"/>
  <c r="J88" i="7" s="1"/>
  <c r="K88" i="7" s="1"/>
  <c r="I251" i="7"/>
  <c r="J251" i="7" s="1"/>
  <c r="K251" i="7" s="1"/>
  <c r="I249" i="7"/>
  <c r="J249" i="7" s="1"/>
  <c r="K249" i="7" s="1"/>
  <c r="I578" i="7"/>
  <c r="J578" i="7" s="1"/>
  <c r="K578" i="7" s="1"/>
  <c r="I268" i="7"/>
  <c r="J268" i="7" s="1"/>
  <c r="K268" i="7" s="1"/>
  <c r="I888" i="7"/>
  <c r="J888" i="7" s="1"/>
  <c r="K888" i="7" s="1"/>
  <c r="I547" i="7"/>
  <c r="J547" i="7" s="1"/>
  <c r="K547" i="7" s="1"/>
  <c r="I243" i="7"/>
  <c r="J243" i="7" s="1"/>
  <c r="K243" i="7" s="1"/>
  <c r="I492" i="7"/>
  <c r="J492" i="7" s="1"/>
  <c r="K492" i="7" s="1"/>
  <c r="I759" i="7"/>
  <c r="J759" i="7" s="1"/>
  <c r="K759" i="7" s="1"/>
  <c r="I154" i="7"/>
  <c r="J154" i="7" s="1"/>
  <c r="K154" i="7" s="1"/>
  <c r="I201" i="7"/>
  <c r="J201" i="7" s="1"/>
  <c r="K201" i="7" s="1"/>
  <c r="I535" i="7"/>
  <c r="J535" i="7" s="1"/>
  <c r="K535" i="7" s="1"/>
  <c r="I597" i="7"/>
  <c r="J597" i="7" s="1"/>
  <c r="K597" i="7" s="1"/>
  <c r="I245" i="7"/>
  <c r="J245" i="7" s="1"/>
  <c r="K245" i="7" s="1"/>
  <c r="I669" i="7"/>
  <c r="J669" i="7" s="1"/>
  <c r="K669" i="7" s="1"/>
  <c r="I21" i="7"/>
  <c r="J21" i="7" s="1"/>
  <c r="K21" i="7" s="1"/>
  <c r="I747" i="7"/>
  <c r="J747" i="7" s="1"/>
  <c r="K747" i="7" s="1"/>
  <c r="I518" i="7"/>
  <c r="J518" i="7" s="1"/>
  <c r="K518" i="7" s="1"/>
  <c r="I617" i="7"/>
  <c r="J617" i="7" s="1"/>
  <c r="K617" i="7" s="1"/>
  <c r="I659" i="7"/>
  <c r="J659" i="7" s="1"/>
  <c r="K659" i="7" s="1"/>
  <c r="I83" i="7"/>
  <c r="J83" i="7" s="1"/>
  <c r="K83" i="7" s="1"/>
  <c r="I599" i="7"/>
  <c r="J599" i="7" s="1"/>
  <c r="K599" i="7" s="1"/>
  <c r="I894" i="7"/>
  <c r="J894" i="7" s="1"/>
  <c r="K894" i="7" s="1"/>
  <c r="I752" i="7"/>
  <c r="J752" i="7" s="1"/>
  <c r="K752" i="7" s="1"/>
  <c r="I887" i="7"/>
  <c r="J887" i="7" s="1"/>
  <c r="K887" i="7" s="1"/>
  <c r="I476" i="7"/>
  <c r="J476" i="7" s="1"/>
  <c r="K476" i="7" s="1"/>
  <c r="I521" i="7"/>
  <c r="J521" i="7" s="1"/>
  <c r="K521" i="7" s="1"/>
  <c r="I404" i="7"/>
  <c r="J404" i="7" s="1"/>
  <c r="K404" i="7" s="1"/>
  <c r="I811" i="7"/>
  <c r="J811" i="7" s="1"/>
  <c r="K811" i="7" s="1"/>
  <c r="I570" i="7"/>
  <c r="J570" i="7" s="1"/>
  <c r="K570" i="7" s="1"/>
  <c r="I678" i="7"/>
  <c r="J678" i="7" s="1"/>
  <c r="K678" i="7" s="1"/>
  <c r="I231" i="7"/>
  <c r="J231" i="7" s="1"/>
  <c r="K231" i="7" s="1"/>
  <c r="I969" i="7"/>
  <c r="J969" i="7" s="1"/>
  <c r="K969" i="7" s="1"/>
  <c r="I596" i="7"/>
  <c r="J596" i="7" s="1"/>
  <c r="K596" i="7" s="1"/>
  <c r="I794" i="7"/>
  <c r="J794" i="7" s="1"/>
  <c r="K794" i="7" s="1"/>
  <c r="I803" i="7"/>
  <c r="J803" i="7" s="1"/>
  <c r="K803" i="7" s="1"/>
  <c r="I196" i="7"/>
  <c r="J196" i="7" s="1"/>
  <c r="K196" i="7" s="1"/>
  <c r="I144" i="7"/>
  <c r="J144" i="7" s="1"/>
  <c r="K144" i="7" s="1"/>
  <c r="I370" i="7"/>
  <c r="J370" i="7" s="1"/>
  <c r="K370" i="7" s="1"/>
  <c r="I611" i="7"/>
  <c r="J611" i="7" s="1"/>
  <c r="K611" i="7" s="1"/>
  <c r="I68" i="7"/>
  <c r="J68" i="7" s="1"/>
  <c r="K68" i="7" s="1"/>
  <c r="I856" i="7"/>
  <c r="J856" i="7" s="1"/>
  <c r="K856" i="7" s="1"/>
  <c r="I114" i="7"/>
  <c r="J114" i="7" s="1"/>
  <c r="K114" i="7" s="1"/>
  <c r="I540" i="7"/>
  <c r="J540" i="7" s="1"/>
  <c r="K540" i="7" s="1"/>
  <c r="I866" i="7"/>
  <c r="J866" i="7" s="1"/>
  <c r="K866" i="7" s="1"/>
  <c r="I449" i="7"/>
  <c r="J449" i="7" s="1"/>
  <c r="K449" i="7" s="1"/>
  <c r="I813" i="7"/>
  <c r="J813" i="7" s="1"/>
  <c r="K813" i="7" s="1"/>
  <c r="I638" i="7"/>
  <c r="J638" i="7" s="1"/>
  <c r="K638" i="7" s="1"/>
  <c r="I62" i="7"/>
  <c r="J62" i="7" s="1"/>
  <c r="K62" i="7" s="1"/>
  <c r="I699" i="7"/>
  <c r="J699" i="7" s="1"/>
  <c r="K699" i="7" s="1"/>
  <c r="I673" i="7"/>
  <c r="J673" i="7" s="1"/>
  <c r="K673" i="7" s="1"/>
  <c r="I326" i="7"/>
  <c r="J326" i="7" s="1"/>
  <c r="K326" i="7" s="1"/>
  <c r="I880" i="7"/>
  <c r="J880" i="7" s="1"/>
  <c r="K880" i="7" s="1"/>
  <c r="I441" i="7"/>
  <c r="J441" i="7" s="1"/>
  <c r="K441" i="7" s="1"/>
  <c r="I26" i="7"/>
  <c r="J26" i="7" s="1"/>
  <c r="K26" i="7" s="1"/>
  <c r="I580" i="7"/>
  <c r="J580" i="7" s="1"/>
  <c r="K580" i="7" s="1"/>
  <c r="I282" i="7"/>
  <c r="J282" i="7" s="1"/>
  <c r="K282" i="7" s="1"/>
  <c r="I840" i="7"/>
  <c r="J840" i="7" s="1"/>
  <c r="K840" i="7" s="1"/>
  <c r="I741" i="7"/>
  <c r="J741" i="7" s="1"/>
  <c r="K741" i="7" s="1"/>
  <c r="I280" i="7"/>
  <c r="J280" i="7" s="1"/>
  <c r="K280" i="7" s="1"/>
  <c r="I931" i="7"/>
  <c r="J931" i="7" s="1"/>
  <c r="K931" i="7" s="1"/>
  <c r="I355" i="7"/>
  <c r="J355" i="7" s="1"/>
  <c r="K355" i="7" s="1"/>
  <c r="I210" i="7"/>
  <c r="J210" i="7" s="1"/>
  <c r="K210" i="7" s="1"/>
  <c r="I366" i="7"/>
  <c r="J366" i="7" s="1"/>
  <c r="K366" i="7" s="1"/>
  <c r="I178" i="7"/>
  <c r="J178" i="7" s="1"/>
  <c r="K178" i="7" s="1"/>
  <c r="I923" i="7"/>
  <c r="J923" i="7" s="1"/>
  <c r="K923" i="7" s="1"/>
  <c r="I892" i="7"/>
  <c r="J892" i="7" s="1"/>
  <c r="K892" i="7" s="1"/>
  <c r="I512" i="7"/>
  <c r="J512" i="7" s="1"/>
  <c r="K512" i="7" s="1"/>
  <c r="I349" i="7"/>
  <c r="J349" i="7" s="1"/>
  <c r="K349" i="7" s="1"/>
  <c r="I285" i="7"/>
  <c r="J285" i="7" s="1"/>
  <c r="K285" i="7" s="1"/>
  <c r="I592" i="7"/>
  <c r="J592" i="7" s="1"/>
  <c r="K592" i="7" s="1"/>
  <c r="I438" i="7"/>
  <c r="J438" i="7" s="1"/>
  <c r="K438" i="7" s="1"/>
  <c r="I746" i="7"/>
  <c r="J746" i="7" s="1"/>
  <c r="K746" i="7" s="1"/>
  <c r="I344" i="7"/>
  <c r="J344" i="7" s="1"/>
  <c r="K344" i="7" s="1"/>
  <c r="I613" i="7"/>
  <c r="J613" i="7" s="1"/>
  <c r="K613" i="7" s="1"/>
  <c r="I909" i="7"/>
  <c r="J909" i="7" s="1"/>
  <c r="K909" i="7" s="1"/>
  <c r="I417" i="7"/>
  <c r="J417" i="7" s="1"/>
  <c r="K417" i="7" s="1"/>
  <c r="I672" i="7"/>
  <c r="J672" i="7" s="1"/>
  <c r="K672" i="7" s="1"/>
  <c r="I885" i="7"/>
  <c r="J885" i="7" s="1"/>
  <c r="K885" i="7" s="1"/>
  <c r="I237" i="7"/>
  <c r="J237" i="7" s="1"/>
  <c r="K237" i="7" s="1"/>
  <c r="I939" i="7"/>
  <c r="J939" i="7" s="1"/>
  <c r="K939" i="7" s="1"/>
  <c r="I710" i="7"/>
  <c r="J710" i="7" s="1"/>
  <c r="K710" i="7" s="1"/>
  <c r="I821" i="7"/>
  <c r="J821" i="7" s="1"/>
  <c r="K821" i="7" s="1"/>
  <c r="I112" i="7"/>
  <c r="J112" i="7" s="1"/>
  <c r="K112" i="7" s="1"/>
  <c r="I275" i="7"/>
  <c r="J275" i="7" s="1"/>
  <c r="K275" i="7" s="1"/>
  <c r="I859" i="7"/>
  <c r="J859" i="7" s="1"/>
  <c r="K859" i="7" s="1"/>
  <c r="I283" i="7"/>
  <c r="J283" i="7" s="1"/>
  <c r="K283" i="7" s="1"/>
  <c r="I253" i="7"/>
  <c r="J253" i="7" s="1"/>
  <c r="K253" i="7" s="1"/>
  <c r="I291" i="7"/>
  <c r="J291" i="7" s="1"/>
  <c r="K291" i="7" s="1"/>
  <c r="I228" i="7"/>
  <c r="J228" i="7" s="1"/>
  <c r="K228" i="7" s="1"/>
  <c r="I381" i="7"/>
  <c r="J381" i="7" s="1"/>
  <c r="K381" i="7" s="1"/>
  <c r="I704" i="7"/>
  <c r="J704" i="7" s="1"/>
  <c r="K704" i="7" s="1"/>
  <c r="I266" i="7"/>
  <c r="J266" i="7" s="1"/>
  <c r="K266" i="7" s="1"/>
  <c r="I407" i="7"/>
  <c r="J407" i="7" s="1"/>
  <c r="K407" i="7" s="1"/>
  <c r="I108" i="7"/>
  <c r="J108" i="7" s="1"/>
  <c r="K108" i="7" s="1"/>
  <c r="I934" i="7"/>
  <c r="J934" i="7" s="1"/>
  <c r="K934" i="7" s="1"/>
  <c r="I744" i="7"/>
  <c r="J744" i="7" s="1"/>
  <c r="K744" i="7" s="1"/>
  <c r="I614" i="7"/>
  <c r="J614" i="7" s="1"/>
  <c r="K614" i="7" s="1"/>
  <c r="I564" i="7"/>
  <c r="J564" i="7" s="1"/>
  <c r="K564" i="7" s="1"/>
  <c r="I724" i="7"/>
  <c r="J724" i="7" s="1"/>
  <c r="K724" i="7" s="1"/>
  <c r="I799" i="7"/>
  <c r="J799" i="7" s="1"/>
  <c r="K799" i="7" s="1"/>
  <c r="I135" i="7"/>
  <c r="J135" i="7" s="1"/>
  <c r="K135" i="7" s="1"/>
  <c r="I321" i="7"/>
  <c r="J321" i="7" s="1"/>
  <c r="K321" i="7" s="1"/>
  <c r="I224" i="7"/>
  <c r="J224" i="7" s="1"/>
  <c r="K224" i="7" s="1"/>
  <c r="I92" i="7"/>
  <c r="J92" i="7" s="1"/>
  <c r="K92" i="7" s="1"/>
  <c r="I90" i="7"/>
  <c r="J90" i="7" s="1"/>
  <c r="K90" i="7" s="1"/>
  <c r="I394" i="7"/>
  <c r="J394" i="7" s="1"/>
  <c r="K394" i="7" s="1"/>
  <c r="I460" i="7"/>
  <c r="J460" i="7" s="1"/>
  <c r="K460" i="7" s="1"/>
  <c r="I306" i="7"/>
  <c r="J306" i="7" s="1"/>
  <c r="K306" i="7" s="1"/>
  <c r="I621" i="7"/>
  <c r="J621" i="7" s="1"/>
  <c r="K621" i="7" s="1"/>
  <c r="I39" i="7"/>
  <c r="J39" i="7" s="1"/>
  <c r="K39" i="7" s="1"/>
  <c r="I413" i="7"/>
  <c r="J413" i="7" s="1"/>
  <c r="K413" i="7" s="1"/>
  <c r="I734" i="7"/>
  <c r="J734" i="7" s="1"/>
  <c r="K734" i="7" s="1"/>
  <c r="I464" i="7"/>
  <c r="J464" i="7" s="1"/>
  <c r="K464" i="7" s="1"/>
  <c r="I295" i="7"/>
  <c r="J295" i="7" s="1"/>
  <c r="K295" i="7" s="1"/>
  <c r="I315" i="7"/>
  <c r="J315" i="7" s="1"/>
  <c r="K315" i="7" s="1"/>
  <c r="I240" i="7"/>
  <c r="J240" i="7" s="1"/>
  <c r="K240" i="7" s="1"/>
  <c r="I716" i="7"/>
  <c r="J716" i="7" s="1"/>
  <c r="K716" i="7" s="1"/>
  <c r="I278" i="7"/>
  <c r="J278" i="7" s="1"/>
  <c r="K278" i="7" s="1"/>
  <c r="I863" i="7"/>
  <c r="J863" i="7" s="1"/>
  <c r="K863" i="7" s="1"/>
  <c r="I256" i="7"/>
  <c r="J256" i="7" s="1"/>
  <c r="K256" i="7" s="1"/>
  <c r="I20" i="7"/>
  <c r="J20" i="7" s="1"/>
  <c r="K20" i="7" s="1"/>
  <c r="I714" i="7"/>
  <c r="J714" i="7" s="1"/>
  <c r="K714" i="7" s="1"/>
  <c r="I418" i="7"/>
  <c r="J418" i="7" s="1"/>
  <c r="K418" i="7" s="1"/>
  <c r="I920" i="7"/>
  <c r="J920" i="7" s="1"/>
  <c r="K920" i="7" s="1"/>
  <c r="I533" i="7"/>
  <c r="J533" i="7" s="1"/>
  <c r="K533" i="7" s="1"/>
  <c r="I982" i="7"/>
  <c r="J982" i="7" s="1"/>
  <c r="K982" i="7" s="1"/>
  <c r="I433" i="7"/>
  <c r="J433" i="7" s="1"/>
  <c r="K433" i="7" s="1"/>
  <c r="I496" i="7"/>
  <c r="J496" i="7" s="1"/>
  <c r="K496" i="7" s="1"/>
  <c r="I218" i="7"/>
  <c r="J218" i="7" s="1"/>
  <c r="K218" i="7" s="1"/>
  <c r="I733" i="7"/>
  <c r="J733" i="7" s="1"/>
  <c r="K733" i="7" s="1"/>
  <c r="C13" i="6"/>
  <c r="E13" i="6" s="1"/>
  <c r="M7" i="5"/>
  <c r="F18" i="8" l="1"/>
  <c r="F21" i="8"/>
  <c r="M11" i="7"/>
  <c r="E15" i="8"/>
  <c r="E16" i="8" s="1"/>
  <c r="G11" i="7"/>
  <c r="N5" i="7"/>
  <c r="N6" i="7" s="1"/>
  <c r="F15" i="8"/>
  <c r="U4" i="7" l="1"/>
  <c r="U5" i="7" s="1"/>
  <c r="F23" i="8"/>
  <c r="U6" i="7" l="1"/>
  <c r="V8" i="7" s="1"/>
</calcChain>
</file>

<file path=xl/sharedStrings.xml><?xml version="1.0" encoding="utf-8"?>
<sst xmlns="http://schemas.openxmlformats.org/spreadsheetml/2006/main" count="463" uniqueCount="157">
  <si>
    <t>Data dictionary</t>
  </si>
  <si>
    <t>Field Name</t>
  </si>
  <si>
    <t>Description</t>
  </si>
  <si>
    <t>lpep_pickup_date</t>
  </si>
  <si>
    <t>The date when the meter was engaged</t>
  </si>
  <si>
    <t>lpep_pickup_time</t>
  </si>
  <si>
    <t>The  time when the meter was engaged</t>
  </si>
  <si>
    <t>lpep_dropoff_date</t>
  </si>
  <si>
    <t>The date when the meter was disengaged</t>
  </si>
  <si>
    <t>lpep_dropoff_time</t>
  </si>
  <si>
    <t>The time when the meter was disengaged</t>
  </si>
  <si>
    <t>RatecodeID</t>
  </si>
  <si>
    <t>The final rate code in effect at the end of the journey
1 = Standard rate
2 = Airport rate</t>
  </si>
  <si>
    <t>PULocationID</t>
  </si>
  <si>
    <t>Pick up location</t>
  </si>
  <si>
    <t>DOLocationID</t>
  </si>
  <si>
    <t>Drop off location</t>
  </si>
  <si>
    <t>passenger_count</t>
  </si>
  <si>
    <t>The number of passengers in the vehicle.</t>
  </si>
  <si>
    <t>journey_distance</t>
  </si>
  <si>
    <t>The elapsed journey distance in miles reported by the taximeter.</t>
  </si>
  <si>
    <t>fare_amount</t>
  </si>
  <si>
    <t>The time-and-distance fare calculated by the meter</t>
  </si>
  <si>
    <t>Journey data</t>
  </si>
  <si>
    <t>Location and demand data</t>
  </si>
  <si>
    <t>Location information</t>
  </si>
  <si>
    <t>Impact on demand of increase in fare</t>
  </si>
  <si>
    <t>LocationID</t>
  </si>
  <si>
    <t>Neighbourhood</t>
  </si>
  <si>
    <t>Fare increase (up to)</t>
  </si>
  <si>
    <t>Impact on demand</t>
  </si>
  <si>
    <t>EWR</t>
  </si>
  <si>
    <t>Q</t>
  </si>
  <si>
    <t>Bx</t>
  </si>
  <si>
    <t>A</t>
  </si>
  <si>
    <t>S</t>
  </si>
  <si>
    <t>B</t>
  </si>
  <si>
    <t>200%+</t>
  </si>
  <si>
    <t>U</t>
  </si>
  <si>
    <t>Max:</t>
  </si>
  <si>
    <t>Check:</t>
  </si>
  <si>
    <t>Min:</t>
  </si>
  <si>
    <t>Count:</t>
  </si>
  <si>
    <t>Max check:</t>
  </si>
  <si>
    <t>Min check:</t>
  </si>
  <si>
    <t>Count check:</t>
  </si>
  <si>
    <t>Parameters sheet</t>
  </si>
  <si>
    <t>Details of the data contained in the 'taxi_journeydata' worksheet, as provided by client.</t>
  </si>
  <si>
    <t>Data checks</t>
  </si>
  <si>
    <t>Spreadsheet conventions and fixed values used in data checks and calculations</t>
  </si>
  <si>
    <t>Spreadsheet conventions</t>
  </si>
  <si>
    <t>Data change</t>
  </si>
  <si>
    <t>Maximum journey date</t>
  </si>
  <si>
    <t>Min</t>
  </si>
  <si>
    <t>Minimum journey date</t>
  </si>
  <si>
    <t>Min_J_Date</t>
  </si>
  <si>
    <t>Max_J_Date</t>
  </si>
  <si>
    <t>Failed data check</t>
  </si>
  <si>
    <t>Passed data check</t>
  </si>
  <si>
    <t>Minimum passengers</t>
  </si>
  <si>
    <t>Maximum passengers</t>
  </si>
  <si>
    <t>Maximum distance</t>
  </si>
  <si>
    <t>Minimum distance</t>
  </si>
  <si>
    <t>Minimum fare</t>
  </si>
  <si>
    <t>Maximum fare</t>
  </si>
  <si>
    <t>Minimum duration minutes</t>
  </si>
  <si>
    <t>Maximum duration minutes</t>
  </si>
  <si>
    <t>Min_Passengers</t>
  </si>
  <si>
    <t>Max_Passengers</t>
  </si>
  <si>
    <t>Min_Distance</t>
  </si>
  <si>
    <t>Max_Distance</t>
  </si>
  <si>
    <t>Min_Fare</t>
  </si>
  <si>
    <t>Max_Fare</t>
  </si>
  <si>
    <t>Min_Duration</t>
  </si>
  <si>
    <t>Max_Duration</t>
  </si>
  <si>
    <t>Duration</t>
  </si>
  <si>
    <t>Taxi_journeydata with amendments following data checks, as covered in column O.</t>
  </si>
  <si>
    <t>Charts</t>
  </si>
  <si>
    <t>Day</t>
  </si>
  <si>
    <t>Number of pickups</t>
  </si>
  <si>
    <t>Monday</t>
  </si>
  <si>
    <t>Tuesday</t>
  </si>
  <si>
    <t>Wednesday</t>
  </si>
  <si>
    <t>Thursday</t>
  </si>
  <si>
    <t>Friday</t>
  </si>
  <si>
    <t>Saturday</t>
  </si>
  <si>
    <t>Sunday</t>
  </si>
  <si>
    <t>Day of week</t>
  </si>
  <si>
    <t>Total</t>
  </si>
  <si>
    <t>Hour of day</t>
  </si>
  <si>
    <t>Hour of pickup</t>
  </si>
  <si>
    <t>Fare analysis</t>
  </si>
  <si>
    <t>Picks up actual fares from Taxi_journeydata_clean sheet carries out fare analysis.</t>
  </si>
  <si>
    <t>Trip Duration (days)</t>
  </si>
  <si>
    <t>journey duration (days)</t>
  </si>
  <si>
    <t>Expected fare</t>
  </si>
  <si>
    <t>Expected fare parameters:</t>
  </si>
  <si>
    <t>Constant</t>
  </si>
  <si>
    <t>Journey distance multiple</t>
  </si>
  <si>
    <t>Journey duration multiple</t>
  </si>
  <si>
    <t>Dur_Mult</t>
  </si>
  <si>
    <t>Dist_Mult</t>
  </si>
  <si>
    <t>Based on  Taxi_journeydata_clean sheet</t>
  </si>
  <si>
    <t>journey duration (mins)</t>
  </si>
  <si>
    <t>Goodness of fit test</t>
  </si>
  <si>
    <t>Checks the goodness of fit of the fare formula provided</t>
  </si>
  <si>
    <t>Fare</t>
  </si>
  <si>
    <t>Actual</t>
  </si>
  <si>
    <t>Expected</t>
  </si>
  <si>
    <t>Max</t>
  </si>
  <si>
    <t>Test statistic</t>
  </si>
  <si>
    <t>Degrees of freedom:</t>
  </si>
  <si>
    <t>Test level:</t>
  </si>
  <si>
    <t>Test value:</t>
  </si>
  <si>
    <t>Number of fares</t>
  </si>
  <si>
    <t>Expected fare after proposed increase</t>
  </si>
  <si>
    <t>Conclusion:</t>
  </si>
  <si>
    <t>Change in expected fare</t>
  </si>
  <si>
    <t>Percentage</t>
  </si>
  <si>
    <t>Rounded up to next 10%</t>
  </si>
  <si>
    <t>Fall in demand</t>
  </si>
  <si>
    <t>Pickup</t>
  </si>
  <si>
    <t>Dropoff</t>
  </si>
  <si>
    <t>Journeys after fall in demand</t>
  </si>
  <si>
    <t>Journeys starting and/or ending in Neighbourhood A</t>
  </si>
  <si>
    <t>Total number before change in fare:</t>
  </si>
  <si>
    <t>Expected total number after fare change:</t>
  </si>
  <si>
    <t>Decrease expected - percentage:</t>
  </si>
  <si>
    <t>Decrease expected - number:</t>
  </si>
  <si>
    <t>Fare increase parameter</t>
  </si>
  <si>
    <t>R</t>
  </si>
  <si>
    <t>Expected fare after revised proposed increase</t>
  </si>
  <si>
    <t>Based on proposed increase</t>
  </si>
  <si>
    <t>Based on adjusted proposed increase</t>
  </si>
  <si>
    <t>Based on proposed fare increase</t>
  </si>
  <si>
    <t>Based on revised proposed fare increase</t>
  </si>
  <si>
    <t xml:space="preserve">Goal seeked this to 20% changing R_ on the Parameters sheet. </t>
  </si>
  <si>
    <t>Won't get closer than 20.04% but that's fine for these purposes.</t>
  </si>
  <si>
    <t>This sheet contains information provided by client, with some checks on this in column H.</t>
  </si>
  <si>
    <t>Calculations</t>
  </si>
  <si>
    <t>A sample dataset from the City's Taxi Commission, contains details of 2.5% of the journeys in the city's taxis in the month of July 2021, as provided by client, with checks added.</t>
  </si>
  <si>
    <t>Parameter</t>
  </si>
  <si>
    <t>Two charts showing distribution of pickups by day of week and time of day; and a chart showing the relationship between distnace of and duration of journey.</t>
  </si>
  <si>
    <t>Begins of ends in neighbourhood A</t>
  </si>
  <si>
    <t>Neighbourhood A indicator</t>
  </si>
  <si>
    <t>&lt;=10</t>
  </si>
  <si>
    <t>&lt;=20</t>
  </si>
  <si>
    <t>&lt;=30</t>
  </si>
  <si>
    <t>&lt;=40</t>
  </si>
  <si>
    <t>&lt;=50</t>
  </si>
  <si>
    <t>&lt;=60</t>
  </si>
  <si>
    <t>&lt;=70</t>
  </si>
  <si>
    <t>&lt;=80</t>
  </si>
  <si>
    <t>Inconsistent formula</t>
  </si>
  <si>
    <t>Distance (miles)</t>
  </si>
  <si>
    <t>journey duration (minutes)</t>
  </si>
  <si>
    <t>&gt;80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</si>
</sst>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0.000"/>
    <numFmt numFmtId="166" formatCode="_-[$$-540A]* #,##0.00_ ;_-[$$-540A]* \-#,##0.00\ ;_-[$$-540A]* &quot;-&quot;??_ ;_-@_ "/>
    <numFmt numFmtId="167" formatCode="0.000%"/>
    <numFmt numFmtId="168" formatCode="0.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wrapText="1"/>
    </xf>
    <xf numFmtId="9" fontId="0" fillId="0" borderId="0" xfId="0" applyNumberFormat="1"/>
    <xf numFmtId="164" fontId="0" fillId="0" borderId="0" xfId="0" applyNumberForma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/>
    <xf numFmtId="0" fontId="2" fillId="0" borderId="0" xfId="0" applyFont="1"/>
    <xf numFmtId="21" fontId="0" fillId="0" borderId="0" xfId="0" applyNumberFormat="1"/>
    <xf numFmtId="0" fontId="0" fillId="2" borderId="0" xfId="0" applyFill="1"/>
    <xf numFmtId="0" fontId="2" fillId="0" borderId="0" xfId="0" applyFont="1" applyAlignment="1">
      <alignment horizontal="right"/>
    </xf>
    <xf numFmtId="14" fontId="0" fillId="0" borderId="0" xfId="0" applyNumberFormat="1" applyAlignment="1">
      <alignment horizontal="right"/>
    </xf>
    <xf numFmtId="0" fontId="1" fillId="0" borderId="0" xfId="0" applyFont="1" applyAlignment="1">
      <alignment horizontal="right"/>
    </xf>
    <xf numFmtId="21" fontId="0" fillId="0" borderId="0" xfId="0" applyNumberFormat="1" applyAlignment="1">
      <alignment horizontal="right"/>
    </xf>
    <xf numFmtId="22" fontId="0" fillId="0" borderId="0" xfId="0" applyNumberFormat="1" applyAlignment="1">
      <alignment horizontal="right"/>
    </xf>
    <xf numFmtId="0" fontId="0" fillId="3" borderId="0" xfId="0" applyFill="1"/>
    <xf numFmtId="0" fontId="0" fillId="4" borderId="0" xfId="0" applyFill="1"/>
    <xf numFmtId="0" fontId="4" fillId="0" borderId="0" xfId="0" applyFont="1"/>
    <xf numFmtId="2" fontId="0" fillId="0" borderId="0" xfId="0" applyNumberFormat="1"/>
    <xf numFmtId="166" fontId="0" fillId="0" borderId="0" xfId="0" applyNumberFormat="1"/>
    <xf numFmtId="0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14" fontId="0" fillId="3" borderId="0" xfId="0" applyNumberFormat="1" applyFill="1" applyAlignment="1">
      <alignment horizontal="right"/>
    </xf>
    <xf numFmtId="0" fontId="0" fillId="3" borderId="0" xfId="0" applyFill="1" applyAlignment="1">
      <alignment horizontal="right"/>
    </xf>
    <xf numFmtId="21" fontId="0" fillId="3" borderId="0" xfId="0" applyNumberFormat="1" applyFill="1" applyAlignment="1">
      <alignment horizontal="right"/>
    </xf>
    <xf numFmtId="0" fontId="0" fillId="0" borderId="0" xfId="0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0" fontId="0" fillId="0" borderId="0" xfId="1" applyNumberFormat="1" applyFont="1"/>
    <xf numFmtId="10" fontId="0" fillId="0" borderId="0" xfId="0" applyNumberFormat="1"/>
    <xf numFmtId="167" fontId="0" fillId="0" borderId="0" xfId="1" quotePrefix="1" applyNumberFormat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 applyAlignment="1">
      <alignment horizontal="left"/>
    </xf>
    <xf numFmtId="14" fontId="0" fillId="5" borderId="0" xfId="0" applyNumberFormat="1" applyFill="1"/>
    <xf numFmtId="0" fontId="0" fillId="5" borderId="0" xfId="0" applyFill="1"/>
    <xf numFmtId="166" fontId="0" fillId="5" borderId="0" xfId="0" applyNumberFormat="1" applyFill="1"/>
    <xf numFmtId="2" fontId="0" fillId="5" borderId="0" xfId="0" applyNumberFormat="1" applyFill="1"/>
    <xf numFmtId="0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Border="1" applyAlignment="1"/>
    <xf numFmtId="0" fontId="0" fillId="0" borderId="0" xfId="0" applyFill="1"/>
    <xf numFmtId="0" fontId="0" fillId="6" borderId="0" xfId="0" applyFill="1"/>
    <xf numFmtId="2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Normal" xfId="0" builtinId="0"/>
    <cellStyle name="Percent" xfId="1" builtinId="5"/>
  </cellStyles>
  <dxfs count="28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Number of pickups by</a:t>
            </a:r>
            <a:r>
              <a:rPr lang="en-GB" baseline="0"/>
              <a:t> day of week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Charts!$B$6:$B$12</c:f>
              <c:strCache>
                <c:ptCount val="7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  <c:pt idx="5">
                  <c:v>Saturday</c:v>
                </c:pt>
                <c:pt idx="6">
                  <c:v>Sunday</c:v>
                </c:pt>
              </c:strCache>
            </c:strRef>
          </c:cat>
          <c:val>
            <c:numRef>
              <c:f>Charts!$B$6:$B$12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DF-49F7-87F4-CDFA737691D3}"/>
            </c:ext>
          </c:extLst>
        </c:ser>
        <c:ser>
          <c:idx val="1"/>
          <c:order val="1"/>
          <c:tx>
            <c:v>Number of pickups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Charts!$C$6:$C$12</c:f>
              <c:numCache>
                <c:formatCode>General</c:formatCode>
                <c:ptCount val="7"/>
                <c:pt idx="0">
                  <c:v>131</c:v>
                </c:pt>
                <c:pt idx="1">
                  <c:v>110</c:v>
                </c:pt>
                <c:pt idx="2">
                  <c:v>133</c:v>
                </c:pt>
                <c:pt idx="3">
                  <c:v>185</c:v>
                </c:pt>
                <c:pt idx="4">
                  <c:v>171</c:v>
                </c:pt>
                <c:pt idx="5">
                  <c:v>154</c:v>
                </c:pt>
                <c:pt idx="6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DF-49F7-87F4-CDFA73769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88853087"/>
        <c:axId val="10782175"/>
      </c:barChart>
      <c:catAx>
        <c:axId val="13888530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Day of week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82175"/>
        <c:crosses val="autoZero"/>
        <c:auto val="1"/>
        <c:lblAlgn val="ctr"/>
        <c:lblOffset val="100"/>
        <c:noMultiLvlLbl val="0"/>
      </c:catAx>
      <c:valAx>
        <c:axId val="10782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pickups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88530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Number of pickups by</a:t>
            </a:r>
            <a:r>
              <a:rPr lang="en-GB" baseline="0"/>
              <a:t> hour of day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Charts!$B$16:$B$39</c:f>
              <c:numCache>
                <c:formatCode>General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Charts!$C$16:$C$39</c:f>
              <c:numCache>
                <c:formatCode>General</c:formatCode>
                <c:ptCount val="24"/>
                <c:pt idx="0">
                  <c:v>13</c:v>
                </c:pt>
                <c:pt idx="1">
                  <c:v>10</c:v>
                </c:pt>
                <c:pt idx="2">
                  <c:v>6</c:v>
                </c:pt>
                <c:pt idx="3">
                  <c:v>9</c:v>
                </c:pt>
                <c:pt idx="4">
                  <c:v>3</c:v>
                </c:pt>
                <c:pt idx="5">
                  <c:v>10</c:v>
                </c:pt>
                <c:pt idx="6">
                  <c:v>19</c:v>
                </c:pt>
                <c:pt idx="7">
                  <c:v>29</c:v>
                </c:pt>
                <c:pt idx="8">
                  <c:v>48</c:v>
                </c:pt>
                <c:pt idx="9">
                  <c:v>60</c:v>
                </c:pt>
                <c:pt idx="10">
                  <c:v>56</c:v>
                </c:pt>
                <c:pt idx="11">
                  <c:v>62</c:v>
                </c:pt>
                <c:pt idx="12">
                  <c:v>49</c:v>
                </c:pt>
                <c:pt idx="13">
                  <c:v>52</c:v>
                </c:pt>
                <c:pt idx="14">
                  <c:v>64</c:v>
                </c:pt>
                <c:pt idx="15">
                  <c:v>87</c:v>
                </c:pt>
                <c:pt idx="16">
                  <c:v>80</c:v>
                </c:pt>
                <c:pt idx="17">
                  <c:v>74</c:v>
                </c:pt>
                <c:pt idx="18">
                  <c:v>62</c:v>
                </c:pt>
                <c:pt idx="19">
                  <c:v>57</c:v>
                </c:pt>
                <c:pt idx="20">
                  <c:v>37</c:v>
                </c:pt>
                <c:pt idx="21">
                  <c:v>34</c:v>
                </c:pt>
                <c:pt idx="22">
                  <c:v>29</c:v>
                </c:pt>
                <c:pt idx="2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27-405C-924C-0210CA133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88853087"/>
        <c:axId val="10782175"/>
      </c:barChart>
      <c:catAx>
        <c:axId val="13888530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Day of week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82175"/>
        <c:crosses val="autoZero"/>
        <c:auto val="1"/>
        <c:lblAlgn val="ctr"/>
        <c:lblOffset val="100"/>
        <c:noMultiLvlLbl val="0"/>
      </c:catAx>
      <c:valAx>
        <c:axId val="10782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pickups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88530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Relationship</a:t>
            </a:r>
            <a:r>
              <a:rPr lang="en-GB" baseline="0"/>
              <a:t> between duration and distance of journey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Charts!$C$43</c:f>
              <c:strCache>
                <c:ptCount val="1"/>
                <c:pt idx="0">
                  <c:v>Duration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Charts!$B$44:$B$1013</c:f>
              <c:numCache>
                <c:formatCode>0.000</c:formatCode>
                <c:ptCount val="970"/>
                <c:pt idx="0">
                  <c:v>3.27</c:v>
                </c:pt>
                <c:pt idx="1">
                  <c:v>8.2799999999999994</c:v>
                </c:pt>
                <c:pt idx="2">
                  <c:v>2.4700000000000002</c:v>
                </c:pt>
                <c:pt idx="3">
                  <c:v>4.04</c:v>
                </c:pt>
                <c:pt idx="4">
                  <c:v>1.7</c:v>
                </c:pt>
                <c:pt idx="5">
                  <c:v>1.27</c:v>
                </c:pt>
                <c:pt idx="6">
                  <c:v>14.25</c:v>
                </c:pt>
                <c:pt idx="7">
                  <c:v>16.3</c:v>
                </c:pt>
                <c:pt idx="8">
                  <c:v>10.220000000000001</c:v>
                </c:pt>
                <c:pt idx="9">
                  <c:v>8.0299999999999994</c:v>
                </c:pt>
                <c:pt idx="10">
                  <c:v>17.34</c:v>
                </c:pt>
                <c:pt idx="11">
                  <c:v>1.03</c:v>
                </c:pt>
                <c:pt idx="12">
                  <c:v>1</c:v>
                </c:pt>
                <c:pt idx="13">
                  <c:v>1.27</c:v>
                </c:pt>
                <c:pt idx="14">
                  <c:v>1.9</c:v>
                </c:pt>
                <c:pt idx="15">
                  <c:v>7.77</c:v>
                </c:pt>
                <c:pt idx="16">
                  <c:v>0.7</c:v>
                </c:pt>
                <c:pt idx="17">
                  <c:v>2.5</c:v>
                </c:pt>
                <c:pt idx="18">
                  <c:v>1.26</c:v>
                </c:pt>
                <c:pt idx="19">
                  <c:v>0.75</c:v>
                </c:pt>
                <c:pt idx="20">
                  <c:v>2.33</c:v>
                </c:pt>
                <c:pt idx="21">
                  <c:v>0.82</c:v>
                </c:pt>
                <c:pt idx="22">
                  <c:v>1.8</c:v>
                </c:pt>
                <c:pt idx="23">
                  <c:v>0.93</c:v>
                </c:pt>
                <c:pt idx="24">
                  <c:v>3.13</c:v>
                </c:pt>
                <c:pt idx="25">
                  <c:v>1.9</c:v>
                </c:pt>
                <c:pt idx="26">
                  <c:v>2.52</c:v>
                </c:pt>
                <c:pt idx="27">
                  <c:v>0.9</c:v>
                </c:pt>
                <c:pt idx="28">
                  <c:v>7.97</c:v>
                </c:pt>
                <c:pt idx="29">
                  <c:v>0.73</c:v>
                </c:pt>
                <c:pt idx="30">
                  <c:v>2.85</c:v>
                </c:pt>
                <c:pt idx="31">
                  <c:v>2</c:v>
                </c:pt>
                <c:pt idx="32">
                  <c:v>1.35</c:v>
                </c:pt>
                <c:pt idx="33">
                  <c:v>0.76</c:v>
                </c:pt>
                <c:pt idx="34">
                  <c:v>1.44</c:v>
                </c:pt>
                <c:pt idx="35">
                  <c:v>1.61</c:v>
                </c:pt>
                <c:pt idx="36">
                  <c:v>10.76</c:v>
                </c:pt>
                <c:pt idx="37">
                  <c:v>1.4</c:v>
                </c:pt>
                <c:pt idx="38">
                  <c:v>0.65</c:v>
                </c:pt>
                <c:pt idx="39">
                  <c:v>0.16</c:v>
                </c:pt>
                <c:pt idx="40">
                  <c:v>1.1399999999999999</c:v>
                </c:pt>
                <c:pt idx="41">
                  <c:v>0.56000000000000005</c:v>
                </c:pt>
                <c:pt idx="42">
                  <c:v>0.9</c:v>
                </c:pt>
                <c:pt idx="43">
                  <c:v>2.2999999999999998</c:v>
                </c:pt>
                <c:pt idx="44">
                  <c:v>2.94</c:v>
                </c:pt>
                <c:pt idx="45">
                  <c:v>1.06</c:v>
                </c:pt>
                <c:pt idx="46">
                  <c:v>1.83</c:v>
                </c:pt>
                <c:pt idx="47">
                  <c:v>1.6</c:v>
                </c:pt>
                <c:pt idx="48">
                  <c:v>3.25</c:v>
                </c:pt>
                <c:pt idx="49">
                  <c:v>1.3</c:v>
                </c:pt>
                <c:pt idx="50">
                  <c:v>0.52</c:v>
                </c:pt>
                <c:pt idx="51">
                  <c:v>0.53</c:v>
                </c:pt>
                <c:pt idx="52">
                  <c:v>5.0999999999999996</c:v>
                </c:pt>
                <c:pt idx="53">
                  <c:v>0.79</c:v>
                </c:pt>
                <c:pt idx="54">
                  <c:v>0.66</c:v>
                </c:pt>
                <c:pt idx="55">
                  <c:v>1.23</c:v>
                </c:pt>
                <c:pt idx="56">
                  <c:v>1.1499999999999999</c:v>
                </c:pt>
                <c:pt idx="57">
                  <c:v>5.25</c:v>
                </c:pt>
                <c:pt idx="58">
                  <c:v>10.73</c:v>
                </c:pt>
                <c:pt idx="59">
                  <c:v>0.99</c:v>
                </c:pt>
                <c:pt idx="60">
                  <c:v>13.89</c:v>
                </c:pt>
                <c:pt idx="61">
                  <c:v>14.08</c:v>
                </c:pt>
                <c:pt idx="62">
                  <c:v>2</c:v>
                </c:pt>
                <c:pt idx="63">
                  <c:v>5.0199999999999996</c:v>
                </c:pt>
                <c:pt idx="64">
                  <c:v>1.0900000000000001</c:v>
                </c:pt>
                <c:pt idx="65">
                  <c:v>1</c:v>
                </c:pt>
                <c:pt idx="66">
                  <c:v>2.2400000000000002</c:v>
                </c:pt>
                <c:pt idx="67">
                  <c:v>4.2699999999999996</c:v>
                </c:pt>
                <c:pt idx="68">
                  <c:v>0.97</c:v>
                </c:pt>
                <c:pt idx="69">
                  <c:v>2.2999999999999998</c:v>
                </c:pt>
                <c:pt idx="70">
                  <c:v>0.7</c:v>
                </c:pt>
                <c:pt idx="71">
                  <c:v>14.2</c:v>
                </c:pt>
                <c:pt idx="72">
                  <c:v>1.42</c:v>
                </c:pt>
                <c:pt idx="73">
                  <c:v>1.1100000000000001</c:v>
                </c:pt>
                <c:pt idx="74">
                  <c:v>5.78</c:v>
                </c:pt>
                <c:pt idx="75">
                  <c:v>2.5</c:v>
                </c:pt>
                <c:pt idx="76">
                  <c:v>1.4</c:v>
                </c:pt>
                <c:pt idx="77">
                  <c:v>1.05</c:v>
                </c:pt>
                <c:pt idx="78">
                  <c:v>2.4500000000000002</c:v>
                </c:pt>
                <c:pt idx="79">
                  <c:v>5.8</c:v>
                </c:pt>
                <c:pt idx="80">
                  <c:v>3.6</c:v>
                </c:pt>
                <c:pt idx="81">
                  <c:v>1.27</c:v>
                </c:pt>
                <c:pt idx="82">
                  <c:v>0.14000000000000001</c:v>
                </c:pt>
                <c:pt idx="83">
                  <c:v>6.81</c:v>
                </c:pt>
                <c:pt idx="84">
                  <c:v>0.17</c:v>
                </c:pt>
                <c:pt idx="85">
                  <c:v>2.36</c:v>
                </c:pt>
                <c:pt idx="86">
                  <c:v>19.579999999999998</c:v>
                </c:pt>
                <c:pt idx="87">
                  <c:v>1.39</c:v>
                </c:pt>
                <c:pt idx="88">
                  <c:v>13.55</c:v>
                </c:pt>
                <c:pt idx="89">
                  <c:v>0.81</c:v>
                </c:pt>
                <c:pt idx="90">
                  <c:v>0.97</c:v>
                </c:pt>
                <c:pt idx="91">
                  <c:v>1.36</c:v>
                </c:pt>
                <c:pt idx="92">
                  <c:v>1.6</c:v>
                </c:pt>
                <c:pt idx="93">
                  <c:v>0.64</c:v>
                </c:pt>
                <c:pt idx="94">
                  <c:v>1.48</c:v>
                </c:pt>
                <c:pt idx="95">
                  <c:v>3.71</c:v>
                </c:pt>
                <c:pt idx="96">
                  <c:v>0.6</c:v>
                </c:pt>
                <c:pt idx="97">
                  <c:v>3.92</c:v>
                </c:pt>
                <c:pt idx="98">
                  <c:v>3.07</c:v>
                </c:pt>
                <c:pt idx="99">
                  <c:v>1.37</c:v>
                </c:pt>
                <c:pt idx="100">
                  <c:v>1.2</c:v>
                </c:pt>
                <c:pt idx="101">
                  <c:v>12.9</c:v>
                </c:pt>
                <c:pt idx="102">
                  <c:v>0.44</c:v>
                </c:pt>
                <c:pt idx="103">
                  <c:v>1.59</c:v>
                </c:pt>
                <c:pt idx="104">
                  <c:v>0.73</c:v>
                </c:pt>
                <c:pt idx="105">
                  <c:v>3.19</c:v>
                </c:pt>
                <c:pt idx="106">
                  <c:v>1.1000000000000001</c:v>
                </c:pt>
                <c:pt idx="107">
                  <c:v>0.72</c:v>
                </c:pt>
                <c:pt idx="108">
                  <c:v>3.46</c:v>
                </c:pt>
                <c:pt idx="109">
                  <c:v>2.62</c:v>
                </c:pt>
                <c:pt idx="110">
                  <c:v>1.48</c:v>
                </c:pt>
                <c:pt idx="111">
                  <c:v>2.25</c:v>
                </c:pt>
                <c:pt idx="112">
                  <c:v>0.66</c:v>
                </c:pt>
                <c:pt idx="113">
                  <c:v>4.13</c:v>
                </c:pt>
                <c:pt idx="114">
                  <c:v>7.07</c:v>
                </c:pt>
                <c:pt idx="115">
                  <c:v>4.83</c:v>
                </c:pt>
                <c:pt idx="116">
                  <c:v>5.0599999999999996</c:v>
                </c:pt>
                <c:pt idx="117">
                  <c:v>3.94</c:v>
                </c:pt>
                <c:pt idx="118">
                  <c:v>1.33</c:v>
                </c:pt>
                <c:pt idx="119">
                  <c:v>1.04</c:v>
                </c:pt>
                <c:pt idx="120">
                  <c:v>5.45</c:v>
                </c:pt>
                <c:pt idx="121">
                  <c:v>1.64</c:v>
                </c:pt>
                <c:pt idx="122">
                  <c:v>3.64</c:v>
                </c:pt>
                <c:pt idx="123">
                  <c:v>5.87</c:v>
                </c:pt>
                <c:pt idx="124">
                  <c:v>8.3800000000000008</c:v>
                </c:pt>
                <c:pt idx="125">
                  <c:v>0.8</c:v>
                </c:pt>
                <c:pt idx="126">
                  <c:v>0.77</c:v>
                </c:pt>
                <c:pt idx="127">
                  <c:v>5.77</c:v>
                </c:pt>
                <c:pt idx="128">
                  <c:v>10.97</c:v>
                </c:pt>
                <c:pt idx="129">
                  <c:v>0.93</c:v>
                </c:pt>
                <c:pt idx="130">
                  <c:v>6.99</c:v>
                </c:pt>
                <c:pt idx="131">
                  <c:v>11.85</c:v>
                </c:pt>
                <c:pt idx="132">
                  <c:v>1.25</c:v>
                </c:pt>
                <c:pt idx="133">
                  <c:v>5.81</c:v>
                </c:pt>
                <c:pt idx="134">
                  <c:v>1.8</c:v>
                </c:pt>
                <c:pt idx="135">
                  <c:v>14.93</c:v>
                </c:pt>
                <c:pt idx="136">
                  <c:v>0.93</c:v>
                </c:pt>
                <c:pt idx="137">
                  <c:v>1.31</c:v>
                </c:pt>
                <c:pt idx="138">
                  <c:v>7.88</c:v>
                </c:pt>
                <c:pt idx="139">
                  <c:v>1.95</c:v>
                </c:pt>
                <c:pt idx="140">
                  <c:v>1.49</c:v>
                </c:pt>
                <c:pt idx="141">
                  <c:v>2.56</c:v>
                </c:pt>
                <c:pt idx="142">
                  <c:v>1.2</c:v>
                </c:pt>
                <c:pt idx="143">
                  <c:v>0.87</c:v>
                </c:pt>
                <c:pt idx="144">
                  <c:v>0.63</c:v>
                </c:pt>
                <c:pt idx="145">
                  <c:v>1.17</c:v>
                </c:pt>
                <c:pt idx="146">
                  <c:v>1.33</c:v>
                </c:pt>
                <c:pt idx="147">
                  <c:v>11.86</c:v>
                </c:pt>
                <c:pt idx="148">
                  <c:v>5.34</c:v>
                </c:pt>
                <c:pt idx="149">
                  <c:v>0.12</c:v>
                </c:pt>
                <c:pt idx="150">
                  <c:v>0.5</c:v>
                </c:pt>
                <c:pt idx="151">
                  <c:v>0.99</c:v>
                </c:pt>
                <c:pt idx="152">
                  <c:v>0.27</c:v>
                </c:pt>
                <c:pt idx="153">
                  <c:v>1.69</c:v>
                </c:pt>
                <c:pt idx="154">
                  <c:v>0.5</c:v>
                </c:pt>
                <c:pt idx="155">
                  <c:v>0.81</c:v>
                </c:pt>
                <c:pt idx="156">
                  <c:v>2.2000000000000002</c:v>
                </c:pt>
                <c:pt idx="157">
                  <c:v>1.2</c:v>
                </c:pt>
                <c:pt idx="158">
                  <c:v>2.2400000000000002</c:v>
                </c:pt>
                <c:pt idx="159">
                  <c:v>1.4</c:v>
                </c:pt>
                <c:pt idx="160">
                  <c:v>2.91</c:v>
                </c:pt>
                <c:pt idx="161">
                  <c:v>2.13</c:v>
                </c:pt>
                <c:pt idx="162">
                  <c:v>1.44</c:v>
                </c:pt>
                <c:pt idx="163">
                  <c:v>0.5</c:v>
                </c:pt>
                <c:pt idx="164">
                  <c:v>5.41</c:v>
                </c:pt>
                <c:pt idx="165">
                  <c:v>0.69</c:v>
                </c:pt>
                <c:pt idx="166">
                  <c:v>2.1</c:v>
                </c:pt>
                <c:pt idx="167">
                  <c:v>2.63</c:v>
                </c:pt>
                <c:pt idx="168">
                  <c:v>1.57</c:v>
                </c:pt>
                <c:pt idx="169">
                  <c:v>4.7</c:v>
                </c:pt>
                <c:pt idx="170">
                  <c:v>0.91</c:v>
                </c:pt>
                <c:pt idx="171">
                  <c:v>2.1800000000000002</c:v>
                </c:pt>
                <c:pt idx="172">
                  <c:v>2.5</c:v>
                </c:pt>
                <c:pt idx="173">
                  <c:v>4.0999999999999996</c:v>
                </c:pt>
                <c:pt idx="174">
                  <c:v>37.42</c:v>
                </c:pt>
                <c:pt idx="175">
                  <c:v>2.64</c:v>
                </c:pt>
                <c:pt idx="176">
                  <c:v>2.0499999999999998</c:v>
                </c:pt>
                <c:pt idx="177">
                  <c:v>1.19</c:v>
                </c:pt>
                <c:pt idx="178">
                  <c:v>1.43</c:v>
                </c:pt>
                <c:pt idx="179">
                  <c:v>0.91</c:v>
                </c:pt>
                <c:pt idx="180">
                  <c:v>3.83</c:v>
                </c:pt>
                <c:pt idx="181">
                  <c:v>1.6</c:v>
                </c:pt>
                <c:pt idx="182">
                  <c:v>1.63</c:v>
                </c:pt>
                <c:pt idx="183">
                  <c:v>0.72</c:v>
                </c:pt>
                <c:pt idx="184">
                  <c:v>1.67</c:v>
                </c:pt>
                <c:pt idx="185">
                  <c:v>4.8</c:v>
                </c:pt>
                <c:pt idx="186">
                  <c:v>0.7</c:v>
                </c:pt>
                <c:pt idx="187">
                  <c:v>0.97</c:v>
                </c:pt>
                <c:pt idx="188">
                  <c:v>5.57</c:v>
                </c:pt>
                <c:pt idx="189">
                  <c:v>5.25</c:v>
                </c:pt>
                <c:pt idx="190">
                  <c:v>7.87</c:v>
                </c:pt>
                <c:pt idx="191">
                  <c:v>1.72</c:v>
                </c:pt>
                <c:pt idx="192">
                  <c:v>1.6</c:v>
                </c:pt>
                <c:pt idx="193">
                  <c:v>1.79</c:v>
                </c:pt>
                <c:pt idx="194">
                  <c:v>0.56999999999999995</c:v>
                </c:pt>
                <c:pt idx="195">
                  <c:v>2.0099999999999998</c:v>
                </c:pt>
                <c:pt idx="196">
                  <c:v>1.46</c:v>
                </c:pt>
                <c:pt idx="197">
                  <c:v>9.48</c:v>
                </c:pt>
                <c:pt idx="198">
                  <c:v>1.46</c:v>
                </c:pt>
                <c:pt idx="199">
                  <c:v>12.45</c:v>
                </c:pt>
                <c:pt idx="200">
                  <c:v>1.1100000000000001</c:v>
                </c:pt>
                <c:pt idx="201">
                  <c:v>3.45</c:v>
                </c:pt>
                <c:pt idx="202">
                  <c:v>0.86</c:v>
                </c:pt>
                <c:pt idx="203">
                  <c:v>1.3</c:v>
                </c:pt>
                <c:pt idx="204">
                  <c:v>1.5</c:v>
                </c:pt>
                <c:pt idx="205">
                  <c:v>1.0900000000000001</c:v>
                </c:pt>
                <c:pt idx="206">
                  <c:v>9.0299999999999994</c:v>
                </c:pt>
                <c:pt idx="207">
                  <c:v>8.5</c:v>
                </c:pt>
                <c:pt idx="208">
                  <c:v>0</c:v>
                </c:pt>
                <c:pt idx="209">
                  <c:v>2.93</c:v>
                </c:pt>
                <c:pt idx="210">
                  <c:v>3.91</c:v>
                </c:pt>
                <c:pt idx="211">
                  <c:v>0.8</c:v>
                </c:pt>
                <c:pt idx="212">
                  <c:v>1.77</c:v>
                </c:pt>
                <c:pt idx="213">
                  <c:v>9.07</c:v>
                </c:pt>
                <c:pt idx="214">
                  <c:v>6.7</c:v>
                </c:pt>
                <c:pt idx="215">
                  <c:v>1.1000000000000001</c:v>
                </c:pt>
                <c:pt idx="216">
                  <c:v>1.4</c:v>
                </c:pt>
                <c:pt idx="217">
                  <c:v>2.61</c:v>
                </c:pt>
                <c:pt idx="218">
                  <c:v>1.04</c:v>
                </c:pt>
                <c:pt idx="219">
                  <c:v>0.93</c:v>
                </c:pt>
                <c:pt idx="220">
                  <c:v>1.64</c:v>
                </c:pt>
                <c:pt idx="221">
                  <c:v>0.85</c:v>
                </c:pt>
                <c:pt idx="222">
                  <c:v>1.4</c:v>
                </c:pt>
                <c:pt idx="223">
                  <c:v>0.8</c:v>
                </c:pt>
                <c:pt idx="224">
                  <c:v>2.57</c:v>
                </c:pt>
                <c:pt idx="225">
                  <c:v>1.95</c:v>
                </c:pt>
                <c:pt idx="226">
                  <c:v>5.81</c:v>
                </c:pt>
                <c:pt idx="227">
                  <c:v>1.27</c:v>
                </c:pt>
                <c:pt idx="228">
                  <c:v>4.3099999999999996</c:v>
                </c:pt>
                <c:pt idx="229">
                  <c:v>1.1599999999999999</c:v>
                </c:pt>
                <c:pt idx="230">
                  <c:v>1.27</c:v>
                </c:pt>
                <c:pt idx="231">
                  <c:v>0.54</c:v>
                </c:pt>
                <c:pt idx="232">
                  <c:v>2.35</c:v>
                </c:pt>
                <c:pt idx="233">
                  <c:v>3.56</c:v>
                </c:pt>
                <c:pt idx="234">
                  <c:v>27.8</c:v>
                </c:pt>
                <c:pt idx="235">
                  <c:v>10.98</c:v>
                </c:pt>
                <c:pt idx="236">
                  <c:v>1.86</c:v>
                </c:pt>
                <c:pt idx="237">
                  <c:v>1.69</c:v>
                </c:pt>
                <c:pt idx="238">
                  <c:v>0.64</c:v>
                </c:pt>
                <c:pt idx="239">
                  <c:v>2.2799999999999998</c:v>
                </c:pt>
                <c:pt idx="240">
                  <c:v>0.21</c:v>
                </c:pt>
                <c:pt idx="241">
                  <c:v>13.64</c:v>
                </c:pt>
                <c:pt idx="242">
                  <c:v>4.45</c:v>
                </c:pt>
                <c:pt idx="243">
                  <c:v>1.62</c:v>
                </c:pt>
                <c:pt idx="244">
                  <c:v>1.41</c:v>
                </c:pt>
                <c:pt idx="245">
                  <c:v>25.48</c:v>
                </c:pt>
                <c:pt idx="246">
                  <c:v>2.97</c:v>
                </c:pt>
                <c:pt idx="247">
                  <c:v>0.95</c:v>
                </c:pt>
                <c:pt idx="248">
                  <c:v>2.4</c:v>
                </c:pt>
                <c:pt idx="249">
                  <c:v>2.57</c:v>
                </c:pt>
                <c:pt idx="250">
                  <c:v>0.5</c:v>
                </c:pt>
                <c:pt idx="251">
                  <c:v>1.67</c:v>
                </c:pt>
                <c:pt idx="252">
                  <c:v>9.0500000000000007</c:v>
                </c:pt>
                <c:pt idx="253">
                  <c:v>1.79</c:v>
                </c:pt>
                <c:pt idx="254">
                  <c:v>4.3099999999999996</c:v>
                </c:pt>
                <c:pt idx="255">
                  <c:v>8.56</c:v>
                </c:pt>
                <c:pt idx="256">
                  <c:v>1.97</c:v>
                </c:pt>
                <c:pt idx="257">
                  <c:v>1.63</c:v>
                </c:pt>
                <c:pt idx="258">
                  <c:v>3.1</c:v>
                </c:pt>
                <c:pt idx="259">
                  <c:v>3.55</c:v>
                </c:pt>
                <c:pt idx="260">
                  <c:v>0.48</c:v>
                </c:pt>
                <c:pt idx="261">
                  <c:v>1.38</c:v>
                </c:pt>
                <c:pt idx="262">
                  <c:v>1</c:v>
                </c:pt>
                <c:pt idx="263">
                  <c:v>0.78</c:v>
                </c:pt>
                <c:pt idx="264">
                  <c:v>1.75</c:v>
                </c:pt>
                <c:pt idx="265">
                  <c:v>1.27</c:v>
                </c:pt>
                <c:pt idx="266">
                  <c:v>3.77</c:v>
                </c:pt>
                <c:pt idx="267">
                  <c:v>2.9</c:v>
                </c:pt>
                <c:pt idx="268">
                  <c:v>1.08</c:v>
                </c:pt>
                <c:pt idx="269">
                  <c:v>0.32</c:v>
                </c:pt>
                <c:pt idx="270">
                  <c:v>5.42</c:v>
                </c:pt>
                <c:pt idx="271">
                  <c:v>1.43</c:v>
                </c:pt>
                <c:pt idx="272">
                  <c:v>2.34</c:v>
                </c:pt>
                <c:pt idx="273">
                  <c:v>1.8</c:v>
                </c:pt>
                <c:pt idx="274">
                  <c:v>3.52</c:v>
                </c:pt>
                <c:pt idx="275">
                  <c:v>3.48</c:v>
                </c:pt>
                <c:pt idx="276">
                  <c:v>1</c:v>
                </c:pt>
                <c:pt idx="277">
                  <c:v>1.1499999999999999</c:v>
                </c:pt>
                <c:pt idx="278">
                  <c:v>0.48</c:v>
                </c:pt>
                <c:pt idx="279">
                  <c:v>1.41</c:v>
                </c:pt>
                <c:pt idx="280">
                  <c:v>1.38</c:v>
                </c:pt>
                <c:pt idx="281">
                  <c:v>1.1299999999999999</c:v>
                </c:pt>
                <c:pt idx="282">
                  <c:v>2.56</c:v>
                </c:pt>
                <c:pt idx="283">
                  <c:v>5.4</c:v>
                </c:pt>
                <c:pt idx="284">
                  <c:v>1.5</c:v>
                </c:pt>
                <c:pt idx="285">
                  <c:v>1.39</c:v>
                </c:pt>
                <c:pt idx="286">
                  <c:v>0.15</c:v>
                </c:pt>
                <c:pt idx="287">
                  <c:v>1.7</c:v>
                </c:pt>
                <c:pt idx="288">
                  <c:v>2.81</c:v>
                </c:pt>
                <c:pt idx="289">
                  <c:v>1.3</c:v>
                </c:pt>
                <c:pt idx="290">
                  <c:v>1.41</c:v>
                </c:pt>
                <c:pt idx="291">
                  <c:v>1.6</c:v>
                </c:pt>
                <c:pt idx="292">
                  <c:v>2</c:v>
                </c:pt>
                <c:pt idx="293">
                  <c:v>2.71</c:v>
                </c:pt>
                <c:pt idx="294">
                  <c:v>2.87</c:v>
                </c:pt>
                <c:pt idx="295">
                  <c:v>0.87</c:v>
                </c:pt>
                <c:pt idx="296">
                  <c:v>0.92</c:v>
                </c:pt>
                <c:pt idx="297">
                  <c:v>0.8</c:v>
                </c:pt>
                <c:pt idx="298">
                  <c:v>1.42</c:v>
                </c:pt>
                <c:pt idx="299">
                  <c:v>0.8</c:v>
                </c:pt>
                <c:pt idx="300">
                  <c:v>2.2000000000000002</c:v>
                </c:pt>
                <c:pt idx="301">
                  <c:v>9.17</c:v>
                </c:pt>
                <c:pt idx="302">
                  <c:v>3.55</c:v>
                </c:pt>
                <c:pt idx="303">
                  <c:v>1.04</c:v>
                </c:pt>
                <c:pt idx="304">
                  <c:v>3.13</c:v>
                </c:pt>
                <c:pt idx="305">
                  <c:v>4.28</c:v>
                </c:pt>
                <c:pt idx="306">
                  <c:v>0.7</c:v>
                </c:pt>
                <c:pt idx="307">
                  <c:v>0.32</c:v>
                </c:pt>
                <c:pt idx="308">
                  <c:v>1.36</c:v>
                </c:pt>
                <c:pt idx="309">
                  <c:v>6.13</c:v>
                </c:pt>
                <c:pt idx="310">
                  <c:v>1.1499999999999999</c:v>
                </c:pt>
                <c:pt idx="311">
                  <c:v>2.02</c:v>
                </c:pt>
                <c:pt idx="312">
                  <c:v>1.38</c:v>
                </c:pt>
                <c:pt idx="313">
                  <c:v>25.3</c:v>
                </c:pt>
                <c:pt idx="314">
                  <c:v>3.39</c:v>
                </c:pt>
                <c:pt idx="315">
                  <c:v>4.62</c:v>
                </c:pt>
                <c:pt idx="316">
                  <c:v>1.08</c:v>
                </c:pt>
                <c:pt idx="317">
                  <c:v>1.49</c:v>
                </c:pt>
                <c:pt idx="318">
                  <c:v>0.59</c:v>
                </c:pt>
                <c:pt idx="319">
                  <c:v>5.75</c:v>
                </c:pt>
                <c:pt idx="320">
                  <c:v>2.76</c:v>
                </c:pt>
                <c:pt idx="321">
                  <c:v>1.1000000000000001</c:v>
                </c:pt>
                <c:pt idx="322">
                  <c:v>4.4000000000000004</c:v>
                </c:pt>
                <c:pt idx="323">
                  <c:v>1.1399999999999999</c:v>
                </c:pt>
                <c:pt idx="324">
                  <c:v>1.62</c:v>
                </c:pt>
                <c:pt idx="325">
                  <c:v>0.99</c:v>
                </c:pt>
                <c:pt idx="326">
                  <c:v>3.13</c:v>
                </c:pt>
                <c:pt idx="327">
                  <c:v>6.92</c:v>
                </c:pt>
                <c:pt idx="328">
                  <c:v>0.18</c:v>
                </c:pt>
                <c:pt idx="329">
                  <c:v>1.88</c:v>
                </c:pt>
                <c:pt idx="330">
                  <c:v>15.5</c:v>
                </c:pt>
                <c:pt idx="331">
                  <c:v>6.94</c:v>
                </c:pt>
                <c:pt idx="332">
                  <c:v>0.6</c:v>
                </c:pt>
                <c:pt idx="333">
                  <c:v>2.9</c:v>
                </c:pt>
                <c:pt idx="334">
                  <c:v>0.54</c:v>
                </c:pt>
                <c:pt idx="335">
                  <c:v>1.68</c:v>
                </c:pt>
                <c:pt idx="336">
                  <c:v>4.7</c:v>
                </c:pt>
                <c:pt idx="337">
                  <c:v>1.65</c:v>
                </c:pt>
                <c:pt idx="338">
                  <c:v>2.1</c:v>
                </c:pt>
                <c:pt idx="339">
                  <c:v>3.19</c:v>
                </c:pt>
                <c:pt idx="340">
                  <c:v>1.6</c:v>
                </c:pt>
                <c:pt idx="341">
                  <c:v>1.42</c:v>
                </c:pt>
                <c:pt idx="342">
                  <c:v>0.96</c:v>
                </c:pt>
                <c:pt idx="343">
                  <c:v>0.76</c:v>
                </c:pt>
                <c:pt idx="344">
                  <c:v>3.78</c:v>
                </c:pt>
                <c:pt idx="345">
                  <c:v>0.85</c:v>
                </c:pt>
                <c:pt idx="346">
                  <c:v>0.39</c:v>
                </c:pt>
                <c:pt idx="347">
                  <c:v>0.87</c:v>
                </c:pt>
                <c:pt idx="348">
                  <c:v>1.29</c:v>
                </c:pt>
                <c:pt idx="349">
                  <c:v>0.99</c:v>
                </c:pt>
                <c:pt idx="350">
                  <c:v>0.8</c:v>
                </c:pt>
                <c:pt idx="351">
                  <c:v>1.2</c:v>
                </c:pt>
                <c:pt idx="352">
                  <c:v>2.6</c:v>
                </c:pt>
                <c:pt idx="353">
                  <c:v>3.48</c:v>
                </c:pt>
                <c:pt idx="354">
                  <c:v>1</c:v>
                </c:pt>
                <c:pt idx="355">
                  <c:v>1.63</c:v>
                </c:pt>
                <c:pt idx="356">
                  <c:v>1</c:v>
                </c:pt>
                <c:pt idx="357">
                  <c:v>2.87</c:v>
                </c:pt>
                <c:pt idx="358">
                  <c:v>4.7</c:v>
                </c:pt>
                <c:pt idx="359">
                  <c:v>2.63</c:v>
                </c:pt>
                <c:pt idx="360">
                  <c:v>5.16</c:v>
                </c:pt>
                <c:pt idx="361">
                  <c:v>1.84</c:v>
                </c:pt>
                <c:pt idx="362">
                  <c:v>2.75</c:v>
                </c:pt>
                <c:pt idx="363">
                  <c:v>2.39</c:v>
                </c:pt>
                <c:pt idx="364">
                  <c:v>0.73</c:v>
                </c:pt>
                <c:pt idx="365">
                  <c:v>2.1800000000000002</c:v>
                </c:pt>
                <c:pt idx="366">
                  <c:v>2.85</c:v>
                </c:pt>
                <c:pt idx="367">
                  <c:v>3.1</c:v>
                </c:pt>
                <c:pt idx="368">
                  <c:v>0.63</c:v>
                </c:pt>
                <c:pt idx="369">
                  <c:v>0.72</c:v>
                </c:pt>
                <c:pt idx="370">
                  <c:v>3</c:v>
                </c:pt>
                <c:pt idx="371">
                  <c:v>2.5</c:v>
                </c:pt>
                <c:pt idx="372">
                  <c:v>2.2200000000000002</c:v>
                </c:pt>
                <c:pt idx="373">
                  <c:v>14.63</c:v>
                </c:pt>
                <c:pt idx="374">
                  <c:v>3.4</c:v>
                </c:pt>
                <c:pt idx="375">
                  <c:v>1.0900000000000001</c:v>
                </c:pt>
                <c:pt idx="376">
                  <c:v>4.62</c:v>
                </c:pt>
                <c:pt idx="377">
                  <c:v>0.74</c:v>
                </c:pt>
                <c:pt idx="378">
                  <c:v>2.57</c:v>
                </c:pt>
                <c:pt idx="379">
                  <c:v>5.21</c:v>
                </c:pt>
                <c:pt idx="380">
                  <c:v>1</c:v>
                </c:pt>
                <c:pt idx="381">
                  <c:v>4.74</c:v>
                </c:pt>
                <c:pt idx="382">
                  <c:v>2.11</c:v>
                </c:pt>
                <c:pt idx="383">
                  <c:v>1.18</c:v>
                </c:pt>
                <c:pt idx="384">
                  <c:v>0.72</c:v>
                </c:pt>
                <c:pt idx="385">
                  <c:v>2</c:v>
                </c:pt>
                <c:pt idx="386">
                  <c:v>17.96</c:v>
                </c:pt>
                <c:pt idx="387">
                  <c:v>0.52</c:v>
                </c:pt>
                <c:pt idx="388">
                  <c:v>4.05</c:v>
                </c:pt>
                <c:pt idx="389">
                  <c:v>3.12</c:v>
                </c:pt>
                <c:pt idx="390">
                  <c:v>6.69</c:v>
                </c:pt>
                <c:pt idx="391">
                  <c:v>0.44</c:v>
                </c:pt>
                <c:pt idx="392">
                  <c:v>1.27</c:v>
                </c:pt>
                <c:pt idx="393">
                  <c:v>1.1499999999999999</c:v>
                </c:pt>
                <c:pt idx="394">
                  <c:v>14.36</c:v>
                </c:pt>
                <c:pt idx="395">
                  <c:v>2.64</c:v>
                </c:pt>
                <c:pt idx="396">
                  <c:v>1.22</c:v>
                </c:pt>
                <c:pt idx="397">
                  <c:v>1.1299999999999999</c:v>
                </c:pt>
                <c:pt idx="398">
                  <c:v>0.4</c:v>
                </c:pt>
                <c:pt idx="399">
                  <c:v>3.25</c:v>
                </c:pt>
                <c:pt idx="400">
                  <c:v>5.67</c:v>
                </c:pt>
                <c:pt idx="401">
                  <c:v>1.4</c:v>
                </c:pt>
                <c:pt idx="402">
                  <c:v>8.66</c:v>
                </c:pt>
                <c:pt idx="403">
                  <c:v>0.81</c:v>
                </c:pt>
                <c:pt idx="404">
                  <c:v>3.74</c:v>
                </c:pt>
                <c:pt idx="405">
                  <c:v>0.45</c:v>
                </c:pt>
                <c:pt idx="406">
                  <c:v>3</c:v>
                </c:pt>
                <c:pt idx="407">
                  <c:v>1.05</c:v>
                </c:pt>
                <c:pt idx="408">
                  <c:v>1.35</c:v>
                </c:pt>
                <c:pt idx="409">
                  <c:v>3.2</c:v>
                </c:pt>
                <c:pt idx="410">
                  <c:v>0.62</c:v>
                </c:pt>
                <c:pt idx="411">
                  <c:v>3.31</c:v>
                </c:pt>
                <c:pt idx="412">
                  <c:v>1.53</c:v>
                </c:pt>
                <c:pt idx="413">
                  <c:v>1</c:v>
                </c:pt>
                <c:pt idx="414">
                  <c:v>1.85</c:v>
                </c:pt>
                <c:pt idx="415">
                  <c:v>0.12</c:v>
                </c:pt>
                <c:pt idx="416">
                  <c:v>1.04</c:v>
                </c:pt>
                <c:pt idx="417">
                  <c:v>1.63</c:v>
                </c:pt>
                <c:pt idx="418">
                  <c:v>3.88</c:v>
                </c:pt>
                <c:pt idx="419">
                  <c:v>1.07</c:v>
                </c:pt>
                <c:pt idx="420">
                  <c:v>0.99</c:v>
                </c:pt>
                <c:pt idx="421">
                  <c:v>1.94</c:v>
                </c:pt>
                <c:pt idx="422">
                  <c:v>0.82</c:v>
                </c:pt>
                <c:pt idx="423">
                  <c:v>1.24</c:v>
                </c:pt>
                <c:pt idx="424">
                  <c:v>5.29</c:v>
                </c:pt>
                <c:pt idx="425">
                  <c:v>0.63</c:v>
                </c:pt>
                <c:pt idx="426">
                  <c:v>0.48</c:v>
                </c:pt>
                <c:pt idx="427">
                  <c:v>3</c:v>
                </c:pt>
                <c:pt idx="428">
                  <c:v>2.35</c:v>
                </c:pt>
                <c:pt idx="429">
                  <c:v>1.86</c:v>
                </c:pt>
                <c:pt idx="430">
                  <c:v>2.2999999999999998</c:v>
                </c:pt>
                <c:pt idx="431">
                  <c:v>1.2</c:v>
                </c:pt>
                <c:pt idx="432">
                  <c:v>8.3699999999999992</c:v>
                </c:pt>
                <c:pt idx="433">
                  <c:v>1.9</c:v>
                </c:pt>
                <c:pt idx="434">
                  <c:v>0.7</c:v>
                </c:pt>
                <c:pt idx="435">
                  <c:v>0.63</c:v>
                </c:pt>
                <c:pt idx="436">
                  <c:v>1.32</c:v>
                </c:pt>
                <c:pt idx="437">
                  <c:v>2.78</c:v>
                </c:pt>
                <c:pt idx="438">
                  <c:v>1.74</c:v>
                </c:pt>
                <c:pt idx="439">
                  <c:v>3.41</c:v>
                </c:pt>
                <c:pt idx="440">
                  <c:v>5.0999999999999996</c:v>
                </c:pt>
                <c:pt idx="441">
                  <c:v>2.78</c:v>
                </c:pt>
                <c:pt idx="442">
                  <c:v>23.94</c:v>
                </c:pt>
                <c:pt idx="443">
                  <c:v>5.18</c:v>
                </c:pt>
                <c:pt idx="444">
                  <c:v>6.52</c:v>
                </c:pt>
                <c:pt idx="445">
                  <c:v>1.79</c:v>
                </c:pt>
                <c:pt idx="446">
                  <c:v>2.2000000000000002</c:v>
                </c:pt>
                <c:pt idx="447">
                  <c:v>2.54</c:v>
                </c:pt>
                <c:pt idx="448">
                  <c:v>7.96</c:v>
                </c:pt>
                <c:pt idx="449">
                  <c:v>0.67</c:v>
                </c:pt>
                <c:pt idx="450">
                  <c:v>5.92</c:v>
                </c:pt>
                <c:pt idx="451">
                  <c:v>1.35</c:v>
                </c:pt>
                <c:pt idx="452">
                  <c:v>2.13</c:v>
                </c:pt>
                <c:pt idx="453">
                  <c:v>8.86</c:v>
                </c:pt>
                <c:pt idx="454">
                  <c:v>0.38</c:v>
                </c:pt>
                <c:pt idx="455">
                  <c:v>1.42</c:v>
                </c:pt>
                <c:pt idx="456">
                  <c:v>2.35</c:v>
                </c:pt>
                <c:pt idx="457">
                  <c:v>0.78</c:v>
                </c:pt>
                <c:pt idx="458">
                  <c:v>0.5</c:v>
                </c:pt>
                <c:pt idx="459">
                  <c:v>1.08</c:v>
                </c:pt>
                <c:pt idx="460">
                  <c:v>1.76</c:v>
                </c:pt>
                <c:pt idx="461">
                  <c:v>2.85</c:v>
                </c:pt>
                <c:pt idx="462">
                  <c:v>1.41</c:v>
                </c:pt>
                <c:pt idx="463">
                  <c:v>1.2</c:v>
                </c:pt>
                <c:pt idx="464">
                  <c:v>0.86</c:v>
                </c:pt>
                <c:pt idx="465">
                  <c:v>0.23</c:v>
                </c:pt>
                <c:pt idx="466">
                  <c:v>2.04</c:v>
                </c:pt>
                <c:pt idx="467">
                  <c:v>0.51</c:v>
                </c:pt>
                <c:pt idx="468">
                  <c:v>1.06</c:v>
                </c:pt>
                <c:pt idx="469">
                  <c:v>1.79</c:v>
                </c:pt>
                <c:pt idx="470">
                  <c:v>0.1</c:v>
                </c:pt>
                <c:pt idx="471">
                  <c:v>1.4</c:v>
                </c:pt>
                <c:pt idx="472">
                  <c:v>1.21</c:v>
                </c:pt>
                <c:pt idx="473">
                  <c:v>2.44</c:v>
                </c:pt>
                <c:pt idx="474">
                  <c:v>1.02</c:v>
                </c:pt>
                <c:pt idx="475">
                  <c:v>2.06</c:v>
                </c:pt>
                <c:pt idx="476">
                  <c:v>0.36</c:v>
                </c:pt>
                <c:pt idx="477">
                  <c:v>6.12</c:v>
                </c:pt>
                <c:pt idx="478">
                  <c:v>0.2</c:v>
                </c:pt>
                <c:pt idx="479">
                  <c:v>0.53</c:v>
                </c:pt>
                <c:pt idx="480">
                  <c:v>2.7</c:v>
                </c:pt>
                <c:pt idx="481">
                  <c:v>0.8</c:v>
                </c:pt>
                <c:pt idx="482">
                  <c:v>1.01</c:v>
                </c:pt>
                <c:pt idx="483">
                  <c:v>0.65</c:v>
                </c:pt>
                <c:pt idx="484">
                  <c:v>1.51</c:v>
                </c:pt>
                <c:pt idx="485">
                  <c:v>0.92</c:v>
                </c:pt>
                <c:pt idx="486">
                  <c:v>0.94</c:v>
                </c:pt>
                <c:pt idx="487">
                  <c:v>0.88</c:v>
                </c:pt>
                <c:pt idx="488">
                  <c:v>9.85</c:v>
                </c:pt>
                <c:pt idx="489">
                  <c:v>2.1</c:v>
                </c:pt>
                <c:pt idx="490">
                  <c:v>3.11</c:v>
                </c:pt>
                <c:pt idx="491">
                  <c:v>20.309999999999999</c:v>
                </c:pt>
                <c:pt idx="492">
                  <c:v>3.05</c:v>
                </c:pt>
                <c:pt idx="493">
                  <c:v>1.91</c:v>
                </c:pt>
                <c:pt idx="494">
                  <c:v>1.9</c:v>
                </c:pt>
                <c:pt idx="495">
                  <c:v>4.2</c:v>
                </c:pt>
                <c:pt idx="496">
                  <c:v>1.34</c:v>
                </c:pt>
                <c:pt idx="497">
                  <c:v>1.78</c:v>
                </c:pt>
                <c:pt idx="498">
                  <c:v>1.3</c:v>
                </c:pt>
                <c:pt idx="499">
                  <c:v>0.77</c:v>
                </c:pt>
                <c:pt idx="500">
                  <c:v>2.16</c:v>
                </c:pt>
                <c:pt idx="501">
                  <c:v>2.72</c:v>
                </c:pt>
                <c:pt idx="502">
                  <c:v>3.95</c:v>
                </c:pt>
                <c:pt idx="503">
                  <c:v>1.1299999999999999</c:v>
                </c:pt>
                <c:pt idx="504">
                  <c:v>7.08</c:v>
                </c:pt>
                <c:pt idx="505">
                  <c:v>0.3</c:v>
                </c:pt>
                <c:pt idx="506">
                  <c:v>0.36</c:v>
                </c:pt>
                <c:pt idx="507">
                  <c:v>1.86</c:v>
                </c:pt>
                <c:pt idx="508">
                  <c:v>1.52</c:v>
                </c:pt>
                <c:pt idx="509">
                  <c:v>22.35</c:v>
                </c:pt>
                <c:pt idx="510">
                  <c:v>9.4600000000000009</c:v>
                </c:pt>
                <c:pt idx="511">
                  <c:v>2.77</c:v>
                </c:pt>
                <c:pt idx="512">
                  <c:v>0.7</c:v>
                </c:pt>
                <c:pt idx="513">
                  <c:v>2.4900000000000002</c:v>
                </c:pt>
                <c:pt idx="514">
                  <c:v>1.2</c:v>
                </c:pt>
                <c:pt idx="515">
                  <c:v>1.1399999999999999</c:v>
                </c:pt>
                <c:pt idx="516">
                  <c:v>0.74</c:v>
                </c:pt>
                <c:pt idx="517">
                  <c:v>1.24</c:v>
                </c:pt>
                <c:pt idx="518">
                  <c:v>0.44</c:v>
                </c:pt>
                <c:pt idx="519">
                  <c:v>0.8</c:v>
                </c:pt>
                <c:pt idx="520">
                  <c:v>4.6399999999999997</c:v>
                </c:pt>
                <c:pt idx="521">
                  <c:v>1.1599999999999999</c:v>
                </c:pt>
                <c:pt idx="522">
                  <c:v>0.46</c:v>
                </c:pt>
                <c:pt idx="523">
                  <c:v>1.29</c:v>
                </c:pt>
                <c:pt idx="524">
                  <c:v>1.17</c:v>
                </c:pt>
                <c:pt idx="525">
                  <c:v>0.61</c:v>
                </c:pt>
                <c:pt idx="526">
                  <c:v>0.65</c:v>
                </c:pt>
                <c:pt idx="527">
                  <c:v>0.56999999999999995</c:v>
                </c:pt>
                <c:pt idx="528">
                  <c:v>0.91</c:v>
                </c:pt>
                <c:pt idx="529">
                  <c:v>2.2000000000000002</c:v>
                </c:pt>
                <c:pt idx="530">
                  <c:v>1.67</c:v>
                </c:pt>
                <c:pt idx="531">
                  <c:v>3.33</c:v>
                </c:pt>
                <c:pt idx="532">
                  <c:v>1.88</c:v>
                </c:pt>
                <c:pt idx="533">
                  <c:v>1.01</c:v>
                </c:pt>
                <c:pt idx="534">
                  <c:v>2.6</c:v>
                </c:pt>
                <c:pt idx="535">
                  <c:v>0.69</c:v>
                </c:pt>
                <c:pt idx="536">
                  <c:v>3.9</c:v>
                </c:pt>
                <c:pt idx="537">
                  <c:v>10.97</c:v>
                </c:pt>
                <c:pt idx="538">
                  <c:v>0.57999999999999996</c:v>
                </c:pt>
                <c:pt idx="539">
                  <c:v>1.55</c:v>
                </c:pt>
                <c:pt idx="540">
                  <c:v>1.1100000000000001</c:v>
                </c:pt>
                <c:pt idx="541">
                  <c:v>11.4</c:v>
                </c:pt>
                <c:pt idx="542">
                  <c:v>2.5099999999999998</c:v>
                </c:pt>
                <c:pt idx="543">
                  <c:v>8.24</c:v>
                </c:pt>
                <c:pt idx="544">
                  <c:v>1.08</c:v>
                </c:pt>
                <c:pt idx="545">
                  <c:v>2.75</c:v>
                </c:pt>
                <c:pt idx="546">
                  <c:v>1.35</c:v>
                </c:pt>
                <c:pt idx="547">
                  <c:v>2.09</c:v>
                </c:pt>
                <c:pt idx="548">
                  <c:v>0.82</c:v>
                </c:pt>
                <c:pt idx="549">
                  <c:v>3.88</c:v>
                </c:pt>
                <c:pt idx="550">
                  <c:v>2.56</c:v>
                </c:pt>
                <c:pt idx="551">
                  <c:v>4.83</c:v>
                </c:pt>
                <c:pt idx="552">
                  <c:v>1.5</c:v>
                </c:pt>
                <c:pt idx="553">
                  <c:v>5.5</c:v>
                </c:pt>
                <c:pt idx="554">
                  <c:v>0.63</c:v>
                </c:pt>
                <c:pt idx="555">
                  <c:v>0.78</c:v>
                </c:pt>
                <c:pt idx="556">
                  <c:v>5.84</c:v>
                </c:pt>
                <c:pt idx="557">
                  <c:v>0.44</c:v>
                </c:pt>
                <c:pt idx="558">
                  <c:v>1.1399999999999999</c:v>
                </c:pt>
                <c:pt idx="559">
                  <c:v>0.94</c:v>
                </c:pt>
                <c:pt idx="560">
                  <c:v>16.37</c:v>
                </c:pt>
                <c:pt idx="561">
                  <c:v>3.54</c:v>
                </c:pt>
                <c:pt idx="562">
                  <c:v>26.32</c:v>
                </c:pt>
                <c:pt idx="563">
                  <c:v>3.4</c:v>
                </c:pt>
                <c:pt idx="564">
                  <c:v>0.83</c:v>
                </c:pt>
                <c:pt idx="565">
                  <c:v>1.72</c:v>
                </c:pt>
                <c:pt idx="566">
                  <c:v>1.3</c:v>
                </c:pt>
                <c:pt idx="567">
                  <c:v>7.77</c:v>
                </c:pt>
                <c:pt idx="568">
                  <c:v>1.63</c:v>
                </c:pt>
                <c:pt idx="569">
                  <c:v>0.87</c:v>
                </c:pt>
                <c:pt idx="570">
                  <c:v>0.54</c:v>
                </c:pt>
                <c:pt idx="571">
                  <c:v>2.57</c:v>
                </c:pt>
                <c:pt idx="572">
                  <c:v>2.84</c:v>
                </c:pt>
                <c:pt idx="573">
                  <c:v>6.69</c:v>
                </c:pt>
                <c:pt idx="574">
                  <c:v>1.8</c:v>
                </c:pt>
                <c:pt idx="575">
                  <c:v>4.3499999999999996</c:v>
                </c:pt>
                <c:pt idx="576">
                  <c:v>1.4</c:v>
                </c:pt>
                <c:pt idx="577">
                  <c:v>2.06</c:v>
                </c:pt>
                <c:pt idx="578">
                  <c:v>2.4900000000000002</c:v>
                </c:pt>
                <c:pt idx="579">
                  <c:v>0.81</c:v>
                </c:pt>
                <c:pt idx="580">
                  <c:v>1.42</c:v>
                </c:pt>
                <c:pt idx="581">
                  <c:v>1.18</c:v>
                </c:pt>
                <c:pt idx="582">
                  <c:v>5.3</c:v>
                </c:pt>
                <c:pt idx="583">
                  <c:v>0.74</c:v>
                </c:pt>
                <c:pt idx="584">
                  <c:v>1.1100000000000001</c:v>
                </c:pt>
                <c:pt idx="585">
                  <c:v>2.68</c:v>
                </c:pt>
                <c:pt idx="586">
                  <c:v>1.68</c:v>
                </c:pt>
                <c:pt idx="587">
                  <c:v>8.16</c:v>
                </c:pt>
                <c:pt idx="588">
                  <c:v>0.38</c:v>
                </c:pt>
                <c:pt idx="589">
                  <c:v>1.3</c:v>
                </c:pt>
                <c:pt idx="590">
                  <c:v>6.71</c:v>
                </c:pt>
                <c:pt idx="591">
                  <c:v>2.8</c:v>
                </c:pt>
                <c:pt idx="592">
                  <c:v>1.58</c:v>
                </c:pt>
                <c:pt idx="593">
                  <c:v>1.35</c:v>
                </c:pt>
                <c:pt idx="594">
                  <c:v>1.07</c:v>
                </c:pt>
                <c:pt idx="595">
                  <c:v>5.92</c:v>
                </c:pt>
                <c:pt idx="596">
                  <c:v>4.45</c:v>
                </c:pt>
                <c:pt idx="597">
                  <c:v>1.97</c:v>
                </c:pt>
                <c:pt idx="598">
                  <c:v>3.38</c:v>
                </c:pt>
                <c:pt idx="599">
                  <c:v>1.06</c:v>
                </c:pt>
                <c:pt idx="600">
                  <c:v>6.16</c:v>
                </c:pt>
                <c:pt idx="601">
                  <c:v>1.39</c:v>
                </c:pt>
                <c:pt idx="602">
                  <c:v>7.92</c:v>
                </c:pt>
                <c:pt idx="603">
                  <c:v>1.24</c:v>
                </c:pt>
                <c:pt idx="604">
                  <c:v>3.3</c:v>
                </c:pt>
                <c:pt idx="605">
                  <c:v>0.86</c:v>
                </c:pt>
                <c:pt idx="606">
                  <c:v>1.45</c:v>
                </c:pt>
                <c:pt idx="607">
                  <c:v>2.4300000000000002</c:v>
                </c:pt>
                <c:pt idx="608">
                  <c:v>1.81</c:v>
                </c:pt>
                <c:pt idx="609">
                  <c:v>5.54</c:v>
                </c:pt>
                <c:pt idx="610">
                  <c:v>2.0299999999999998</c:v>
                </c:pt>
                <c:pt idx="611">
                  <c:v>1.55</c:v>
                </c:pt>
                <c:pt idx="612">
                  <c:v>0.68</c:v>
                </c:pt>
                <c:pt idx="613">
                  <c:v>12.73</c:v>
                </c:pt>
                <c:pt idx="614">
                  <c:v>0.35</c:v>
                </c:pt>
                <c:pt idx="615">
                  <c:v>1.59</c:v>
                </c:pt>
                <c:pt idx="616">
                  <c:v>2.23</c:v>
                </c:pt>
                <c:pt idx="617">
                  <c:v>0.91</c:v>
                </c:pt>
                <c:pt idx="618">
                  <c:v>8.84</c:v>
                </c:pt>
                <c:pt idx="619">
                  <c:v>1.18</c:v>
                </c:pt>
                <c:pt idx="620">
                  <c:v>3.23</c:v>
                </c:pt>
                <c:pt idx="621">
                  <c:v>11.76</c:v>
                </c:pt>
                <c:pt idx="622">
                  <c:v>0.35</c:v>
                </c:pt>
                <c:pt idx="623">
                  <c:v>16.04</c:v>
                </c:pt>
                <c:pt idx="624">
                  <c:v>0.87</c:v>
                </c:pt>
                <c:pt idx="625">
                  <c:v>1.03</c:v>
                </c:pt>
                <c:pt idx="626">
                  <c:v>8.01</c:v>
                </c:pt>
                <c:pt idx="627">
                  <c:v>1.35</c:v>
                </c:pt>
                <c:pt idx="628">
                  <c:v>2.89</c:v>
                </c:pt>
                <c:pt idx="629">
                  <c:v>1.31</c:v>
                </c:pt>
                <c:pt idx="630">
                  <c:v>7</c:v>
                </c:pt>
                <c:pt idx="631">
                  <c:v>0.97</c:v>
                </c:pt>
                <c:pt idx="632">
                  <c:v>4.32</c:v>
                </c:pt>
                <c:pt idx="633">
                  <c:v>1.18</c:v>
                </c:pt>
                <c:pt idx="634">
                  <c:v>6.07</c:v>
                </c:pt>
                <c:pt idx="635">
                  <c:v>0.73</c:v>
                </c:pt>
                <c:pt idx="636">
                  <c:v>0.7</c:v>
                </c:pt>
                <c:pt idx="637">
                  <c:v>5.91</c:v>
                </c:pt>
                <c:pt idx="638">
                  <c:v>2.23</c:v>
                </c:pt>
                <c:pt idx="639">
                  <c:v>1.2</c:v>
                </c:pt>
                <c:pt idx="640">
                  <c:v>16.48</c:v>
                </c:pt>
                <c:pt idx="641">
                  <c:v>1.05</c:v>
                </c:pt>
                <c:pt idx="642">
                  <c:v>0.9</c:v>
                </c:pt>
                <c:pt idx="643">
                  <c:v>0.73</c:v>
                </c:pt>
                <c:pt idx="644">
                  <c:v>11.37</c:v>
                </c:pt>
                <c:pt idx="645">
                  <c:v>2.19</c:v>
                </c:pt>
                <c:pt idx="646">
                  <c:v>3.41</c:v>
                </c:pt>
                <c:pt idx="647">
                  <c:v>2.58</c:v>
                </c:pt>
                <c:pt idx="648">
                  <c:v>0.86</c:v>
                </c:pt>
                <c:pt idx="649">
                  <c:v>5.05</c:v>
                </c:pt>
                <c:pt idx="650">
                  <c:v>3.1</c:v>
                </c:pt>
                <c:pt idx="651">
                  <c:v>2.27</c:v>
                </c:pt>
                <c:pt idx="652">
                  <c:v>1.77</c:v>
                </c:pt>
                <c:pt idx="653">
                  <c:v>0.68</c:v>
                </c:pt>
                <c:pt idx="654">
                  <c:v>3.33</c:v>
                </c:pt>
                <c:pt idx="655">
                  <c:v>1.57</c:v>
                </c:pt>
                <c:pt idx="656">
                  <c:v>3.79</c:v>
                </c:pt>
                <c:pt idx="657">
                  <c:v>5.79</c:v>
                </c:pt>
                <c:pt idx="658">
                  <c:v>0.35</c:v>
                </c:pt>
                <c:pt idx="659">
                  <c:v>0.68</c:v>
                </c:pt>
                <c:pt idx="660">
                  <c:v>1.63</c:v>
                </c:pt>
                <c:pt idx="661">
                  <c:v>2.58</c:v>
                </c:pt>
                <c:pt idx="662">
                  <c:v>3.28</c:v>
                </c:pt>
                <c:pt idx="663">
                  <c:v>1.46</c:v>
                </c:pt>
                <c:pt idx="664">
                  <c:v>4.91</c:v>
                </c:pt>
                <c:pt idx="665">
                  <c:v>1.77</c:v>
                </c:pt>
                <c:pt idx="666">
                  <c:v>4.57</c:v>
                </c:pt>
                <c:pt idx="667">
                  <c:v>2.81</c:v>
                </c:pt>
                <c:pt idx="668">
                  <c:v>1.75</c:v>
                </c:pt>
                <c:pt idx="669">
                  <c:v>1.68</c:v>
                </c:pt>
                <c:pt idx="670">
                  <c:v>10.61</c:v>
                </c:pt>
                <c:pt idx="671">
                  <c:v>1.17</c:v>
                </c:pt>
                <c:pt idx="672">
                  <c:v>1.29</c:v>
                </c:pt>
                <c:pt idx="673">
                  <c:v>0.66</c:v>
                </c:pt>
                <c:pt idx="674">
                  <c:v>1.6</c:v>
                </c:pt>
                <c:pt idx="675">
                  <c:v>2.33</c:v>
                </c:pt>
                <c:pt idx="676">
                  <c:v>1.1000000000000001</c:v>
                </c:pt>
                <c:pt idx="677">
                  <c:v>3.21</c:v>
                </c:pt>
                <c:pt idx="678">
                  <c:v>1.36</c:v>
                </c:pt>
                <c:pt idx="679">
                  <c:v>1.23</c:v>
                </c:pt>
                <c:pt idx="680">
                  <c:v>4.5599999999999996</c:v>
                </c:pt>
                <c:pt idx="681">
                  <c:v>0.56999999999999995</c:v>
                </c:pt>
                <c:pt idx="682">
                  <c:v>1.68</c:v>
                </c:pt>
                <c:pt idx="683">
                  <c:v>1.0900000000000001</c:v>
                </c:pt>
                <c:pt idx="684">
                  <c:v>0.94</c:v>
                </c:pt>
                <c:pt idx="685">
                  <c:v>5.3</c:v>
                </c:pt>
                <c:pt idx="686">
                  <c:v>2.42</c:v>
                </c:pt>
                <c:pt idx="687">
                  <c:v>1.1200000000000001</c:v>
                </c:pt>
                <c:pt idx="688">
                  <c:v>1.53</c:v>
                </c:pt>
                <c:pt idx="689">
                  <c:v>1.04</c:v>
                </c:pt>
                <c:pt idx="690">
                  <c:v>0.9</c:v>
                </c:pt>
                <c:pt idx="691">
                  <c:v>1.84</c:v>
                </c:pt>
                <c:pt idx="692">
                  <c:v>2.15</c:v>
                </c:pt>
                <c:pt idx="693">
                  <c:v>2.0099999999999998</c:v>
                </c:pt>
                <c:pt idx="694">
                  <c:v>1.28</c:v>
                </c:pt>
                <c:pt idx="695">
                  <c:v>5.75</c:v>
                </c:pt>
                <c:pt idx="696">
                  <c:v>0.45</c:v>
                </c:pt>
                <c:pt idx="697">
                  <c:v>3.69</c:v>
                </c:pt>
                <c:pt idx="698">
                  <c:v>3</c:v>
                </c:pt>
                <c:pt idx="699">
                  <c:v>1.27</c:v>
                </c:pt>
                <c:pt idx="700">
                  <c:v>12.26</c:v>
                </c:pt>
                <c:pt idx="701">
                  <c:v>0.91</c:v>
                </c:pt>
                <c:pt idx="702">
                  <c:v>1.17</c:v>
                </c:pt>
                <c:pt idx="703">
                  <c:v>1.4</c:v>
                </c:pt>
                <c:pt idx="704">
                  <c:v>4.72</c:v>
                </c:pt>
                <c:pt idx="705">
                  <c:v>1.62</c:v>
                </c:pt>
                <c:pt idx="706">
                  <c:v>2.94</c:v>
                </c:pt>
                <c:pt idx="707">
                  <c:v>12</c:v>
                </c:pt>
                <c:pt idx="708">
                  <c:v>1.82</c:v>
                </c:pt>
                <c:pt idx="709">
                  <c:v>3.27</c:v>
                </c:pt>
                <c:pt idx="710">
                  <c:v>2.31</c:v>
                </c:pt>
                <c:pt idx="711">
                  <c:v>0.9</c:v>
                </c:pt>
                <c:pt idx="712">
                  <c:v>3.14</c:v>
                </c:pt>
                <c:pt idx="713">
                  <c:v>0.87</c:v>
                </c:pt>
                <c:pt idx="714">
                  <c:v>3.27</c:v>
                </c:pt>
                <c:pt idx="715">
                  <c:v>1.05</c:v>
                </c:pt>
                <c:pt idx="716">
                  <c:v>5.75</c:v>
                </c:pt>
                <c:pt idx="717">
                  <c:v>1.49</c:v>
                </c:pt>
                <c:pt idx="718">
                  <c:v>3.11</c:v>
                </c:pt>
                <c:pt idx="719">
                  <c:v>0.19</c:v>
                </c:pt>
                <c:pt idx="720">
                  <c:v>2.41</c:v>
                </c:pt>
                <c:pt idx="721">
                  <c:v>7.62</c:v>
                </c:pt>
                <c:pt idx="722">
                  <c:v>0.68</c:v>
                </c:pt>
                <c:pt idx="723">
                  <c:v>4.04</c:v>
                </c:pt>
                <c:pt idx="724">
                  <c:v>0.28999999999999998</c:v>
                </c:pt>
                <c:pt idx="725">
                  <c:v>16.97</c:v>
                </c:pt>
                <c:pt idx="726">
                  <c:v>0.72</c:v>
                </c:pt>
                <c:pt idx="727">
                  <c:v>0.95</c:v>
                </c:pt>
                <c:pt idx="728">
                  <c:v>1.98</c:v>
                </c:pt>
                <c:pt idx="729">
                  <c:v>2</c:v>
                </c:pt>
                <c:pt idx="730">
                  <c:v>0.9</c:v>
                </c:pt>
                <c:pt idx="731">
                  <c:v>0.77</c:v>
                </c:pt>
                <c:pt idx="732">
                  <c:v>1.4</c:v>
                </c:pt>
                <c:pt idx="733">
                  <c:v>0.73</c:v>
                </c:pt>
                <c:pt idx="734">
                  <c:v>1.42</c:v>
                </c:pt>
                <c:pt idx="735">
                  <c:v>3.51</c:v>
                </c:pt>
                <c:pt idx="736">
                  <c:v>1.77</c:v>
                </c:pt>
                <c:pt idx="737">
                  <c:v>0.93</c:v>
                </c:pt>
                <c:pt idx="738">
                  <c:v>1.81</c:v>
                </c:pt>
                <c:pt idx="739">
                  <c:v>0.65</c:v>
                </c:pt>
                <c:pt idx="740">
                  <c:v>2.7</c:v>
                </c:pt>
                <c:pt idx="741">
                  <c:v>0.4</c:v>
                </c:pt>
                <c:pt idx="742">
                  <c:v>0.59</c:v>
                </c:pt>
                <c:pt idx="743">
                  <c:v>0.67</c:v>
                </c:pt>
                <c:pt idx="744">
                  <c:v>1.38</c:v>
                </c:pt>
                <c:pt idx="745">
                  <c:v>0.82</c:v>
                </c:pt>
                <c:pt idx="746">
                  <c:v>0.64</c:v>
                </c:pt>
                <c:pt idx="747">
                  <c:v>1.61</c:v>
                </c:pt>
                <c:pt idx="748">
                  <c:v>1.1499999999999999</c:v>
                </c:pt>
                <c:pt idx="749">
                  <c:v>2.79</c:v>
                </c:pt>
                <c:pt idx="750">
                  <c:v>1.39</c:v>
                </c:pt>
                <c:pt idx="751">
                  <c:v>2.79</c:v>
                </c:pt>
                <c:pt idx="752">
                  <c:v>1.1200000000000001</c:v>
                </c:pt>
                <c:pt idx="753">
                  <c:v>0.34</c:v>
                </c:pt>
                <c:pt idx="754">
                  <c:v>4.1900000000000004</c:v>
                </c:pt>
                <c:pt idx="755">
                  <c:v>1.42</c:v>
                </c:pt>
                <c:pt idx="756">
                  <c:v>8.74</c:v>
                </c:pt>
                <c:pt idx="757">
                  <c:v>2</c:v>
                </c:pt>
                <c:pt idx="758">
                  <c:v>1.46</c:v>
                </c:pt>
                <c:pt idx="759">
                  <c:v>6.21</c:v>
                </c:pt>
                <c:pt idx="760">
                  <c:v>1.1200000000000001</c:v>
                </c:pt>
                <c:pt idx="761">
                  <c:v>5.0999999999999996</c:v>
                </c:pt>
                <c:pt idx="762">
                  <c:v>0.37</c:v>
                </c:pt>
                <c:pt idx="763">
                  <c:v>2.97</c:v>
                </c:pt>
                <c:pt idx="764">
                  <c:v>10.26</c:v>
                </c:pt>
                <c:pt idx="765">
                  <c:v>2.27</c:v>
                </c:pt>
                <c:pt idx="766">
                  <c:v>1.6</c:v>
                </c:pt>
                <c:pt idx="767">
                  <c:v>0.64</c:v>
                </c:pt>
                <c:pt idx="768">
                  <c:v>2.1</c:v>
                </c:pt>
                <c:pt idx="769">
                  <c:v>2.96</c:v>
                </c:pt>
                <c:pt idx="770">
                  <c:v>0.82</c:v>
                </c:pt>
                <c:pt idx="771">
                  <c:v>0.57999999999999996</c:v>
                </c:pt>
                <c:pt idx="772">
                  <c:v>1.1499999999999999</c:v>
                </c:pt>
                <c:pt idx="773">
                  <c:v>1.6</c:v>
                </c:pt>
                <c:pt idx="774">
                  <c:v>1.7</c:v>
                </c:pt>
                <c:pt idx="775">
                  <c:v>0.4</c:v>
                </c:pt>
                <c:pt idx="776">
                  <c:v>9.48</c:v>
                </c:pt>
                <c:pt idx="777">
                  <c:v>11.2</c:v>
                </c:pt>
                <c:pt idx="778">
                  <c:v>0.86</c:v>
                </c:pt>
                <c:pt idx="779">
                  <c:v>2.98</c:v>
                </c:pt>
                <c:pt idx="780">
                  <c:v>1.2</c:v>
                </c:pt>
                <c:pt idx="781">
                  <c:v>1.55</c:v>
                </c:pt>
                <c:pt idx="782">
                  <c:v>0.57999999999999996</c:v>
                </c:pt>
                <c:pt idx="783">
                  <c:v>16.29</c:v>
                </c:pt>
                <c:pt idx="784">
                  <c:v>0.53</c:v>
                </c:pt>
                <c:pt idx="785">
                  <c:v>10.8</c:v>
                </c:pt>
                <c:pt idx="786">
                  <c:v>3.24</c:v>
                </c:pt>
                <c:pt idx="787">
                  <c:v>6.99</c:v>
                </c:pt>
                <c:pt idx="788">
                  <c:v>4.4000000000000004</c:v>
                </c:pt>
                <c:pt idx="789">
                  <c:v>6.41</c:v>
                </c:pt>
                <c:pt idx="790">
                  <c:v>0.52</c:v>
                </c:pt>
                <c:pt idx="791">
                  <c:v>5.2</c:v>
                </c:pt>
                <c:pt idx="792">
                  <c:v>1.22</c:v>
                </c:pt>
                <c:pt idx="793">
                  <c:v>0.6</c:v>
                </c:pt>
                <c:pt idx="794">
                  <c:v>1.2</c:v>
                </c:pt>
                <c:pt idx="795">
                  <c:v>9.9</c:v>
                </c:pt>
                <c:pt idx="796">
                  <c:v>1.4</c:v>
                </c:pt>
                <c:pt idx="797">
                  <c:v>1.5</c:v>
                </c:pt>
                <c:pt idx="798">
                  <c:v>1.44</c:v>
                </c:pt>
                <c:pt idx="799">
                  <c:v>1.7</c:v>
                </c:pt>
                <c:pt idx="800">
                  <c:v>1.48</c:v>
                </c:pt>
                <c:pt idx="801">
                  <c:v>1.03</c:v>
                </c:pt>
                <c:pt idx="802">
                  <c:v>0.75</c:v>
                </c:pt>
                <c:pt idx="803">
                  <c:v>0.88</c:v>
                </c:pt>
                <c:pt idx="804">
                  <c:v>2.95</c:v>
                </c:pt>
                <c:pt idx="805">
                  <c:v>1.48</c:v>
                </c:pt>
                <c:pt idx="806">
                  <c:v>1.28</c:v>
                </c:pt>
                <c:pt idx="807">
                  <c:v>0.96</c:v>
                </c:pt>
                <c:pt idx="808">
                  <c:v>2</c:v>
                </c:pt>
                <c:pt idx="809">
                  <c:v>0.55000000000000004</c:v>
                </c:pt>
                <c:pt idx="810">
                  <c:v>1.1599999999999999</c:v>
                </c:pt>
                <c:pt idx="811">
                  <c:v>1.1000000000000001</c:v>
                </c:pt>
                <c:pt idx="812">
                  <c:v>1.76</c:v>
                </c:pt>
                <c:pt idx="813">
                  <c:v>1.71</c:v>
                </c:pt>
                <c:pt idx="814">
                  <c:v>2.31</c:v>
                </c:pt>
                <c:pt idx="815">
                  <c:v>1.31</c:v>
                </c:pt>
                <c:pt idx="816">
                  <c:v>0.68</c:v>
                </c:pt>
                <c:pt idx="817">
                  <c:v>0.93</c:v>
                </c:pt>
                <c:pt idx="818">
                  <c:v>4.7</c:v>
                </c:pt>
                <c:pt idx="819">
                  <c:v>1.23</c:v>
                </c:pt>
                <c:pt idx="820">
                  <c:v>0.33</c:v>
                </c:pt>
                <c:pt idx="821">
                  <c:v>7.89</c:v>
                </c:pt>
                <c:pt idx="822">
                  <c:v>1.53</c:v>
                </c:pt>
                <c:pt idx="823">
                  <c:v>3.2</c:v>
                </c:pt>
                <c:pt idx="824">
                  <c:v>1.41</c:v>
                </c:pt>
                <c:pt idx="825">
                  <c:v>1.67</c:v>
                </c:pt>
                <c:pt idx="826">
                  <c:v>3.54</c:v>
                </c:pt>
                <c:pt idx="827">
                  <c:v>0.66</c:v>
                </c:pt>
                <c:pt idx="828">
                  <c:v>1.49</c:v>
                </c:pt>
                <c:pt idx="829">
                  <c:v>0.91</c:v>
                </c:pt>
                <c:pt idx="830">
                  <c:v>1.89</c:v>
                </c:pt>
                <c:pt idx="831">
                  <c:v>3.18</c:v>
                </c:pt>
                <c:pt idx="832">
                  <c:v>1.72</c:v>
                </c:pt>
                <c:pt idx="833">
                  <c:v>3.14</c:v>
                </c:pt>
                <c:pt idx="834">
                  <c:v>0.3</c:v>
                </c:pt>
                <c:pt idx="835">
                  <c:v>1.99</c:v>
                </c:pt>
                <c:pt idx="836">
                  <c:v>6.05</c:v>
                </c:pt>
                <c:pt idx="837">
                  <c:v>2.5</c:v>
                </c:pt>
                <c:pt idx="838">
                  <c:v>24.56</c:v>
                </c:pt>
                <c:pt idx="839">
                  <c:v>1.65</c:v>
                </c:pt>
                <c:pt idx="840">
                  <c:v>4.3</c:v>
                </c:pt>
                <c:pt idx="841">
                  <c:v>1.73</c:v>
                </c:pt>
                <c:pt idx="842">
                  <c:v>2.06</c:v>
                </c:pt>
                <c:pt idx="843">
                  <c:v>0.94</c:v>
                </c:pt>
                <c:pt idx="844">
                  <c:v>1.1599999999999999</c:v>
                </c:pt>
                <c:pt idx="845">
                  <c:v>7.94</c:v>
                </c:pt>
                <c:pt idx="846">
                  <c:v>1.1000000000000001</c:v>
                </c:pt>
                <c:pt idx="847">
                  <c:v>2.15</c:v>
                </c:pt>
                <c:pt idx="848">
                  <c:v>1.27</c:v>
                </c:pt>
                <c:pt idx="849">
                  <c:v>1.28</c:v>
                </c:pt>
                <c:pt idx="850">
                  <c:v>0.42</c:v>
                </c:pt>
                <c:pt idx="851">
                  <c:v>1.04</c:v>
                </c:pt>
                <c:pt idx="852">
                  <c:v>1.58</c:v>
                </c:pt>
                <c:pt idx="853">
                  <c:v>11.1</c:v>
                </c:pt>
                <c:pt idx="854">
                  <c:v>1.45</c:v>
                </c:pt>
                <c:pt idx="855">
                  <c:v>1.3</c:v>
                </c:pt>
                <c:pt idx="856">
                  <c:v>0.3</c:v>
                </c:pt>
                <c:pt idx="857">
                  <c:v>3.2</c:v>
                </c:pt>
                <c:pt idx="858">
                  <c:v>0.94</c:v>
                </c:pt>
                <c:pt idx="859">
                  <c:v>1.33</c:v>
                </c:pt>
                <c:pt idx="860">
                  <c:v>3.37</c:v>
                </c:pt>
                <c:pt idx="861">
                  <c:v>0.83</c:v>
                </c:pt>
                <c:pt idx="862">
                  <c:v>6.92</c:v>
                </c:pt>
                <c:pt idx="863">
                  <c:v>3.39</c:v>
                </c:pt>
                <c:pt idx="864">
                  <c:v>1.1299999999999999</c:v>
                </c:pt>
                <c:pt idx="865">
                  <c:v>1.35</c:v>
                </c:pt>
                <c:pt idx="866">
                  <c:v>3.13</c:v>
                </c:pt>
                <c:pt idx="867">
                  <c:v>1.93</c:v>
                </c:pt>
                <c:pt idx="868">
                  <c:v>0.4</c:v>
                </c:pt>
                <c:pt idx="869">
                  <c:v>9.49</c:v>
                </c:pt>
                <c:pt idx="870">
                  <c:v>4.79</c:v>
                </c:pt>
                <c:pt idx="871">
                  <c:v>0.9</c:v>
                </c:pt>
                <c:pt idx="872">
                  <c:v>9.09</c:v>
                </c:pt>
                <c:pt idx="873">
                  <c:v>0.95</c:v>
                </c:pt>
                <c:pt idx="874">
                  <c:v>1.05</c:v>
                </c:pt>
                <c:pt idx="875">
                  <c:v>0.11</c:v>
                </c:pt>
                <c:pt idx="876">
                  <c:v>2.09</c:v>
                </c:pt>
                <c:pt idx="877">
                  <c:v>1.19</c:v>
                </c:pt>
                <c:pt idx="878">
                  <c:v>0.74</c:v>
                </c:pt>
                <c:pt idx="879">
                  <c:v>0.8</c:v>
                </c:pt>
                <c:pt idx="880">
                  <c:v>2.76</c:v>
                </c:pt>
                <c:pt idx="881">
                  <c:v>7.77</c:v>
                </c:pt>
                <c:pt idx="882">
                  <c:v>2.1800000000000002</c:v>
                </c:pt>
                <c:pt idx="883">
                  <c:v>0.57999999999999996</c:v>
                </c:pt>
                <c:pt idx="884">
                  <c:v>1.4</c:v>
                </c:pt>
                <c:pt idx="885">
                  <c:v>1.4</c:v>
                </c:pt>
                <c:pt idx="886">
                  <c:v>0.71</c:v>
                </c:pt>
                <c:pt idx="887">
                  <c:v>3.54</c:v>
                </c:pt>
                <c:pt idx="888">
                  <c:v>0.93</c:v>
                </c:pt>
                <c:pt idx="889">
                  <c:v>1.61</c:v>
                </c:pt>
                <c:pt idx="890">
                  <c:v>1.06</c:v>
                </c:pt>
                <c:pt idx="891">
                  <c:v>4.3899999999999997</c:v>
                </c:pt>
                <c:pt idx="892">
                  <c:v>1.32</c:v>
                </c:pt>
                <c:pt idx="893">
                  <c:v>4.2300000000000004</c:v>
                </c:pt>
                <c:pt idx="894">
                  <c:v>1.84</c:v>
                </c:pt>
                <c:pt idx="895">
                  <c:v>1.03</c:v>
                </c:pt>
                <c:pt idx="896">
                  <c:v>5.43</c:v>
                </c:pt>
                <c:pt idx="897">
                  <c:v>0.63</c:v>
                </c:pt>
                <c:pt idx="898">
                  <c:v>3.29</c:v>
                </c:pt>
                <c:pt idx="899">
                  <c:v>2.87</c:v>
                </c:pt>
                <c:pt idx="900">
                  <c:v>2.25</c:v>
                </c:pt>
                <c:pt idx="901">
                  <c:v>1.3</c:v>
                </c:pt>
                <c:pt idx="902">
                  <c:v>8.2100000000000009</c:v>
                </c:pt>
                <c:pt idx="903">
                  <c:v>1.46</c:v>
                </c:pt>
                <c:pt idx="904">
                  <c:v>1.4</c:v>
                </c:pt>
                <c:pt idx="905">
                  <c:v>0.9</c:v>
                </c:pt>
                <c:pt idx="906">
                  <c:v>2.5</c:v>
                </c:pt>
                <c:pt idx="907">
                  <c:v>0.35</c:v>
                </c:pt>
                <c:pt idx="908">
                  <c:v>10.89</c:v>
                </c:pt>
                <c:pt idx="909">
                  <c:v>1.37</c:v>
                </c:pt>
                <c:pt idx="910">
                  <c:v>1.86</c:v>
                </c:pt>
                <c:pt idx="911">
                  <c:v>1.1200000000000001</c:v>
                </c:pt>
                <c:pt idx="912">
                  <c:v>9.36</c:v>
                </c:pt>
                <c:pt idx="913">
                  <c:v>1.3</c:v>
                </c:pt>
                <c:pt idx="914">
                  <c:v>0.6</c:v>
                </c:pt>
                <c:pt idx="915">
                  <c:v>1.5</c:v>
                </c:pt>
                <c:pt idx="916">
                  <c:v>1.07</c:v>
                </c:pt>
                <c:pt idx="917">
                  <c:v>0.83</c:v>
                </c:pt>
                <c:pt idx="918">
                  <c:v>4.2699999999999996</c:v>
                </c:pt>
                <c:pt idx="919">
                  <c:v>0.96</c:v>
                </c:pt>
                <c:pt idx="920">
                  <c:v>3.63</c:v>
                </c:pt>
                <c:pt idx="921">
                  <c:v>1.02</c:v>
                </c:pt>
                <c:pt idx="922">
                  <c:v>0.8</c:v>
                </c:pt>
                <c:pt idx="923">
                  <c:v>1.0900000000000001</c:v>
                </c:pt>
                <c:pt idx="924">
                  <c:v>9.4</c:v>
                </c:pt>
                <c:pt idx="925">
                  <c:v>1.67</c:v>
                </c:pt>
                <c:pt idx="926">
                  <c:v>1.53</c:v>
                </c:pt>
                <c:pt idx="927">
                  <c:v>0.7</c:v>
                </c:pt>
                <c:pt idx="928">
                  <c:v>1.39</c:v>
                </c:pt>
                <c:pt idx="929">
                  <c:v>0.42</c:v>
                </c:pt>
                <c:pt idx="930">
                  <c:v>1.72</c:v>
                </c:pt>
                <c:pt idx="931">
                  <c:v>1.0900000000000001</c:v>
                </c:pt>
                <c:pt idx="932">
                  <c:v>2.25</c:v>
                </c:pt>
                <c:pt idx="933">
                  <c:v>1.54</c:v>
                </c:pt>
                <c:pt idx="934">
                  <c:v>1.94</c:v>
                </c:pt>
                <c:pt idx="935">
                  <c:v>25.04</c:v>
                </c:pt>
                <c:pt idx="936">
                  <c:v>3.64</c:v>
                </c:pt>
                <c:pt idx="937">
                  <c:v>1.91</c:v>
                </c:pt>
                <c:pt idx="938">
                  <c:v>0.68</c:v>
                </c:pt>
                <c:pt idx="939">
                  <c:v>1.9</c:v>
                </c:pt>
                <c:pt idx="940">
                  <c:v>1.53</c:v>
                </c:pt>
                <c:pt idx="941">
                  <c:v>3.29</c:v>
                </c:pt>
                <c:pt idx="942">
                  <c:v>1.3</c:v>
                </c:pt>
                <c:pt idx="943">
                  <c:v>6.28</c:v>
                </c:pt>
                <c:pt idx="944">
                  <c:v>1.64</c:v>
                </c:pt>
                <c:pt idx="945">
                  <c:v>4.75</c:v>
                </c:pt>
                <c:pt idx="946">
                  <c:v>1.74</c:v>
                </c:pt>
                <c:pt idx="947">
                  <c:v>1.1100000000000001</c:v>
                </c:pt>
                <c:pt idx="948">
                  <c:v>0.87</c:v>
                </c:pt>
                <c:pt idx="949">
                  <c:v>1.08</c:v>
                </c:pt>
                <c:pt idx="950">
                  <c:v>2.4900000000000002</c:v>
                </c:pt>
                <c:pt idx="951">
                  <c:v>1.18</c:v>
                </c:pt>
                <c:pt idx="952">
                  <c:v>1.4</c:v>
                </c:pt>
                <c:pt idx="953">
                  <c:v>0.88</c:v>
                </c:pt>
                <c:pt idx="954">
                  <c:v>2.11</c:v>
                </c:pt>
                <c:pt idx="955">
                  <c:v>4.08</c:v>
                </c:pt>
                <c:pt idx="956">
                  <c:v>2.4500000000000002</c:v>
                </c:pt>
                <c:pt idx="957">
                  <c:v>0.93</c:v>
                </c:pt>
                <c:pt idx="958">
                  <c:v>0.94</c:v>
                </c:pt>
                <c:pt idx="959">
                  <c:v>2.5</c:v>
                </c:pt>
                <c:pt idx="960">
                  <c:v>10.39</c:v>
                </c:pt>
                <c:pt idx="961">
                  <c:v>0.98</c:v>
                </c:pt>
                <c:pt idx="962">
                  <c:v>1.71</c:v>
                </c:pt>
                <c:pt idx="963">
                  <c:v>3.07</c:v>
                </c:pt>
                <c:pt idx="964">
                  <c:v>2.0099999999999998</c:v>
                </c:pt>
                <c:pt idx="965">
                  <c:v>4.0999999999999996</c:v>
                </c:pt>
                <c:pt idx="966">
                  <c:v>0.47</c:v>
                </c:pt>
                <c:pt idx="967">
                  <c:v>9.3000000000000007</c:v>
                </c:pt>
                <c:pt idx="968">
                  <c:v>2.6</c:v>
                </c:pt>
                <c:pt idx="969">
                  <c:v>0.89</c:v>
                </c:pt>
              </c:numCache>
            </c:numRef>
          </c:xVal>
          <c:yVal>
            <c:numRef>
              <c:f>Charts!$C$44:$C$1013</c:f>
              <c:numCache>
                <c:formatCode>0.000</c:formatCode>
                <c:ptCount val="970"/>
                <c:pt idx="0">
                  <c:v>15.583333329996094</c:v>
                </c:pt>
                <c:pt idx="1">
                  <c:v>24.683333330322057</c:v>
                </c:pt>
                <c:pt idx="2">
                  <c:v>6.7499999958090484</c:v>
                </c:pt>
                <c:pt idx="3">
                  <c:v>19.899999999906868</c:v>
                </c:pt>
                <c:pt idx="4">
                  <c:v>7.3333333292976022</c:v>
                </c:pt>
                <c:pt idx="5">
                  <c:v>8.3333333325572312</c:v>
                </c:pt>
                <c:pt idx="6">
                  <c:v>34.549999998416752</c:v>
                </c:pt>
                <c:pt idx="7">
                  <c:v>54.483333328971639</c:v>
                </c:pt>
                <c:pt idx="8">
                  <c:v>31.483333337819204</c:v>
                </c:pt>
                <c:pt idx="9">
                  <c:v>46.333333330694586</c:v>
                </c:pt>
                <c:pt idx="10">
                  <c:v>11.616666668560356</c:v>
                </c:pt>
                <c:pt idx="11">
                  <c:v>4.9999999953433871</c:v>
                </c:pt>
                <c:pt idx="12">
                  <c:v>6.700000005075708</c:v>
                </c:pt>
                <c:pt idx="13">
                  <c:v>10.833333330228925</c:v>
                </c:pt>
                <c:pt idx="14">
                  <c:v>12.483333328273147</c:v>
                </c:pt>
                <c:pt idx="15">
                  <c:v>43.099999995902181</c:v>
                </c:pt>
                <c:pt idx="16">
                  <c:v>3.699999995296821</c:v>
                </c:pt>
                <c:pt idx="17">
                  <c:v>14.916666664648801</c:v>
                </c:pt>
                <c:pt idx="18">
                  <c:v>7.1499999950174242</c:v>
                </c:pt>
                <c:pt idx="19">
                  <c:v>4.883333332836628</c:v>
                </c:pt>
                <c:pt idx="20">
                  <c:v>14.833333332790062</c:v>
                </c:pt>
                <c:pt idx="21">
                  <c:v>5.6666666711680591</c:v>
                </c:pt>
                <c:pt idx="22">
                  <c:v>10.150000004796311</c:v>
                </c:pt>
                <c:pt idx="23">
                  <c:v>4.2166666674893349</c:v>
                </c:pt>
                <c:pt idx="24">
                  <c:v>20.716666668886319</c:v>
                </c:pt>
                <c:pt idx="25">
                  <c:v>6.6166666627395898</c:v>
                </c:pt>
                <c:pt idx="26">
                  <c:v>27.949999995762482</c:v>
                </c:pt>
                <c:pt idx="27">
                  <c:v>5.700000001816079</c:v>
                </c:pt>
                <c:pt idx="28">
                  <c:v>31.750000003958121</c:v>
                </c:pt>
                <c:pt idx="29">
                  <c:v>3.3833333384245634</c:v>
                </c:pt>
                <c:pt idx="30">
                  <c:v>16.066666671540588</c:v>
                </c:pt>
                <c:pt idx="31">
                  <c:v>14.900000004563481</c:v>
                </c:pt>
                <c:pt idx="32">
                  <c:v>16.983333332464099</c:v>
                </c:pt>
                <c:pt idx="33">
                  <c:v>5.883333336096257</c:v>
                </c:pt>
                <c:pt idx="34">
                  <c:v>10.100000003585592</c:v>
                </c:pt>
                <c:pt idx="35">
                  <c:v>10.016666671726853</c:v>
                </c:pt>
                <c:pt idx="36">
                  <c:v>136.99999999604188</c:v>
                </c:pt>
                <c:pt idx="37">
                  <c:v>8.1499999982770532</c:v>
                </c:pt>
                <c:pt idx="38">
                  <c:v>3.366666667861864</c:v>
                </c:pt>
                <c:pt idx="39">
                  <c:v>2.7500000037252903</c:v>
                </c:pt>
                <c:pt idx="40">
                  <c:v>15.600000000558794</c:v>
                </c:pt>
                <c:pt idx="41">
                  <c:v>3.2999999960884452</c:v>
                </c:pt>
                <c:pt idx="42">
                  <c:v>8.2833333313465118</c:v>
                </c:pt>
                <c:pt idx="43">
                  <c:v>16.383333328412846</c:v>
                </c:pt>
                <c:pt idx="44">
                  <c:v>14.450000004144385</c:v>
                </c:pt>
                <c:pt idx="45">
                  <c:v>7.2666666680015624</c:v>
                </c:pt>
                <c:pt idx="46">
                  <c:v>11.066666665719822</c:v>
                </c:pt>
                <c:pt idx="47">
                  <c:v>7.8166666708420962</c:v>
                </c:pt>
                <c:pt idx="48">
                  <c:v>15.516666668700054</c:v>
                </c:pt>
                <c:pt idx="49">
                  <c:v>9.7166666644625366</c:v>
                </c:pt>
                <c:pt idx="50">
                  <c:v>2.2833333327434957</c:v>
                </c:pt>
                <c:pt idx="51">
                  <c:v>4.5000000041909516</c:v>
                </c:pt>
                <c:pt idx="52">
                  <c:v>59.883333334000781</c:v>
                </c:pt>
                <c:pt idx="53">
                  <c:v>6.6166666627395898</c:v>
                </c:pt>
                <c:pt idx="54">
                  <c:v>4.4000000017695129</c:v>
                </c:pt>
                <c:pt idx="55">
                  <c:v>9.4833333289716393</c:v>
                </c:pt>
                <c:pt idx="56">
                  <c:v>5.4000000050291419</c:v>
                </c:pt>
                <c:pt idx="57">
                  <c:v>46.86666666297242</c:v>
                </c:pt>
                <c:pt idx="58">
                  <c:v>47.78333333437331</c:v>
                </c:pt>
                <c:pt idx="59">
                  <c:v>5.7166666619013995</c:v>
                </c:pt>
                <c:pt idx="60">
                  <c:v>32.516666671726853</c:v>
                </c:pt>
                <c:pt idx="61">
                  <c:v>49.316666669910774</c:v>
                </c:pt>
                <c:pt idx="62">
                  <c:v>11.450000004842877</c:v>
                </c:pt>
                <c:pt idx="63">
                  <c:v>38.216666663065553</c:v>
                </c:pt>
                <c:pt idx="64">
                  <c:v>5.5999999993946403</c:v>
                </c:pt>
                <c:pt idx="65">
                  <c:v>6.4333333284594119</c:v>
                </c:pt>
                <c:pt idx="66">
                  <c:v>21.666666670935228</c:v>
                </c:pt>
                <c:pt idx="67">
                  <c:v>32.183333333814517</c:v>
                </c:pt>
                <c:pt idx="68">
                  <c:v>4.9999999953433871</c:v>
                </c:pt>
                <c:pt idx="69">
                  <c:v>18.949999997857958</c:v>
                </c:pt>
                <c:pt idx="70">
                  <c:v>5.5666666687466204</c:v>
                </c:pt>
                <c:pt idx="71">
                  <c:v>51.349999996600673</c:v>
                </c:pt>
                <c:pt idx="72">
                  <c:v>13.566666663391516</c:v>
                </c:pt>
                <c:pt idx="73">
                  <c:v>4.8166666715405881</c:v>
                </c:pt>
                <c:pt idx="74">
                  <c:v>38.533333330415189</c:v>
                </c:pt>
                <c:pt idx="75">
                  <c:v>17.850000002654269</c:v>
                </c:pt>
                <c:pt idx="76">
                  <c:v>9.916666669305414</c:v>
                </c:pt>
                <c:pt idx="77">
                  <c:v>6.883333328878507</c:v>
                </c:pt>
                <c:pt idx="78">
                  <c:v>18.233333331299946</c:v>
                </c:pt>
                <c:pt idx="79">
                  <c:v>26.616666665067896</c:v>
                </c:pt>
                <c:pt idx="80">
                  <c:v>21.233333330601454</c:v>
                </c:pt>
                <c:pt idx="81">
                  <c:v>9.0833333297632635</c:v>
                </c:pt>
                <c:pt idx="82">
                  <c:v>2.7166666625998914</c:v>
                </c:pt>
                <c:pt idx="83">
                  <c:v>12.049999998416752</c:v>
                </c:pt>
                <c:pt idx="84">
                  <c:v>2.2666666621807963</c:v>
                </c:pt>
                <c:pt idx="85">
                  <c:v>15.88333333726041</c:v>
                </c:pt>
                <c:pt idx="86">
                  <c:v>50.999999998603016</c:v>
                </c:pt>
                <c:pt idx="87">
                  <c:v>4.5833333360496908</c:v>
                </c:pt>
                <c:pt idx="88">
                  <c:v>35.349999996833503</c:v>
                </c:pt>
                <c:pt idx="89">
                  <c:v>4.7166666691191494</c:v>
                </c:pt>
                <c:pt idx="90">
                  <c:v>2.6166666706558317</c:v>
                </c:pt>
                <c:pt idx="91">
                  <c:v>7.0333333325106651</c:v>
                </c:pt>
                <c:pt idx="92">
                  <c:v>9.1500000015366822</c:v>
                </c:pt>
                <c:pt idx="93">
                  <c:v>1.8666666629724205</c:v>
                </c:pt>
                <c:pt idx="94">
                  <c:v>7.3166666692122817</c:v>
                </c:pt>
                <c:pt idx="95">
                  <c:v>19.116666661575437</c:v>
                </c:pt>
                <c:pt idx="96">
                  <c:v>2.7333333331625909</c:v>
                </c:pt>
                <c:pt idx="97">
                  <c:v>24.36666666297242</c:v>
                </c:pt>
                <c:pt idx="98">
                  <c:v>14.450000004144385</c:v>
                </c:pt>
                <c:pt idx="99">
                  <c:v>7.5833333353511989</c:v>
                </c:pt>
                <c:pt idx="100">
                  <c:v>7.733333328505978</c:v>
                </c:pt>
                <c:pt idx="101">
                  <c:v>28.250000003026798</c:v>
                </c:pt>
                <c:pt idx="102">
                  <c:v>2.9833333287388086</c:v>
                </c:pt>
                <c:pt idx="103">
                  <c:v>8.583333328133449</c:v>
                </c:pt>
                <c:pt idx="104">
                  <c:v>4.4666666630655527</c:v>
                </c:pt>
                <c:pt idx="105">
                  <c:v>22.250000004423782</c:v>
                </c:pt>
                <c:pt idx="106">
                  <c:v>3.3833333384245634</c:v>
                </c:pt>
                <c:pt idx="107">
                  <c:v>4.7166666691191494</c:v>
                </c:pt>
                <c:pt idx="108">
                  <c:v>11.949999995995313</c:v>
                </c:pt>
                <c:pt idx="109">
                  <c:v>11.149999997578561</c:v>
                </c:pt>
                <c:pt idx="110">
                  <c:v>7.3166666692122817</c:v>
                </c:pt>
                <c:pt idx="111">
                  <c:v>9.8166666668839753</c:v>
                </c:pt>
                <c:pt idx="112">
                  <c:v>3.7166666658595204</c:v>
                </c:pt>
                <c:pt idx="113">
                  <c:v>23.933333333116025</c:v>
                </c:pt>
                <c:pt idx="114">
                  <c:v>28.783333335304633</c:v>
                </c:pt>
                <c:pt idx="115">
                  <c:v>12.783333335537463</c:v>
                </c:pt>
                <c:pt idx="116">
                  <c:v>17.83333333209157</c:v>
                </c:pt>
                <c:pt idx="117">
                  <c:v>13.950000002514571</c:v>
                </c:pt>
                <c:pt idx="118">
                  <c:v>8.7666666624136269</c:v>
                </c:pt>
                <c:pt idx="119">
                  <c:v>6.9500000006519258</c:v>
                </c:pt>
                <c:pt idx="120">
                  <c:v>30.500000005122274</c:v>
                </c:pt>
                <c:pt idx="121">
                  <c:v>9.5500000007450581</c:v>
                </c:pt>
                <c:pt idx="122">
                  <c:v>65.716666668886319</c:v>
                </c:pt>
                <c:pt idx="123">
                  <c:v>27.533333336468786</c:v>
                </c:pt>
                <c:pt idx="124">
                  <c:v>68.633333336329088</c:v>
                </c:pt>
                <c:pt idx="125">
                  <c:v>3.7333333364222199</c:v>
                </c:pt>
                <c:pt idx="126">
                  <c:v>5.1499999989755452</c:v>
                </c:pt>
                <c:pt idx="127">
                  <c:v>62.316666670376435</c:v>
                </c:pt>
                <c:pt idx="128">
                  <c:v>60.516666668700054</c:v>
                </c:pt>
                <c:pt idx="129">
                  <c:v>4.8500000021886081</c:v>
                </c:pt>
                <c:pt idx="130">
                  <c:v>18.383333334932104</c:v>
                </c:pt>
                <c:pt idx="131">
                  <c:v>75.00000000349246</c:v>
                </c:pt>
                <c:pt idx="132">
                  <c:v>6.4166666683740914</c:v>
                </c:pt>
                <c:pt idx="133">
                  <c:v>28.666666662320495</c:v>
                </c:pt>
                <c:pt idx="134">
                  <c:v>9.6166666620410979</c:v>
                </c:pt>
                <c:pt idx="135">
                  <c:v>43.900000004796311</c:v>
                </c:pt>
                <c:pt idx="136">
                  <c:v>4.549999994924292</c:v>
                </c:pt>
                <c:pt idx="137">
                  <c:v>4.1666666662786156</c:v>
                </c:pt>
                <c:pt idx="138">
                  <c:v>18.300000003073364</c:v>
                </c:pt>
                <c:pt idx="139">
                  <c:v>12.416666666977108</c:v>
                </c:pt>
                <c:pt idx="140">
                  <c:v>5.4666666663251817</c:v>
                </c:pt>
                <c:pt idx="141">
                  <c:v>21.016666665673256</c:v>
                </c:pt>
                <c:pt idx="142">
                  <c:v>6.7333333357237279</c:v>
                </c:pt>
                <c:pt idx="143">
                  <c:v>4.1333333356305957</c:v>
                </c:pt>
                <c:pt idx="144">
                  <c:v>4.6166666666977108</c:v>
                </c:pt>
                <c:pt idx="145">
                  <c:v>6.3999999978113919</c:v>
                </c:pt>
                <c:pt idx="146">
                  <c:v>9.0499999991152436</c:v>
                </c:pt>
                <c:pt idx="147">
                  <c:v>35.533333331113681</c:v>
                </c:pt>
                <c:pt idx="148">
                  <c:v>25.449999998090789</c:v>
                </c:pt>
                <c:pt idx="149">
                  <c:v>2.9833333287388086</c:v>
                </c:pt>
                <c:pt idx="150">
                  <c:v>2.666666671866551</c:v>
                </c:pt>
                <c:pt idx="151">
                  <c:v>8.4166666644159704</c:v>
                </c:pt>
                <c:pt idx="152">
                  <c:v>1.6499999980442226</c:v>
                </c:pt>
                <c:pt idx="153">
                  <c:v>7.0000000018626451</c:v>
                </c:pt>
                <c:pt idx="154">
                  <c:v>3.9500000013504177</c:v>
                </c:pt>
                <c:pt idx="155">
                  <c:v>5.1666666695382446</c:v>
                </c:pt>
                <c:pt idx="156">
                  <c:v>16.566666662693024</c:v>
                </c:pt>
                <c:pt idx="157">
                  <c:v>7.7833333297166973</c:v>
                </c:pt>
                <c:pt idx="158">
                  <c:v>16.316666667116806</c:v>
                </c:pt>
                <c:pt idx="159">
                  <c:v>7.8166666708420962</c:v>
                </c:pt>
                <c:pt idx="160">
                  <c:v>21.183333329390734</c:v>
                </c:pt>
                <c:pt idx="161">
                  <c:v>10.900000002002344</c:v>
                </c:pt>
                <c:pt idx="162">
                  <c:v>5.6333333300426602</c:v>
                </c:pt>
                <c:pt idx="163">
                  <c:v>4.8500000021886081</c:v>
                </c:pt>
                <c:pt idx="164">
                  <c:v>45.883333330275491</c:v>
                </c:pt>
                <c:pt idx="165">
                  <c:v>3.8666666694916785</c:v>
                </c:pt>
                <c:pt idx="166">
                  <c:v>18.283333332510665</c:v>
                </c:pt>
                <c:pt idx="167">
                  <c:v>13.349999998463318</c:v>
                </c:pt>
                <c:pt idx="168">
                  <c:v>3.8333333283662796</c:v>
                </c:pt>
                <c:pt idx="169">
                  <c:v>25.933333329157904</c:v>
                </c:pt>
                <c:pt idx="170">
                  <c:v>5.1333333284128457</c:v>
                </c:pt>
                <c:pt idx="171">
                  <c:v>10.799999999580905</c:v>
                </c:pt>
                <c:pt idx="172">
                  <c:v>13.266666666604578</c:v>
                </c:pt>
                <c:pt idx="173">
                  <c:v>8.8000000035390258</c:v>
                </c:pt>
                <c:pt idx="174">
                  <c:v>72.766666661482304</c:v>
                </c:pt>
                <c:pt idx="175">
                  <c:v>14.08333333558403</c:v>
                </c:pt>
                <c:pt idx="176">
                  <c:v>11.199999998789281</c:v>
                </c:pt>
                <c:pt idx="177">
                  <c:v>9.0166666684672236</c:v>
                </c:pt>
                <c:pt idx="178">
                  <c:v>9.6000000019557774</c:v>
                </c:pt>
                <c:pt idx="179">
                  <c:v>5.2500000013969839</c:v>
                </c:pt>
                <c:pt idx="180">
                  <c:v>16.133333332836628</c:v>
                </c:pt>
                <c:pt idx="181">
                  <c:v>11.949999995995313</c:v>
                </c:pt>
                <c:pt idx="182">
                  <c:v>12.616666671819985</c:v>
                </c:pt>
                <c:pt idx="183">
                  <c:v>4.5833333360496908</c:v>
                </c:pt>
                <c:pt idx="184">
                  <c:v>12.399999996414408</c:v>
                </c:pt>
                <c:pt idx="185">
                  <c:v>33.166666666511446</c:v>
                </c:pt>
                <c:pt idx="186">
                  <c:v>3.7999999977182597</c:v>
                </c:pt>
                <c:pt idx="187">
                  <c:v>10.033333331812173</c:v>
                </c:pt>
                <c:pt idx="188">
                  <c:v>28.216666661901399</c:v>
                </c:pt>
                <c:pt idx="189">
                  <c:v>22.766666666138917</c:v>
                </c:pt>
                <c:pt idx="190">
                  <c:v>30.183333337772638</c:v>
                </c:pt>
                <c:pt idx="191">
                  <c:v>13.916666671866551</c:v>
                </c:pt>
                <c:pt idx="192">
                  <c:v>12.15000000083819</c:v>
                </c:pt>
                <c:pt idx="193">
                  <c:v>17.149999996181577</c:v>
                </c:pt>
                <c:pt idx="194">
                  <c:v>5.1333333284128457</c:v>
                </c:pt>
                <c:pt idx="195">
                  <c:v>15.799999994924292</c:v>
                </c:pt>
                <c:pt idx="196">
                  <c:v>6.1500000022351742</c:v>
                </c:pt>
                <c:pt idx="197">
                  <c:v>48.74999999650754</c:v>
                </c:pt>
                <c:pt idx="198">
                  <c:v>9.0166666684672236</c:v>
                </c:pt>
                <c:pt idx="199">
                  <c:v>22.583333331858739</c:v>
                </c:pt>
                <c:pt idx="200">
                  <c:v>7.0500000030733645</c:v>
                </c:pt>
                <c:pt idx="201">
                  <c:v>18.683333331719041</c:v>
                </c:pt>
                <c:pt idx="202">
                  <c:v>4.0833333344198763</c:v>
                </c:pt>
                <c:pt idx="203">
                  <c:v>8.8500000047497451</c:v>
                </c:pt>
                <c:pt idx="204">
                  <c:v>5.8499999949708581</c:v>
                </c:pt>
                <c:pt idx="205">
                  <c:v>4.1000000049825758</c:v>
                </c:pt>
                <c:pt idx="206">
                  <c:v>15.499999998137355</c:v>
                </c:pt>
                <c:pt idx="207">
                  <c:v>16.916666671168059</c:v>
                </c:pt>
                <c:pt idx="208">
                  <c:v>0</c:v>
                </c:pt>
                <c:pt idx="209">
                  <c:v>15.849999996135011</c:v>
                </c:pt>
                <c:pt idx="210">
                  <c:v>23.216666666558012</c:v>
                </c:pt>
                <c:pt idx="211">
                  <c:v>4.7499999997671694</c:v>
                </c:pt>
                <c:pt idx="212">
                  <c:v>11.483333335490897</c:v>
                </c:pt>
                <c:pt idx="213">
                  <c:v>37.766666662646458</c:v>
                </c:pt>
                <c:pt idx="214">
                  <c:v>13.799999998882413</c:v>
                </c:pt>
                <c:pt idx="215">
                  <c:v>13.13333333353512</c:v>
                </c:pt>
                <c:pt idx="216">
                  <c:v>11.000000004423782</c:v>
                </c:pt>
                <c:pt idx="217">
                  <c:v>13.533333332743496</c:v>
                </c:pt>
                <c:pt idx="218">
                  <c:v>9.2833333346061409</c:v>
                </c:pt>
                <c:pt idx="219">
                  <c:v>5.7500000030267984</c:v>
                </c:pt>
                <c:pt idx="220">
                  <c:v>9.2666666640434414</c:v>
                </c:pt>
                <c:pt idx="221">
                  <c:v>6.4833333296701312</c:v>
                </c:pt>
                <c:pt idx="222">
                  <c:v>15.066666668280959</c:v>
                </c:pt>
                <c:pt idx="223">
                  <c:v>6.5666666615288705</c:v>
                </c:pt>
                <c:pt idx="224">
                  <c:v>11.116666666930541</c:v>
                </c:pt>
                <c:pt idx="225">
                  <c:v>16.699999995762482</c:v>
                </c:pt>
                <c:pt idx="226">
                  <c:v>29.266666666371748</c:v>
                </c:pt>
                <c:pt idx="227">
                  <c:v>14.883333334000781</c:v>
                </c:pt>
                <c:pt idx="228">
                  <c:v>30.400000002700835</c:v>
                </c:pt>
                <c:pt idx="229">
                  <c:v>9.7499999951105565</c:v>
                </c:pt>
                <c:pt idx="230">
                  <c:v>11.350000002421439</c:v>
                </c:pt>
                <c:pt idx="231">
                  <c:v>14.133333336794749</c:v>
                </c:pt>
                <c:pt idx="232">
                  <c:v>49.900000003399327</c:v>
                </c:pt>
                <c:pt idx="233">
                  <c:v>14.00000000372529</c:v>
                </c:pt>
                <c:pt idx="234">
                  <c:v>61.150000003399327</c:v>
                </c:pt>
                <c:pt idx="235">
                  <c:v>29.06666666152887</c:v>
                </c:pt>
                <c:pt idx="236">
                  <c:v>9.066666669677943</c:v>
                </c:pt>
                <c:pt idx="237">
                  <c:v>9.3666666664648801</c:v>
                </c:pt>
                <c:pt idx="238">
                  <c:v>4.9500000046100467</c:v>
                </c:pt>
                <c:pt idx="239">
                  <c:v>10.450000001583248</c:v>
                </c:pt>
                <c:pt idx="240">
                  <c:v>4.1333333356305957</c:v>
                </c:pt>
                <c:pt idx="241">
                  <c:v>121.04999999748543</c:v>
                </c:pt>
                <c:pt idx="242">
                  <c:v>15.533333328785375</c:v>
                </c:pt>
                <c:pt idx="243">
                  <c:v>6.9833333312999457</c:v>
                </c:pt>
                <c:pt idx="244">
                  <c:v>8.4999999962747097</c:v>
                </c:pt>
                <c:pt idx="245">
                  <c:v>64.299999995855615</c:v>
                </c:pt>
                <c:pt idx="246">
                  <c:v>54.233333333395422</c:v>
                </c:pt>
                <c:pt idx="247">
                  <c:v>5.9499999973922968</c:v>
                </c:pt>
                <c:pt idx="248">
                  <c:v>20.316666669677943</c:v>
                </c:pt>
                <c:pt idx="249">
                  <c:v>26.000000000931323</c:v>
                </c:pt>
                <c:pt idx="250">
                  <c:v>4.1333333356305957</c:v>
                </c:pt>
                <c:pt idx="251">
                  <c:v>12.11666667019017</c:v>
                </c:pt>
                <c:pt idx="252">
                  <c:v>69.183333328692243</c:v>
                </c:pt>
                <c:pt idx="253">
                  <c:v>10.766666668932885</c:v>
                </c:pt>
                <c:pt idx="254">
                  <c:v>21.199999999953434</c:v>
                </c:pt>
                <c:pt idx="255">
                  <c:v>43.199999998323619</c:v>
                </c:pt>
                <c:pt idx="256">
                  <c:v>24.516666666604578</c:v>
                </c:pt>
                <c:pt idx="257">
                  <c:v>11.716666670981795</c:v>
                </c:pt>
                <c:pt idx="258">
                  <c:v>16.283333336468786</c:v>
                </c:pt>
                <c:pt idx="259">
                  <c:v>28.06666666874662</c:v>
                </c:pt>
                <c:pt idx="260">
                  <c:v>2.2666666621807963</c:v>
                </c:pt>
                <c:pt idx="261">
                  <c:v>11.899999994784594</c:v>
                </c:pt>
                <c:pt idx="262">
                  <c:v>13.833333329530433</c:v>
                </c:pt>
                <c:pt idx="263">
                  <c:v>4.69999999855645</c:v>
                </c:pt>
                <c:pt idx="264">
                  <c:v>7.9666666639968753</c:v>
                </c:pt>
                <c:pt idx="265">
                  <c:v>9.8166666668839753</c:v>
                </c:pt>
                <c:pt idx="266">
                  <c:v>19.066666670842096</c:v>
                </c:pt>
                <c:pt idx="267">
                  <c:v>15.849999996135011</c:v>
                </c:pt>
                <c:pt idx="268">
                  <c:v>6.9166666700039059</c:v>
                </c:pt>
                <c:pt idx="269">
                  <c:v>3.8166666682809591</c:v>
                </c:pt>
                <c:pt idx="270">
                  <c:v>13.383333329111338</c:v>
                </c:pt>
                <c:pt idx="271">
                  <c:v>9.733333335025236</c:v>
                </c:pt>
                <c:pt idx="272">
                  <c:v>9.3833333370275795</c:v>
                </c:pt>
                <c:pt idx="273">
                  <c:v>15.833333336049691</c:v>
                </c:pt>
                <c:pt idx="274">
                  <c:v>13.333333338377997</c:v>
                </c:pt>
                <c:pt idx="275">
                  <c:v>6.7166666651610285</c:v>
                </c:pt>
                <c:pt idx="276">
                  <c:v>3.9333333307877183</c:v>
                </c:pt>
                <c:pt idx="277">
                  <c:v>6.6000000026542693</c:v>
                </c:pt>
                <c:pt idx="278">
                  <c:v>2.3500000045169145</c:v>
                </c:pt>
                <c:pt idx="279">
                  <c:v>8.5666666680481285</c:v>
                </c:pt>
                <c:pt idx="280">
                  <c:v>9.9666666705161333</c:v>
                </c:pt>
                <c:pt idx="281">
                  <c:v>7.8166666708420962</c:v>
                </c:pt>
                <c:pt idx="282">
                  <c:v>11.483333335490897</c:v>
                </c:pt>
                <c:pt idx="283">
                  <c:v>21.366666663670912</c:v>
                </c:pt>
                <c:pt idx="284">
                  <c:v>13.283333337167278</c:v>
                </c:pt>
                <c:pt idx="285">
                  <c:v>9.9833333306014538</c:v>
                </c:pt>
                <c:pt idx="286">
                  <c:v>1.4000000024680048</c:v>
                </c:pt>
                <c:pt idx="287">
                  <c:v>10.566666664090008</c:v>
                </c:pt>
                <c:pt idx="288">
                  <c:v>18.099999998230487</c:v>
                </c:pt>
                <c:pt idx="289">
                  <c:v>8.5166666668374091</c:v>
                </c:pt>
                <c:pt idx="290">
                  <c:v>8.8500000047497451</c:v>
                </c:pt>
                <c:pt idx="291">
                  <c:v>9.4666666688863188</c:v>
                </c:pt>
                <c:pt idx="292">
                  <c:v>12.133333330275491</c:v>
                </c:pt>
                <c:pt idx="293">
                  <c:v>12.883333337958902</c:v>
                </c:pt>
                <c:pt idx="294">
                  <c:v>17.233333338517696</c:v>
                </c:pt>
                <c:pt idx="295">
                  <c:v>7.5666666647884995</c:v>
                </c:pt>
                <c:pt idx="296">
                  <c:v>5.8333333348855376</c:v>
                </c:pt>
                <c:pt idx="297">
                  <c:v>5.6833333312533796</c:v>
                </c:pt>
                <c:pt idx="298">
                  <c:v>6.7833333369344473</c:v>
                </c:pt>
                <c:pt idx="299">
                  <c:v>4.2166666674893349</c:v>
                </c:pt>
                <c:pt idx="300">
                  <c:v>7.8666666615754366</c:v>
                </c:pt>
                <c:pt idx="301">
                  <c:v>34.149999999208376</c:v>
                </c:pt>
                <c:pt idx="302">
                  <c:v>22.299999995157123</c:v>
                </c:pt>
                <c:pt idx="303">
                  <c:v>4.4000000017695129</c:v>
                </c:pt>
                <c:pt idx="304">
                  <c:v>16.766666667535901</c:v>
                </c:pt>
                <c:pt idx="305">
                  <c:v>14.933333335211501</c:v>
                </c:pt>
                <c:pt idx="306">
                  <c:v>5.0166666659060866</c:v>
                </c:pt>
                <c:pt idx="307">
                  <c:v>1.9833333359565586</c:v>
                </c:pt>
                <c:pt idx="308">
                  <c:v>7.6499999966472387</c:v>
                </c:pt>
                <c:pt idx="309">
                  <c:v>15.433333336841315</c:v>
                </c:pt>
                <c:pt idx="310">
                  <c:v>7.8333333309274167</c:v>
                </c:pt>
                <c:pt idx="311">
                  <c:v>9.6500000031664968</c:v>
                </c:pt>
                <c:pt idx="312">
                  <c:v>4.7499999997671694</c:v>
                </c:pt>
                <c:pt idx="313">
                  <c:v>38.833333337679505</c:v>
                </c:pt>
                <c:pt idx="314">
                  <c:v>13.866666670655832</c:v>
                </c:pt>
                <c:pt idx="315">
                  <c:v>25.483333328738809</c:v>
                </c:pt>
                <c:pt idx="316">
                  <c:v>5.9999999986030161</c:v>
                </c:pt>
                <c:pt idx="317">
                  <c:v>8.6333333293441683</c:v>
                </c:pt>
                <c:pt idx="318">
                  <c:v>5.1333333284128457</c:v>
                </c:pt>
                <c:pt idx="319">
                  <c:v>13.19999999483116</c:v>
                </c:pt>
                <c:pt idx="320">
                  <c:v>18.166666670003906</c:v>
                </c:pt>
                <c:pt idx="321">
                  <c:v>10.066666662460193</c:v>
                </c:pt>
                <c:pt idx="322">
                  <c:v>30.683333328925073</c:v>
                </c:pt>
                <c:pt idx="323">
                  <c:v>7.1666666655801237</c:v>
                </c:pt>
                <c:pt idx="324">
                  <c:v>9.6166666620410979</c:v>
                </c:pt>
                <c:pt idx="325">
                  <c:v>4.2833333287853748</c:v>
                </c:pt>
                <c:pt idx="326">
                  <c:v>14.300000000512227</c:v>
                </c:pt>
                <c:pt idx="327">
                  <c:v>23.249999997206032</c:v>
                </c:pt>
                <c:pt idx="328">
                  <c:v>2.4333333363756537</c:v>
                </c:pt>
                <c:pt idx="329">
                  <c:v>10.933333332650363</c:v>
                </c:pt>
                <c:pt idx="330">
                  <c:v>66.449999995529652</c:v>
                </c:pt>
                <c:pt idx="331">
                  <c:v>21.466666666092351</c:v>
                </c:pt>
                <c:pt idx="332">
                  <c:v>4.6666666679084301</c:v>
                </c:pt>
                <c:pt idx="333">
                  <c:v>11.616666668560356</c:v>
                </c:pt>
                <c:pt idx="334">
                  <c:v>11.816666662925854</c:v>
                </c:pt>
                <c:pt idx="335">
                  <c:v>10.216666666092351</c:v>
                </c:pt>
                <c:pt idx="336">
                  <c:v>27.18333333847113</c:v>
                </c:pt>
                <c:pt idx="337">
                  <c:v>10.000000001164153</c:v>
                </c:pt>
                <c:pt idx="338">
                  <c:v>9.7000000043772161</c:v>
                </c:pt>
                <c:pt idx="339">
                  <c:v>17.249999998603016</c:v>
                </c:pt>
                <c:pt idx="340">
                  <c:v>5.6166666699573398</c:v>
                </c:pt>
                <c:pt idx="341">
                  <c:v>5.883333336096257</c:v>
                </c:pt>
                <c:pt idx="342">
                  <c:v>7.6166666659992188</c:v>
                </c:pt>
                <c:pt idx="343">
                  <c:v>5.1499999989755452</c:v>
                </c:pt>
                <c:pt idx="344">
                  <c:v>20.083333334187046</c:v>
                </c:pt>
                <c:pt idx="345">
                  <c:v>12.383333336329088</c:v>
                </c:pt>
                <c:pt idx="346">
                  <c:v>2.0999999984633178</c:v>
                </c:pt>
                <c:pt idx="347">
                  <c:v>5.6833333312533796</c:v>
                </c:pt>
                <c:pt idx="348">
                  <c:v>8.583333328133449</c:v>
                </c:pt>
                <c:pt idx="349">
                  <c:v>10.116666663670912</c:v>
                </c:pt>
                <c:pt idx="350">
                  <c:v>5.2666666614823043</c:v>
                </c:pt>
                <c:pt idx="351">
                  <c:v>8.4999999962747097</c:v>
                </c:pt>
                <c:pt idx="352">
                  <c:v>14.699999999720603</c:v>
                </c:pt>
                <c:pt idx="353">
                  <c:v>32.950000001583248</c:v>
                </c:pt>
                <c:pt idx="354">
                  <c:v>9.3833333370275795</c:v>
                </c:pt>
                <c:pt idx="355">
                  <c:v>14.683333329157904</c:v>
                </c:pt>
                <c:pt idx="356">
                  <c:v>7.216666666790843</c:v>
                </c:pt>
                <c:pt idx="357">
                  <c:v>17.666666668374091</c:v>
                </c:pt>
                <c:pt idx="358">
                  <c:v>27.033333334838971</c:v>
                </c:pt>
                <c:pt idx="359">
                  <c:v>16.100000002188608</c:v>
                </c:pt>
                <c:pt idx="360">
                  <c:v>28.899999997811392</c:v>
                </c:pt>
                <c:pt idx="361">
                  <c:v>9.1666666616220027</c:v>
                </c:pt>
                <c:pt idx="362">
                  <c:v>14.916666664648801</c:v>
                </c:pt>
                <c:pt idx="363">
                  <c:v>14.800000002142042</c:v>
                </c:pt>
                <c:pt idx="364">
                  <c:v>4.7833333304151893</c:v>
                </c:pt>
                <c:pt idx="365">
                  <c:v>12.866666667396203</c:v>
                </c:pt>
                <c:pt idx="366">
                  <c:v>11.466666664928198</c:v>
                </c:pt>
                <c:pt idx="367">
                  <c:v>18.016666666371748</c:v>
                </c:pt>
                <c:pt idx="368">
                  <c:v>6.0499999998137355</c:v>
                </c:pt>
                <c:pt idx="369">
                  <c:v>3.7166666658595204</c:v>
                </c:pt>
                <c:pt idx="370">
                  <c:v>16.050000000977889</c:v>
                </c:pt>
                <c:pt idx="371">
                  <c:v>9.3666666664648801</c:v>
                </c:pt>
                <c:pt idx="372">
                  <c:v>11.183333328226581</c:v>
                </c:pt>
                <c:pt idx="373">
                  <c:v>43.649999998742715</c:v>
                </c:pt>
                <c:pt idx="374">
                  <c:v>18.566666669212282</c:v>
                </c:pt>
                <c:pt idx="375">
                  <c:v>8.3166666619945318</c:v>
                </c:pt>
                <c:pt idx="376">
                  <c:v>20.450000002747402</c:v>
                </c:pt>
                <c:pt idx="377">
                  <c:v>5.7666666631121188</c:v>
                </c:pt>
                <c:pt idx="378">
                  <c:v>16.950000001816079</c:v>
                </c:pt>
                <c:pt idx="379">
                  <c:v>40.983333337353542</c:v>
                </c:pt>
                <c:pt idx="380">
                  <c:v>7.066666663158685</c:v>
                </c:pt>
                <c:pt idx="381">
                  <c:v>24.933333336375654</c:v>
                </c:pt>
                <c:pt idx="382">
                  <c:v>13.583333333954215</c:v>
                </c:pt>
                <c:pt idx="383">
                  <c:v>6.7666666663717479</c:v>
                </c:pt>
                <c:pt idx="384">
                  <c:v>12.449999997625127</c:v>
                </c:pt>
                <c:pt idx="385">
                  <c:v>10.533333333441988</c:v>
                </c:pt>
                <c:pt idx="386">
                  <c:v>71.050000002142042</c:v>
                </c:pt>
                <c:pt idx="387">
                  <c:v>6.1666666623204947</c:v>
                </c:pt>
                <c:pt idx="388">
                  <c:v>13.600000004516914</c:v>
                </c:pt>
                <c:pt idx="389">
                  <c:v>22.46666666935198</c:v>
                </c:pt>
                <c:pt idx="390">
                  <c:v>42.316666668048128</c:v>
                </c:pt>
                <c:pt idx="391">
                  <c:v>2.4166666658129543</c:v>
                </c:pt>
                <c:pt idx="392">
                  <c:v>5.7833333336748183</c:v>
                </c:pt>
                <c:pt idx="393">
                  <c:v>7.9500000039115548</c:v>
                </c:pt>
                <c:pt idx="394">
                  <c:v>68.183333335909992</c:v>
                </c:pt>
                <c:pt idx="395">
                  <c:v>16.766666667535901</c:v>
                </c:pt>
                <c:pt idx="396">
                  <c:v>8.1666666688397527</c:v>
                </c:pt>
                <c:pt idx="397">
                  <c:v>8.5999999986961484</c:v>
                </c:pt>
                <c:pt idx="398">
                  <c:v>16.90000000060536</c:v>
                </c:pt>
                <c:pt idx="399">
                  <c:v>9.8999999987427145</c:v>
                </c:pt>
                <c:pt idx="400">
                  <c:v>17.450000003445894</c:v>
                </c:pt>
                <c:pt idx="401">
                  <c:v>8.8999999954830855</c:v>
                </c:pt>
                <c:pt idx="402">
                  <c:v>52.083333333721384</c:v>
                </c:pt>
                <c:pt idx="403">
                  <c:v>4.9000000033993274</c:v>
                </c:pt>
                <c:pt idx="404">
                  <c:v>11.633333328645676</c:v>
                </c:pt>
                <c:pt idx="405">
                  <c:v>4.6666666679084301</c:v>
                </c:pt>
                <c:pt idx="406">
                  <c:v>12.266666663344949</c:v>
                </c:pt>
                <c:pt idx="407">
                  <c:v>4.5666666654869914</c:v>
                </c:pt>
                <c:pt idx="408">
                  <c:v>12.250000003259629</c:v>
                </c:pt>
                <c:pt idx="409">
                  <c:v>16.249999995343387</c:v>
                </c:pt>
                <c:pt idx="410">
                  <c:v>3.5500000021420419</c:v>
                </c:pt>
                <c:pt idx="411">
                  <c:v>21.883333335863426</c:v>
                </c:pt>
                <c:pt idx="412">
                  <c:v>9.7166666644625366</c:v>
                </c:pt>
                <c:pt idx="413">
                  <c:v>6.7666666663717479</c:v>
                </c:pt>
                <c:pt idx="414">
                  <c:v>2.9666666686534882</c:v>
                </c:pt>
                <c:pt idx="415">
                  <c:v>5.3333333332557231</c:v>
                </c:pt>
                <c:pt idx="416">
                  <c:v>8.9666666672565043</c:v>
                </c:pt>
                <c:pt idx="417">
                  <c:v>11.599999997997656</c:v>
                </c:pt>
                <c:pt idx="418">
                  <c:v>14.633333338424563</c:v>
                </c:pt>
                <c:pt idx="419">
                  <c:v>6.3499999966006726</c:v>
                </c:pt>
                <c:pt idx="420">
                  <c:v>5.6166666699573398</c:v>
                </c:pt>
                <c:pt idx="421">
                  <c:v>19.166666662786156</c:v>
                </c:pt>
                <c:pt idx="422">
                  <c:v>4.6666666679084301</c:v>
                </c:pt>
                <c:pt idx="423">
                  <c:v>7.883333332138136</c:v>
                </c:pt>
                <c:pt idx="424">
                  <c:v>19.883333329344168</c:v>
                </c:pt>
                <c:pt idx="425">
                  <c:v>5.0666666671168059</c:v>
                </c:pt>
                <c:pt idx="426">
                  <c:v>2.7666666638106108</c:v>
                </c:pt>
                <c:pt idx="427">
                  <c:v>33.466666663298383</c:v>
                </c:pt>
                <c:pt idx="428">
                  <c:v>18.516666668001562</c:v>
                </c:pt>
                <c:pt idx="429">
                  <c:v>8.8666666648350656</c:v>
                </c:pt>
                <c:pt idx="430">
                  <c:v>18.066666667582467</c:v>
                </c:pt>
                <c:pt idx="431">
                  <c:v>8.583333328133449</c:v>
                </c:pt>
                <c:pt idx="432">
                  <c:v>31.616666670888662</c:v>
                </c:pt>
                <c:pt idx="433">
                  <c:v>13.866666670655832</c:v>
                </c:pt>
                <c:pt idx="434">
                  <c:v>3.2499999948777258</c:v>
                </c:pt>
                <c:pt idx="435">
                  <c:v>4.033333333209157</c:v>
                </c:pt>
                <c:pt idx="436">
                  <c:v>8.5999999986961484</c:v>
                </c:pt>
                <c:pt idx="437">
                  <c:v>14.05000000493601</c:v>
                </c:pt>
                <c:pt idx="438">
                  <c:v>9.7000000043772161</c:v>
                </c:pt>
                <c:pt idx="439">
                  <c:v>17.033333333674818</c:v>
                </c:pt>
                <c:pt idx="440">
                  <c:v>15.200000001350418</c:v>
                </c:pt>
                <c:pt idx="441">
                  <c:v>9.4666666688863188</c:v>
                </c:pt>
                <c:pt idx="442">
                  <c:v>116.03333333157934</c:v>
                </c:pt>
                <c:pt idx="443">
                  <c:v>22.299999995157123</c:v>
                </c:pt>
                <c:pt idx="444">
                  <c:v>35.299999995622784</c:v>
                </c:pt>
                <c:pt idx="445">
                  <c:v>10.733333338284865</c:v>
                </c:pt>
                <c:pt idx="446">
                  <c:v>17.183333337306976</c:v>
                </c:pt>
                <c:pt idx="447">
                  <c:v>11.21666666935198</c:v>
                </c:pt>
                <c:pt idx="448">
                  <c:v>26.016666671494022</c:v>
                </c:pt>
                <c:pt idx="449">
                  <c:v>3.4666666702833027</c:v>
                </c:pt>
                <c:pt idx="450">
                  <c:v>28.466666667954996</c:v>
                </c:pt>
                <c:pt idx="451">
                  <c:v>7.6333333365619183</c:v>
                </c:pt>
                <c:pt idx="452">
                  <c:v>13.033333331113681</c:v>
                </c:pt>
                <c:pt idx="453">
                  <c:v>36.950000004144385</c:v>
                </c:pt>
                <c:pt idx="454">
                  <c:v>2.6833333319518715</c:v>
                </c:pt>
                <c:pt idx="455">
                  <c:v>13.416666670236737</c:v>
                </c:pt>
                <c:pt idx="456">
                  <c:v>17.066666664322838</c:v>
                </c:pt>
                <c:pt idx="457">
                  <c:v>6.366666667163372</c:v>
                </c:pt>
                <c:pt idx="458">
                  <c:v>2.8166666650213301</c:v>
                </c:pt>
                <c:pt idx="459">
                  <c:v>4.7333333292044699</c:v>
                </c:pt>
                <c:pt idx="460">
                  <c:v>10.850000000791624</c:v>
                </c:pt>
                <c:pt idx="461">
                  <c:v>11.599999997997656</c:v>
                </c:pt>
                <c:pt idx="462">
                  <c:v>10.483333332231268</c:v>
                </c:pt>
                <c:pt idx="463">
                  <c:v>7.1000000042840838</c:v>
                </c:pt>
                <c:pt idx="464">
                  <c:v>14.800000002142042</c:v>
                </c:pt>
                <c:pt idx="465">
                  <c:v>2.0666666678152978</c:v>
                </c:pt>
                <c:pt idx="466">
                  <c:v>11.183333328226581</c:v>
                </c:pt>
                <c:pt idx="467">
                  <c:v>3.8166666682809591</c:v>
                </c:pt>
                <c:pt idx="468">
                  <c:v>10.566666664090008</c:v>
                </c:pt>
                <c:pt idx="469">
                  <c:v>10.816666670143604</c:v>
                </c:pt>
                <c:pt idx="470">
                  <c:v>1.0500000044703484</c:v>
                </c:pt>
                <c:pt idx="471">
                  <c:v>11.25</c:v>
                </c:pt>
                <c:pt idx="472">
                  <c:v>10.633333335863426</c:v>
                </c:pt>
                <c:pt idx="473">
                  <c:v>14.416666663018987</c:v>
                </c:pt>
                <c:pt idx="474">
                  <c:v>4.69999999855645</c:v>
                </c:pt>
                <c:pt idx="475">
                  <c:v>11.666666669771075</c:v>
                </c:pt>
                <c:pt idx="476">
                  <c:v>10.433333331020549</c:v>
                </c:pt>
                <c:pt idx="477">
                  <c:v>29.500000001862645</c:v>
                </c:pt>
                <c:pt idx="478">
                  <c:v>8.7500000023283064</c:v>
                </c:pt>
                <c:pt idx="479">
                  <c:v>3.3333333372138441</c:v>
                </c:pt>
                <c:pt idx="480">
                  <c:v>13.333333338377997</c:v>
                </c:pt>
                <c:pt idx="481">
                  <c:v>7.4333333317190409</c:v>
                </c:pt>
                <c:pt idx="482">
                  <c:v>6.2500000046566129</c:v>
                </c:pt>
                <c:pt idx="483">
                  <c:v>4.6499999973457307</c:v>
                </c:pt>
                <c:pt idx="484">
                  <c:v>8.8166666636243463</c:v>
                </c:pt>
                <c:pt idx="485">
                  <c:v>3.4499999997206032</c:v>
                </c:pt>
                <c:pt idx="486">
                  <c:v>4.4333333324175328</c:v>
                </c:pt>
                <c:pt idx="487">
                  <c:v>4.883333332836628</c:v>
                </c:pt>
                <c:pt idx="488">
                  <c:v>25.650000002933666</c:v>
                </c:pt>
                <c:pt idx="489">
                  <c:v>11.133333337493241</c:v>
                </c:pt>
                <c:pt idx="490">
                  <c:v>7.0000000018626451</c:v>
                </c:pt>
                <c:pt idx="491">
                  <c:v>72.850000003818423</c:v>
                </c:pt>
                <c:pt idx="492">
                  <c:v>25.849999997299165</c:v>
                </c:pt>
                <c:pt idx="493">
                  <c:v>11.199999998789281</c:v>
                </c:pt>
                <c:pt idx="494">
                  <c:v>11.750000001629815</c:v>
                </c:pt>
                <c:pt idx="495">
                  <c:v>17.716666669584811</c:v>
                </c:pt>
                <c:pt idx="496">
                  <c:v>8.40000000433065</c:v>
                </c:pt>
                <c:pt idx="497">
                  <c:v>15.516666668700054</c:v>
                </c:pt>
                <c:pt idx="498">
                  <c:v>7.4666666623670608</c:v>
                </c:pt>
                <c:pt idx="499">
                  <c:v>7.7166666684206575</c:v>
                </c:pt>
                <c:pt idx="500">
                  <c:v>14.416666663018987</c:v>
                </c:pt>
                <c:pt idx="501">
                  <c:v>16.90000000060536</c:v>
                </c:pt>
                <c:pt idx="502">
                  <c:v>28.600000001024455</c:v>
                </c:pt>
                <c:pt idx="503">
                  <c:v>5.4333333356771618</c:v>
                </c:pt>
                <c:pt idx="504">
                  <c:v>42.766666668467224</c:v>
                </c:pt>
                <c:pt idx="505">
                  <c:v>1.8166666617617011</c:v>
                </c:pt>
                <c:pt idx="506">
                  <c:v>1.9333333347458392</c:v>
                </c:pt>
                <c:pt idx="507">
                  <c:v>11.633333328645676</c:v>
                </c:pt>
                <c:pt idx="508">
                  <c:v>16.93333333125338</c:v>
                </c:pt>
                <c:pt idx="509">
                  <c:v>85.866666664369404</c:v>
                </c:pt>
                <c:pt idx="510">
                  <c:v>66.083333337446675</c:v>
                </c:pt>
                <c:pt idx="511">
                  <c:v>14.516666665440425</c:v>
                </c:pt>
                <c:pt idx="512">
                  <c:v>3.1666666630189866</c:v>
                </c:pt>
                <c:pt idx="513">
                  <c:v>16.650000005029142</c:v>
                </c:pt>
                <c:pt idx="514">
                  <c:v>17.183333337306976</c:v>
                </c:pt>
                <c:pt idx="515">
                  <c:v>8.7166666716802865</c:v>
                </c:pt>
                <c:pt idx="516">
                  <c:v>5.9499999973922968</c:v>
                </c:pt>
                <c:pt idx="517">
                  <c:v>10.416666670935228</c:v>
                </c:pt>
                <c:pt idx="518">
                  <c:v>2.9499999980907887</c:v>
                </c:pt>
                <c:pt idx="519">
                  <c:v>4.3166666699107736</c:v>
                </c:pt>
                <c:pt idx="520">
                  <c:v>30.633333338191733</c:v>
                </c:pt>
                <c:pt idx="521">
                  <c:v>6.700000005075708</c:v>
                </c:pt>
                <c:pt idx="522">
                  <c:v>3.9666666614357382</c:v>
                </c:pt>
                <c:pt idx="523">
                  <c:v>10.016666671726853</c:v>
                </c:pt>
                <c:pt idx="524">
                  <c:v>6.2000000034458935</c:v>
                </c:pt>
                <c:pt idx="525">
                  <c:v>15.566666669910774</c:v>
                </c:pt>
                <c:pt idx="526">
                  <c:v>3.6000000033527613</c:v>
                </c:pt>
                <c:pt idx="527">
                  <c:v>2.9833333287388086</c:v>
                </c:pt>
                <c:pt idx="528">
                  <c:v>5.033333336468786</c:v>
                </c:pt>
                <c:pt idx="529">
                  <c:v>13.883333330741152</c:v>
                </c:pt>
                <c:pt idx="530">
                  <c:v>17.81666666152887</c:v>
                </c:pt>
                <c:pt idx="531">
                  <c:v>17.883333333302289</c:v>
                </c:pt>
                <c:pt idx="532">
                  <c:v>7.8333333309274167</c:v>
                </c:pt>
                <c:pt idx="533">
                  <c:v>6.3333333365153521</c:v>
                </c:pt>
                <c:pt idx="534">
                  <c:v>20.050000003539026</c:v>
                </c:pt>
                <c:pt idx="535">
                  <c:v>3.9500000013504177</c:v>
                </c:pt>
                <c:pt idx="536">
                  <c:v>19.383333338191733</c:v>
                </c:pt>
                <c:pt idx="537">
                  <c:v>43.350000001955777</c:v>
                </c:pt>
                <c:pt idx="538">
                  <c:v>4.1000000049825758</c:v>
                </c:pt>
                <c:pt idx="539">
                  <c:v>12.833333336748183</c:v>
                </c:pt>
                <c:pt idx="540">
                  <c:v>11.883333334699273</c:v>
                </c:pt>
                <c:pt idx="541">
                  <c:v>37.033333336003125</c:v>
                </c:pt>
                <c:pt idx="542">
                  <c:v>14.666666669072583</c:v>
                </c:pt>
                <c:pt idx="543">
                  <c:v>22.100000000791624</c:v>
                </c:pt>
                <c:pt idx="544">
                  <c:v>4.0500000037718564</c:v>
                </c:pt>
                <c:pt idx="545">
                  <c:v>14.266666669864208</c:v>
                </c:pt>
                <c:pt idx="546">
                  <c:v>9.7499999951105565</c:v>
                </c:pt>
                <c:pt idx="547">
                  <c:v>20.833333331393078</c:v>
                </c:pt>
                <c:pt idx="548">
                  <c:v>3.6000000033527613</c:v>
                </c:pt>
                <c:pt idx="549">
                  <c:v>9.5166666700970381</c:v>
                </c:pt>
                <c:pt idx="550">
                  <c:v>7.7666666696313769</c:v>
                </c:pt>
                <c:pt idx="551">
                  <c:v>20.333333329763263</c:v>
                </c:pt>
                <c:pt idx="552">
                  <c:v>7.4166666716337204</c:v>
                </c:pt>
                <c:pt idx="553">
                  <c:v>33.999999995576218</c:v>
                </c:pt>
                <c:pt idx="554">
                  <c:v>4.883333332836628</c:v>
                </c:pt>
                <c:pt idx="555">
                  <c:v>5.0499999965541065</c:v>
                </c:pt>
                <c:pt idx="556">
                  <c:v>13.249999996041879</c:v>
                </c:pt>
                <c:pt idx="557">
                  <c:v>2.0333333371672779</c:v>
                </c:pt>
                <c:pt idx="558">
                  <c:v>8.2833333313465118</c:v>
                </c:pt>
                <c:pt idx="559">
                  <c:v>2.1166666690260172</c:v>
                </c:pt>
                <c:pt idx="560">
                  <c:v>45.299999996786937</c:v>
                </c:pt>
                <c:pt idx="561">
                  <c:v>9.0333333285525441</c:v>
                </c:pt>
                <c:pt idx="562">
                  <c:v>51.133333331672475</c:v>
                </c:pt>
                <c:pt idx="563">
                  <c:v>19.766666666837409</c:v>
                </c:pt>
                <c:pt idx="564">
                  <c:v>4.8166666715405881</c:v>
                </c:pt>
                <c:pt idx="565">
                  <c:v>12.766666664974764</c:v>
                </c:pt>
                <c:pt idx="566">
                  <c:v>8.916666666045785</c:v>
                </c:pt>
                <c:pt idx="567">
                  <c:v>27.450000004610047</c:v>
                </c:pt>
                <c:pt idx="568">
                  <c:v>17.000000003026798</c:v>
                </c:pt>
                <c:pt idx="569">
                  <c:v>4.6499999973457307</c:v>
                </c:pt>
                <c:pt idx="570">
                  <c:v>2.4999999976716936</c:v>
                </c:pt>
                <c:pt idx="571">
                  <c:v>11.000000004423782</c:v>
                </c:pt>
                <c:pt idx="572">
                  <c:v>15.01666666707024</c:v>
                </c:pt>
                <c:pt idx="573">
                  <c:v>21.51666666730307</c:v>
                </c:pt>
                <c:pt idx="574">
                  <c:v>11.28333333064802</c:v>
                </c:pt>
                <c:pt idx="575">
                  <c:v>19.600000003119931</c:v>
                </c:pt>
                <c:pt idx="576">
                  <c:v>8.2500000006984919</c:v>
                </c:pt>
                <c:pt idx="577">
                  <c:v>9.0166666684672236</c:v>
                </c:pt>
                <c:pt idx="578">
                  <c:v>8.6666666704695672</c:v>
                </c:pt>
                <c:pt idx="579">
                  <c:v>5.3000000026077032</c:v>
                </c:pt>
                <c:pt idx="580">
                  <c:v>5.9666666679549962</c:v>
                </c:pt>
                <c:pt idx="581">
                  <c:v>6.033333329251036</c:v>
                </c:pt>
                <c:pt idx="582">
                  <c:v>11.416666663717479</c:v>
                </c:pt>
                <c:pt idx="583">
                  <c:v>6.1500000022351742</c:v>
                </c:pt>
                <c:pt idx="584">
                  <c:v>3.6500000045634806</c:v>
                </c:pt>
                <c:pt idx="585">
                  <c:v>17.016666663112119</c:v>
                </c:pt>
                <c:pt idx="586">
                  <c:v>11.28333333064802</c:v>
                </c:pt>
                <c:pt idx="587">
                  <c:v>22.083333330228925</c:v>
                </c:pt>
                <c:pt idx="588">
                  <c:v>1.6333333379589021</c:v>
                </c:pt>
                <c:pt idx="589">
                  <c:v>9.3666666664648801</c:v>
                </c:pt>
                <c:pt idx="590">
                  <c:v>16.500000001396984</c:v>
                </c:pt>
                <c:pt idx="591">
                  <c:v>20.450000002747402</c:v>
                </c:pt>
                <c:pt idx="592">
                  <c:v>11.266666670562699</c:v>
                </c:pt>
                <c:pt idx="593">
                  <c:v>8.1499999982770532</c:v>
                </c:pt>
                <c:pt idx="594">
                  <c:v>8.9999999979045242</c:v>
                </c:pt>
                <c:pt idx="595">
                  <c:v>27.016666664276272</c:v>
                </c:pt>
                <c:pt idx="596">
                  <c:v>23.983333334326744</c:v>
                </c:pt>
                <c:pt idx="597">
                  <c:v>16.616666663903743</c:v>
                </c:pt>
                <c:pt idx="598">
                  <c:v>17.516666664741933</c:v>
                </c:pt>
                <c:pt idx="599">
                  <c:v>8.0333333357702941</c:v>
                </c:pt>
                <c:pt idx="600">
                  <c:v>59.183333338005468</c:v>
                </c:pt>
                <c:pt idx="601">
                  <c:v>11.21666666935198</c:v>
                </c:pt>
                <c:pt idx="602">
                  <c:v>31.483333337819204</c:v>
                </c:pt>
                <c:pt idx="603">
                  <c:v>8.4333333349786699</c:v>
                </c:pt>
                <c:pt idx="604">
                  <c:v>19.983333331765607</c:v>
                </c:pt>
                <c:pt idx="605">
                  <c:v>4.1000000049825758</c:v>
                </c:pt>
                <c:pt idx="606">
                  <c:v>10.733333338284865</c:v>
                </c:pt>
                <c:pt idx="607">
                  <c:v>17.916666663950309</c:v>
                </c:pt>
                <c:pt idx="608">
                  <c:v>13.466666671447456</c:v>
                </c:pt>
                <c:pt idx="609">
                  <c:v>28.166666671168059</c:v>
                </c:pt>
                <c:pt idx="610">
                  <c:v>12.866666667396203</c:v>
                </c:pt>
                <c:pt idx="611">
                  <c:v>9.7666666656732559</c:v>
                </c:pt>
                <c:pt idx="612">
                  <c:v>5.0166666659060866</c:v>
                </c:pt>
                <c:pt idx="613">
                  <c:v>25.066666669445112</c:v>
                </c:pt>
                <c:pt idx="614">
                  <c:v>1.0833333351183683</c:v>
                </c:pt>
                <c:pt idx="615">
                  <c:v>5.5333333380986005</c:v>
                </c:pt>
                <c:pt idx="616">
                  <c:v>13.500000002095476</c:v>
                </c:pt>
                <c:pt idx="617">
                  <c:v>7.9000000027008355</c:v>
                </c:pt>
                <c:pt idx="618">
                  <c:v>78.350000000791624</c:v>
                </c:pt>
                <c:pt idx="619">
                  <c:v>8.216666670050472</c:v>
                </c:pt>
                <c:pt idx="620">
                  <c:v>23.45000000204891</c:v>
                </c:pt>
                <c:pt idx="621">
                  <c:v>45.633333334699273</c:v>
                </c:pt>
                <c:pt idx="622">
                  <c:v>2.183333330322057</c:v>
                </c:pt>
                <c:pt idx="623">
                  <c:v>36.800000000512227</c:v>
                </c:pt>
                <c:pt idx="624">
                  <c:v>5.9499999973922968</c:v>
                </c:pt>
                <c:pt idx="625">
                  <c:v>7.9666666639968753</c:v>
                </c:pt>
                <c:pt idx="626">
                  <c:v>68.133333334699273</c:v>
                </c:pt>
                <c:pt idx="627">
                  <c:v>7.6499999966472387</c:v>
                </c:pt>
                <c:pt idx="628">
                  <c:v>17.86666666273959</c:v>
                </c:pt>
                <c:pt idx="629">
                  <c:v>13.233333335956559</c:v>
                </c:pt>
                <c:pt idx="630">
                  <c:v>62.883333333302289</c:v>
                </c:pt>
                <c:pt idx="631">
                  <c:v>7.550000004703179</c:v>
                </c:pt>
                <c:pt idx="632">
                  <c:v>22.299999995157123</c:v>
                </c:pt>
                <c:pt idx="633">
                  <c:v>5.4833333368878812</c:v>
                </c:pt>
                <c:pt idx="634">
                  <c:v>17.966666665161029</c:v>
                </c:pt>
                <c:pt idx="635">
                  <c:v>5.033333336468786</c:v>
                </c:pt>
                <c:pt idx="636">
                  <c:v>3.2999999960884452</c:v>
                </c:pt>
                <c:pt idx="637">
                  <c:v>22.016666668932885</c:v>
                </c:pt>
                <c:pt idx="638">
                  <c:v>11.366666662506759</c:v>
                </c:pt>
                <c:pt idx="639">
                  <c:v>6.9333333300892264</c:v>
                </c:pt>
                <c:pt idx="640">
                  <c:v>58.733333337586373</c:v>
                </c:pt>
                <c:pt idx="641">
                  <c:v>14.716666670283303</c:v>
                </c:pt>
                <c:pt idx="642">
                  <c:v>4.8166666715405881</c:v>
                </c:pt>
                <c:pt idx="643">
                  <c:v>3.6166666634380817</c:v>
                </c:pt>
                <c:pt idx="644">
                  <c:v>36.766666669864208</c:v>
                </c:pt>
                <c:pt idx="645">
                  <c:v>12.449999997625127</c:v>
                </c:pt>
                <c:pt idx="646">
                  <c:v>13.450000000884756</c:v>
                </c:pt>
                <c:pt idx="647">
                  <c:v>16.366666668327525</c:v>
                </c:pt>
                <c:pt idx="648">
                  <c:v>6.3333333365153521</c:v>
                </c:pt>
                <c:pt idx="649">
                  <c:v>31.250000002328306</c:v>
                </c:pt>
                <c:pt idx="650">
                  <c:v>16.466666670748964</c:v>
                </c:pt>
                <c:pt idx="651">
                  <c:v>16.583333333255723</c:v>
                </c:pt>
                <c:pt idx="652">
                  <c:v>17.116666665533558</c:v>
                </c:pt>
                <c:pt idx="653">
                  <c:v>5.6500000006053597</c:v>
                </c:pt>
                <c:pt idx="654">
                  <c:v>18.566666669212282</c:v>
                </c:pt>
                <c:pt idx="655">
                  <c:v>10.183333335444331</c:v>
                </c:pt>
                <c:pt idx="656">
                  <c:v>34.549999998416752</c:v>
                </c:pt>
                <c:pt idx="657">
                  <c:v>28.166666671168059</c:v>
                </c:pt>
                <c:pt idx="658">
                  <c:v>3.1166666618082672</c:v>
                </c:pt>
                <c:pt idx="659">
                  <c:v>8.2666666712611914</c:v>
                </c:pt>
                <c:pt idx="660">
                  <c:v>14.09999999566935</c:v>
                </c:pt>
                <c:pt idx="661">
                  <c:v>15.716666663065553</c:v>
                </c:pt>
                <c:pt idx="662">
                  <c:v>33.950000004842877</c:v>
                </c:pt>
                <c:pt idx="663">
                  <c:v>6.5333333308808506</c:v>
                </c:pt>
                <c:pt idx="664">
                  <c:v>16.633333334466442</c:v>
                </c:pt>
                <c:pt idx="665">
                  <c:v>10.483333332231268</c:v>
                </c:pt>
                <c:pt idx="666">
                  <c:v>16.150000003399327</c:v>
                </c:pt>
                <c:pt idx="667">
                  <c:v>15.899999997345731</c:v>
                </c:pt>
                <c:pt idx="668">
                  <c:v>10.199999995529652</c:v>
                </c:pt>
                <c:pt idx="669">
                  <c:v>6.7999999970197678</c:v>
                </c:pt>
                <c:pt idx="670">
                  <c:v>41.333333335351199</c:v>
                </c:pt>
                <c:pt idx="671">
                  <c:v>6.4666666695848107</c:v>
                </c:pt>
                <c:pt idx="672">
                  <c:v>8.0999999970663339</c:v>
                </c:pt>
                <c:pt idx="673">
                  <c:v>2.2333333315327764</c:v>
                </c:pt>
                <c:pt idx="674">
                  <c:v>11.649999999208376</c:v>
                </c:pt>
                <c:pt idx="675">
                  <c:v>17.033333333674818</c:v>
                </c:pt>
                <c:pt idx="676">
                  <c:v>7.0166666619479656</c:v>
                </c:pt>
                <c:pt idx="677">
                  <c:v>17.649999997811392</c:v>
                </c:pt>
                <c:pt idx="678">
                  <c:v>7.400000001071021</c:v>
                </c:pt>
                <c:pt idx="679">
                  <c:v>8.066666666418314</c:v>
                </c:pt>
                <c:pt idx="680">
                  <c:v>25.816666666651145</c:v>
                </c:pt>
                <c:pt idx="681">
                  <c:v>2.4999999976716936</c:v>
                </c:pt>
                <c:pt idx="682">
                  <c:v>8.8166666636243463</c:v>
                </c:pt>
                <c:pt idx="683">
                  <c:v>6.700000005075708</c:v>
                </c:pt>
                <c:pt idx="684">
                  <c:v>5.0999999977648258</c:v>
                </c:pt>
                <c:pt idx="685">
                  <c:v>22.783333336701617</c:v>
                </c:pt>
                <c:pt idx="686">
                  <c:v>14.383333332370967</c:v>
                </c:pt>
                <c:pt idx="687">
                  <c:v>5.0499999965541065</c:v>
                </c:pt>
                <c:pt idx="688">
                  <c:v>9.9333333293907344</c:v>
                </c:pt>
                <c:pt idx="689">
                  <c:v>8.6166666692588478</c:v>
                </c:pt>
                <c:pt idx="690">
                  <c:v>2.8166666650213301</c:v>
                </c:pt>
                <c:pt idx="691">
                  <c:v>9.6000000019557774</c:v>
                </c:pt>
                <c:pt idx="692">
                  <c:v>13.966666662599891</c:v>
                </c:pt>
                <c:pt idx="693">
                  <c:v>20.483333333395422</c:v>
                </c:pt>
                <c:pt idx="694">
                  <c:v>8.1666666688397527</c:v>
                </c:pt>
                <c:pt idx="695">
                  <c:v>20.249999997904524</c:v>
                </c:pt>
                <c:pt idx="696">
                  <c:v>3.6333333340007812</c:v>
                </c:pt>
                <c:pt idx="697">
                  <c:v>11.733333331067115</c:v>
                </c:pt>
                <c:pt idx="698">
                  <c:v>16.88333333004266</c:v>
                </c:pt>
                <c:pt idx="699">
                  <c:v>6.9833333312999457</c:v>
                </c:pt>
                <c:pt idx="700">
                  <c:v>59.866666663438082</c:v>
                </c:pt>
                <c:pt idx="701">
                  <c:v>5.7333333324640989</c:v>
                </c:pt>
                <c:pt idx="702">
                  <c:v>6.9166666700039059</c:v>
                </c:pt>
                <c:pt idx="703">
                  <c:v>7.2666666680015624</c:v>
                </c:pt>
                <c:pt idx="704">
                  <c:v>44.683333332650363</c:v>
                </c:pt>
                <c:pt idx="705">
                  <c:v>14.216666668653488</c:v>
                </c:pt>
                <c:pt idx="706">
                  <c:v>28.033333338098601</c:v>
                </c:pt>
                <c:pt idx="707">
                  <c:v>58.716666667023674</c:v>
                </c:pt>
                <c:pt idx="708">
                  <c:v>13.333333338377997</c:v>
                </c:pt>
                <c:pt idx="709">
                  <c:v>34.033333336701617</c:v>
                </c:pt>
                <c:pt idx="710">
                  <c:v>11.000000004423782</c:v>
                </c:pt>
                <c:pt idx="711">
                  <c:v>8.0166666652075946</c:v>
                </c:pt>
                <c:pt idx="712">
                  <c:v>21.750000002793968</c:v>
                </c:pt>
                <c:pt idx="713">
                  <c:v>7.5833333353511989</c:v>
                </c:pt>
                <c:pt idx="714">
                  <c:v>22.150000002002344</c:v>
                </c:pt>
                <c:pt idx="715">
                  <c:v>6.2000000034458935</c:v>
                </c:pt>
                <c:pt idx="716">
                  <c:v>24.333333332324401</c:v>
                </c:pt>
                <c:pt idx="717">
                  <c:v>11.533333336701617</c:v>
                </c:pt>
                <c:pt idx="718">
                  <c:v>11.099999996367842</c:v>
                </c:pt>
                <c:pt idx="719">
                  <c:v>1.8500000028871</c:v>
                </c:pt>
                <c:pt idx="720">
                  <c:v>10.400000000372529</c:v>
                </c:pt>
                <c:pt idx="721">
                  <c:v>19.066666670842096</c:v>
                </c:pt>
                <c:pt idx="722">
                  <c:v>4.8333333316259086</c:v>
                </c:pt>
                <c:pt idx="723">
                  <c:v>7.5000000034924597</c:v>
                </c:pt>
                <c:pt idx="724">
                  <c:v>2.0833333383779973</c:v>
                </c:pt>
                <c:pt idx="725">
                  <c:v>56.583333337912336</c:v>
                </c:pt>
                <c:pt idx="726">
                  <c:v>4.1333333356305957</c:v>
                </c:pt>
                <c:pt idx="727">
                  <c:v>7.6333333365619183</c:v>
                </c:pt>
                <c:pt idx="728">
                  <c:v>12.783333335537463</c:v>
                </c:pt>
                <c:pt idx="729">
                  <c:v>8.8166666636243463</c:v>
                </c:pt>
                <c:pt idx="730">
                  <c:v>4.7333333292044699</c:v>
                </c:pt>
                <c:pt idx="731">
                  <c:v>4.4833333336282521</c:v>
                </c:pt>
                <c:pt idx="732">
                  <c:v>9.1000000003259629</c:v>
                </c:pt>
                <c:pt idx="733">
                  <c:v>2.8666666662320495</c:v>
                </c:pt>
                <c:pt idx="734">
                  <c:v>11.549999996786937</c:v>
                </c:pt>
                <c:pt idx="735">
                  <c:v>10.366666669724509</c:v>
                </c:pt>
                <c:pt idx="736">
                  <c:v>10.416666670935228</c:v>
                </c:pt>
                <c:pt idx="737">
                  <c:v>8.7500000023283064</c:v>
                </c:pt>
                <c:pt idx="738">
                  <c:v>43.850000003585592</c:v>
                </c:pt>
                <c:pt idx="739">
                  <c:v>6.3999999978113919</c:v>
                </c:pt>
                <c:pt idx="740">
                  <c:v>16.516666661482304</c:v>
                </c:pt>
                <c:pt idx="741">
                  <c:v>2.2000000008847564</c:v>
                </c:pt>
                <c:pt idx="742">
                  <c:v>4.0500000037718564</c:v>
                </c:pt>
                <c:pt idx="743">
                  <c:v>3.8333333283662796</c:v>
                </c:pt>
                <c:pt idx="744">
                  <c:v>8.1833333289250731</c:v>
                </c:pt>
                <c:pt idx="745">
                  <c:v>4.9666666646953672</c:v>
                </c:pt>
                <c:pt idx="746">
                  <c:v>3.0833333311602473</c:v>
                </c:pt>
                <c:pt idx="747">
                  <c:v>8.8999999954830855</c:v>
                </c:pt>
                <c:pt idx="748">
                  <c:v>5.8499999949708581</c:v>
                </c:pt>
                <c:pt idx="749">
                  <c:v>15.08333332836628</c:v>
                </c:pt>
                <c:pt idx="750">
                  <c:v>8.7666666624136269</c:v>
                </c:pt>
                <c:pt idx="751">
                  <c:v>19.983333331765607</c:v>
                </c:pt>
                <c:pt idx="752">
                  <c:v>7.1666666655801237</c:v>
                </c:pt>
                <c:pt idx="753">
                  <c:v>1.7500000004656613</c:v>
                </c:pt>
                <c:pt idx="754">
                  <c:v>12.499999998835847</c:v>
                </c:pt>
                <c:pt idx="755">
                  <c:v>9.5166666700970381</c:v>
                </c:pt>
                <c:pt idx="756">
                  <c:v>20.850000001955777</c:v>
                </c:pt>
                <c:pt idx="757">
                  <c:v>9.916666669305414</c:v>
                </c:pt>
                <c:pt idx="758">
                  <c:v>9.7999999963212758</c:v>
                </c:pt>
                <c:pt idx="759">
                  <c:v>30.90000000433065</c:v>
                </c:pt>
                <c:pt idx="760">
                  <c:v>7.7666666696313769</c:v>
                </c:pt>
                <c:pt idx="761">
                  <c:v>25.34999999566935</c:v>
                </c:pt>
                <c:pt idx="762">
                  <c:v>2.9666666686534882</c:v>
                </c:pt>
                <c:pt idx="763">
                  <c:v>7.6333333365619183</c:v>
                </c:pt>
                <c:pt idx="764">
                  <c:v>25.683333333581686</c:v>
                </c:pt>
                <c:pt idx="765">
                  <c:v>13.799999998882413</c:v>
                </c:pt>
                <c:pt idx="766">
                  <c:v>9.1500000015366822</c:v>
                </c:pt>
                <c:pt idx="767">
                  <c:v>3.7666666670702398</c:v>
                </c:pt>
                <c:pt idx="768">
                  <c:v>11.016666664509103</c:v>
                </c:pt>
                <c:pt idx="769">
                  <c:v>17.199999997392297</c:v>
                </c:pt>
                <c:pt idx="770">
                  <c:v>2.6833333319518715</c:v>
                </c:pt>
                <c:pt idx="771">
                  <c:v>2.9166666674427688</c:v>
                </c:pt>
                <c:pt idx="772">
                  <c:v>4.7666666703298688</c:v>
                </c:pt>
                <c:pt idx="773">
                  <c:v>15.066666668280959</c:v>
                </c:pt>
                <c:pt idx="774">
                  <c:v>13.016666671028361</c:v>
                </c:pt>
                <c:pt idx="775">
                  <c:v>4.1666666662786156</c:v>
                </c:pt>
                <c:pt idx="776">
                  <c:v>24.41666666418314</c:v>
                </c:pt>
                <c:pt idx="777">
                  <c:v>30.166666667209938</c:v>
                </c:pt>
                <c:pt idx="778">
                  <c:v>4.3166666699107736</c:v>
                </c:pt>
                <c:pt idx="779">
                  <c:v>12.866666667396203</c:v>
                </c:pt>
                <c:pt idx="780">
                  <c:v>32.316666666883975</c:v>
                </c:pt>
                <c:pt idx="781">
                  <c:v>8.4333333349786699</c:v>
                </c:pt>
                <c:pt idx="782">
                  <c:v>4.4166666618548334</c:v>
                </c:pt>
                <c:pt idx="783">
                  <c:v>66.049999996321276</c:v>
                </c:pt>
                <c:pt idx="784">
                  <c:v>3.7833333376329392</c:v>
                </c:pt>
                <c:pt idx="785">
                  <c:v>56.266666670562699</c:v>
                </c:pt>
                <c:pt idx="786">
                  <c:v>23.083333333488554</c:v>
                </c:pt>
                <c:pt idx="787">
                  <c:v>24.149999998044223</c:v>
                </c:pt>
                <c:pt idx="788">
                  <c:v>23.016666661715135</c:v>
                </c:pt>
                <c:pt idx="789">
                  <c:v>22.866666668560356</c:v>
                </c:pt>
                <c:pt idx="790">
                  <c:v>2.2666666621807963</c:v>
                </c:pt>
                <c:pt idx="791">
                  <c:v>45.799999998416752</c:v>
                </c:pt>
                <c:pt idx="792">
                  <c:v>10.249999996740371</c:v>
                </c:pt>
                <c:pt idx="793">
                  <c:v>6.0666666703764349</c:v>
                </c:pt>
                <c:pt idx="794">
                  <c:v>7.1833333361428231</c:v>
                </c:pt>
                <c:pt idx="795">
                  <c:v>30.96666666562669</c:v>
                </c:pt>
                <c:pt idx="796">
                  <c:v>17.81666666152887</c:v>
                </c:pt>
                <c:pt idx="797">
                  <c:v>7.8000000002793968</c:v>
                </c:pt>
                <c:pt idx="798">
                  <c:v>13.150000004097819</c:v>
                </c:pt>
                <c:pt idx="799">
                  <c:v>10.699999997159466</c:v>
                </c:pt>
                <c:pt idx="800">
                  <c:v>6.1000000010244548</c:v>
                </c:pt>
                <c:pt idx="801">
                  <c:v>10.066666662460193</c:v>
                </c:pt>
                <c:pt idx="802">
                  <c:v>5.8999999961815774</c:v>
                </c:pt>
                <c:pt idx="803">
                  <c:v>2.9166666674427688</c:v>
                </c:pt>
                <c:pt idx="804">
                  <c:v>13.349999998463318</c:v>
                </c:pt>
                <c:pt idx="805">
                  <c:v>8.3833333337679505</c:v>
                </c:pt>
                <c:pt idx="806">
                  <c:v>6.0833333304617554</c:v>
                </c:pt>
                <c:pt idx="807">
                  <c:v>4.3500000005587935</c:v>
                </c:pt>
                <c:pt idx="808">
                  <c:v>11.666666669771075</c:v>
                </c:pt>
                <c:pt idx="809">
                  <c:v>1.8666666629724205</c:v>
                </c:pt>
                <c:pt idx="810">
                  <c:v>8.8166666636243463</c:v>
                </c:pt>
                <c:pt idx="811">
                  <c:v>5.4666666663251817</c:v>
                </c:pt>
                <c:pt idx="812">
                  <c:v>9.4666666688863188</c:v>
                </c:pt>
                <c:pt idx="813">
                  <c:v>10.216666666092351</c:v>
                </c:pt>
                <c:pt idx="814">
                  <c:v>16.299999996554106</c:v>
                </c:pt>
                <c:pt idx="815">
                  <c:v>7.9500000039115548</c:v>
                </c:pt>
                <c:pt idx="816">
                  <c:v>7.3499999998603016</c:v>
                </c:pt>
                <c:pt idx="817">
                  <c:v>4.8666666622739285</c:v>
                </c:pt>
                <c:pt idx="818">
                  <c:v>24.866666664602235</c:v>
                </c:pt>
                <c:pt idx="819">
                  <c:v>5.4000000050291419</c:v>
                </c:pt>
                <c:pt idx="820">
                  <c:v>4.5000000041909516</c:v>
                </c:pt>
                <c:pt idx="821">
                  <c:v>29.98333333292976</c:v>
                </c:pt>
                <c:pt idx="822">
                  <c:v>13.249999996041879</c:v>
                </c:pt>
                <c:pt idx="823">
                  <c:v>19.316666666418314</c:v>
                </c:pt>
                <c:pt idx="824">
                  <c:v>7.1499999950174242</c:v>
                </c:pt>
                <c:pt idx="825">
                  <c:v>12.733333334326744</c:v>
                </c:pt>
                <c:pt idx="826">
                  <c:v>23.900000002468005</c:v>
                </c:pt>
                <c:pt idx="827">
                  <c:v>4.0500000037718564</c:v>
                </c:pt>
                <c:pt idx="828">
                  <c:v>8.2833333313465118</c:v>
                </c:pt>
                <c:pt idx="829">
                  <c:v>9.8333333374466747</c:v>
                </c:pt>
                <c:pt idx="830">
                  <c:v>14.00000000372529</c:v>
                </c:pt>
                <c:pt idx="831">
                  <c:v>17.249999998603016</c:v>
                </c:pt>
                <c:pt idx="832">
                  <c:v>16.249999995343387</c:v>
                </c:pt>
                <c:pt idx="833">
                  <c:v>22.033333329018205</c:v>
                </c:pt>
                <c:pt idx="834">
                  <c:v>2.0833333383779973</c:v>
                </c:pt>
                <c:pt idx="835">
                  <c:v>13.566666663391516</c:v>
                </c:pt>
                <c:pt idx="836">
                  <c:v>44.433333337074146</c:v>
                </c:pt>
                <c:pt idx="837">
                  <c:v>13.266666666604578</c:v>
                </c:pt>
                <c:pt idx="838">
                  <c:v>67.899999999208376</c:v>
                </c:pt>
                <c:pt idx="839">
                  <c:v>10.816666670143604</c:v>
                </c:pt>
                <c:pt idx="840">
                  <c:v>23.966666663764045</c:v>
                </c:pt>
                <c:pt idx="841">
                  <c:v>12.066666668979451</c:v>
                </c:pt>
                <c:pt idx="842">
                  <c:v>11.233333329437301</c:v>
                </c:pt>
                <c:pt idx="843">
                  <c:v>5.5999999993946403</c:v>
                </c:pt>
                <c:pt idx="844">
                  <c:v>6.0833333304617554</c:v>
                </c:pt>
                <c:pt idx="845">
                  <c:v>22.366666666930541</c:v>
                </c:pt>
                <c:pt idx="846">
                  <c:v>4.6833333384711295</c:v>
                </c:pt>
                <c:pt idx="847">
                  <c:v>8.0000000051222742</c:v>
                </c:pt>
                <c:pt idx="848">
                  <c:v>10.500000002793968</c:v>
                </c:pt>
                <c:pt idx="849">
                  <c:v>5.5333333380986005</c:v>
                </c:pt>
                <c:pt idx="850">
                  <c:v>2.333333333954215</c:v>
                </c:pt>
                <c:pt idx="851">
                  <c:v>4.9500000046100467</c:v>
                </c:pt>
                <c:pt idx="852">
                  <c:v>8.5999999986961484</c:v>
                </c:pt>
                <c:pt idx="853">
                  <c:v>40.666666670003906</c:v>
                </c:pt>
                <c:pt idx="854">
                  <c:v>8.9499999966938049</c:v>
                </c:pt>
                <c:pt idx="855">
                  <c:v>7.2666666680015624</c:v>
                </c:pt>
                <c:pt idx="856">
                  <c:v>3.6833333352115005</c:v>
                </c:pt>
                <c:pt idx="857">
                  <c:v>24.899999995250255</c:v>
                </c:pt>
                <c:pt idx="858">
                  <c:v>7.7666666696313769</c:v>
                </c:pt>
                <c:pt idx="859">
                  <c:v>9.3166666652541608</c:v>
                </c:pt>
                <c:pt idx="860">
                  <c:v>34.133333328645676</c:v>
                </c:pt>
                <c:pt idx="861">
                  <c:v>2.700000002514571</c:v>
                </c:pt>
                <c:pt idx="862">
                  <c:v>27.383333332836628</c:v>
                </c:pt>
                <c:pt idx="863">
                  <c:v>19.866666669258848</c:v>
                </c:pt>
                <c:pt idx="864">
                  <c:v>6.9500000006519258</c:v>
                </c:pt>
                <c:pt idx="865">
                  <c:v>5.7500000030267984</c:v>
                </c:pt>
                <c:pt idx="866">
                  <c:v>25.499999999301508</c:v>
                </c:pt>
                <c:pt idx="867">
                  <c:v>14.699999999720603</c:v>
                </c:pt>
                <c:pt idx="868">
                  <c:v>2.8833333367947489</c:v>
                </c:pt>
                <c:pt idx="869">
                  <c:v>25.700000004144385</c:v>
                </c:pt>
                <c:pt idx="870">
                  <c:v>30.716666670050472</c:v>
                </c:pt>
                <c:pt idx="871">
                  <c:v>5.0833333376795053</c:v>
                </c:pt>
                <c:pt idx="872">
                  <c:v>30.266666669631377</c:v>
                </c:pt>
                <c:pt idx="873">
                  <c:v>5.4166666651144624</c:v>
                </c:pt>
                <c:pt idx="874">
                  <c:v>4.883333332836628</c:v>
                </c:pt>
                <c:pt idx="875">
                  <c:v>1.0333333339076489</c:v>
                </c:pt>
                <c:pt idx="876">
                  <c:v>10.433333331020549</c:v>
                </c:pt>
                <c:pt idx="877">
                  <c:v>9.3000000051688403</c:v>
                </c:pt>
                <c:pt idx="878">
                  <c:v>3.9500000013504177</c:v>
                </c:pt>
                <c:pt idx="879">
                  <c:v>9.9666666705161333</c:v>
                </c:pt>
                <c:pt idx="880">
                  <c:v>18.566666669212282</c:v>
                </c:pt>
                <c:pt idx="881">
                  <c:v>30.716666670050472</c:v>
                </c:pt>
                <c:pt idx="882">
                  <c:v>9.5333333301823586</c:v>
                </c:pt>
                <c:pt idx="883">
                  <c:v>6.5833333320915699</c:v>
                </c:pt>
                <c:pt idx="884">
                  <c:v>8.5166666668374091</c:v>
                </c:pt>
                <c:pt idx="885">
                  <c:v>13.066666661761701</c:v>
                </c:pt>
                <c:pt idx="886">
                  <c:v>6.0833333304617554</c:v>
                </c:pt>
                <c:pt idx="887">
                  <c:v>13.249999996041879</c:v>
                </c:pt>
                <c:pt idx="888">
                  <c:v>9.2166666628327221</c:v>
                </c:pt>
                <c:pt idx="889">
                  <c:v>11.166666668141261</c:v>
                </c:pt>
                <c:pt idx="890">
                  <c:v>6.2333333340939134</c:v>
                </c:pt>
                <c:pt idx="891">
                  <c:v>30.149999996647239</c:v>
                </c:pt>
                <c:pt idx="892">
                  <c:v>11.700000000419095</c:v>
                </c:pt>
                <c:pt idx="893">
                  <c:v>34.750000003259629</c:v>
                </c:pt>
                <c:pt idx="894">
                  <c:v>9.7999999963212758</c:v>
                </c:pt>
                <c:pt idx="895">
                  <c:v>5.5999999993946403</c:v>
                </c:pt>
                <c:pt idx="896">
                  <c:v>33.833333331858739</c:v>
                </c:pt>
                <c:pt idx="897">
                  <c:v>6.3833333377260715</c:v>
                </c:pt>
                <c:pt idx="898">
                  <c:v>17.716666669584811</c:v>
                </c:pt>
                <c:pt idx="899">
                  <c:v>27.416666663484648</c:v>
                </c:pt>
                <c:pt idx="900">
                  <c:v>14.833333332790062</c:v>
                </c:pt>
                <c:pt idx="901">
                  <c:v>12.616666671819985</c:v>
                </c:pt>
                <c:pt idx="902">
                  <c:v>61.450000000186265</c:v>
                </c:pt>
                <c:pt idx="903">
                  <c:v>8.3833333337679505</c:v>
                </c:pt>
                <c:pt idx="904">
                  <c:v>10.31666666851379</c:v>
                </c:pt>
                <c:pt idx="905">
                  <c:v>4.4333333324175328</c:v>
                </c:pt>
                <c:pt idx="906">
                  <c:v>10.133333334233612</c:v>
                </c:pt>
                <c:pt idx="907">
                  <c:v>2.7500000037252903</c:v>
                </c:pt>
                <c:pt idx="908">
                  <c:v>23.816666670609266</c:v>
                </c:pt>
                <c:pt idx="909">
                  <c:v>5.1666666695382446</c:v>
                </c:pt>
                <c:pt idx="910">
                  <c:v>12.18333333148621</c:v>
                </c:pt>
                <c:pt idx="911">
                  <c:v>7.8500000014901161</c:v>
                </c:pt>
                <c:pt idx="912">
                  <c:v>23.500000003259629</c:v>
                </c:pt>
                <c:pt idx="913">
                  <c:v>8.1666666688397527</c:v>
                </c:pt>
                <c:pt idx="914">
                  <c:v>5.7500000030267984</c:v>
                </c:pt>
                <c:pt idx="915">
                  <c:v>10.916666662087664</c:v>
                </c:pt>
                <c:pt idx="916">
                  <c:v>7.0500000030733645</c:v>
                </c:pt>
                <c:pt idx="917">
                  <c:v>4.2666666687000543</c:v>
                </c:pt>
                <c:pt idx="918">
                  <c:v>20.033333332976326</c:v>
                </c:pt>
                <c:pt idx="919">
                  <c:v>6.4666666695848107</c:v>
                </c:pt>
                <c:pt idx="920">
                  <c:v>21.216666670516133</c:v>
                </c:pt>
                <c:pt idx="921">
                  <c:v>5.4000000050291419</c:v>
                </c:pt>
                <c:pt idx="922">
                  <c:v>6.2333333340939134</c:v>
                </c:pt>
                <c:pt idx="923">
                  <c:v>12.11666667019017</c:v>
                </c:pt>
                <c:pt idx="924">
                  <c:v>47.616666670655832</c:v>
                </c:pt>
                <c:pt idx="925">
                  <c:v>9.8666666680946946</c:v>
                </c:pt>
                <c:pt idx="926">
                  <c:v>12.066666668979451</c:v>
                </c:pt>
                <c:pt idx="927">
                  <c:v>4.183333336841315</c:v>
                </c:pt>
                <c:pt idx="928">
                  <c:v>13.249999996041879</c:v>
                </c:pt>
                <c:pt idx="929">
                  <c:v>3.699999995296821</c:v>
                </c:pt>
                <c:pt idx="930">
                  <c:v>14.183333338005468</c:v>
                </c:pt>
                <c:pt idx="931">
                  <c:v>6.6666666639503092</c:v>
                </c:pt>
                <c:pt idx="932">
                  <c:v>12.650000002468005</c:v>
                </c:pt>
                <c:pt idx="933">
                  <c:v>16.349999997764826</c:v>
                </c:pt>
                <c:pt idx="934">
                  <c:v>19.550000001909211</c:v>
                </c:pt>
                <c:pt idx="935">
                  <c:v>83.899999998975545</c:v>
                </c:pt>
                <c:pt idx="936">
                  <c:v>14.883333334000781</c:v>
                </c:pt>
                <c:pt idx="937">
                  <c:v>14.166666667442769</c:v>
                </c:pt>
                <c:pt idx="938">
                  <c:v>5.2000000001862645</c:v>
                </c:pt>
                <c:pt idx="939">
                  <c:v>12.383333336329088</c:v>
                </c:pt>
                <c:pt idx="940">
                  <c:v>6.7166666651610285</c:v>
                </c:pt>
                <c:pt idx="941">
                  <c:v>15.666666661854833</c:v>
                </c:pt>
                <c:pt idx="942">
                  <c:v>10.950000003213063</c:v>
                </c:pt>
                <c:pt idx="943">
                  <c:v>26.850000000558794</c:v>
                </c:pt>
                <c:pt idx="944">
                  <c:v>10.216666666092351</c:v>
                </c:pt>
                <c:pt idx="945">
                  <c:v>16.133333332836628</c:v>
                </c:pt>
                <c:pt idx="946">
                  <c:v>7.2833333385642618</c:v>
                </c:pt>
                <c:pt idx="947">
                  <c:v>5.9833333385176957</c:v>
                </c:pt>
                <c:pt idx="948">
                  <c:v>6.4666666695848107</c:v>
                </c:pt>
                <c:pt idx="949">
                  <c:v>7.6666666672099382</c:v>
                </c:pt>
                <c:pt idx="950">
                  <c:v>12.11666667019017</c:v>
                </c:pt>
                <c:pt idx="951">
                  <c:v>14.883333334000781</c:v>
                </c:pt>
                <c:pt idx="952">
                  <c:v>9.916666669305414</c:v>
                </c:pt>
                <c:pt idx="953">
                  <c:v>3.9333333307877183</c:v>
                </c:pt>
                <c:pt idx="954">
                  <c:v>10.199999995529652</c:v>
                </c:pt>
                <c:pt idx="955">
                  <c:v>23.45000000204891</c:v>
                </c:pt>
                <c:pt idx="956">
                  <c:v>11.133333337493241</c:v>
                </c:pt>
                <c:pt idx="957">
                  <c:v>5.4166666651144624</c:v>
                </c:pt>
                <c:pt idx="958">
                  <c:v>3.8666666694916785</c:v>
                </c:pt>
                <c:pt idx="959">
                  <c:v>13.616666664602235</c:v>
                </c:pt>
                <c:pt idx="960">
                  <c:v>47.499999997671694</c:v>
                </c:pt>
                <c:pt idx="961">
                  <c:v>10.833333330228925</c:v>
                </c:pt>
                <c:pt idx="962">
                  <c:v>20.000000002328306</c:v>
                </c:pt>
                <c:pt idx="963">
                  <c:v>20.800000000745058</c:v>
                </c:pt>
                <c:pt idx="964">
                  <c:v>8.9666666672565043</c:v>
                </c:pt>
                <c:pt idx="965">
                  <c:v>19.449999999487773</c:v>
                </c:pt>
                <c:pt idx="966">
                  <c:v>2.5666666694451123</c:v>
                </c:pt>
                <c:pt idx="967">
                  <c:v>20.299999999115244</c:v>
                </c:pt>
                <c:pt idx="968">
                  <c:v>20.000000002328306</c:v>
                </c:pt>
                <c:pt idx="969">
                  <c:v>6.9500000006519258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E1-4BC1-9A0F-2A3615653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5646383"/>
        <c:axId val="1475653103"/>
      </c:scatterChart>
      <c:valAx>
        <c:axId val="14756463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Distance of journey (miles)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5653103"/>
        <c:crosses val="autoZero"/>
        <c:crossBetween val="midCat"/>
      </c:valAx>
      <c:valAx>
        <c:axId val="147565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Duration of journey (minutes)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56463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263525</xdr:colOff>
      <xdr:row>2</xdr:row>
      <xdr:rowOff>150812</xdr:rowOff>
    </xdr:from>
    <xdr:to>
      <xdr:col>12</xdr:col>
      <xdr:colOff>568325</xdr:colOff>
      <xdr:row>17</xdr:row>
      <xdr:rowOff>173037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52251A-A608-A0DC-33FA-7AEA28F13A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285750</xdr:colOff>
      <xdr:row>21</xdr:row>
      <xdr:rowOff>47625</xdr:rowOff>
    </xdr:from>
    <xdr:to>
      <xdr:col>12</xdr:col>
      <xdr:colOff>590550</xdr:colOff>
      <xdr:row>36</xdr:row>
      <xdr:rowOff>73025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45B04F6-2993-4D58-9B40-2A42E080FE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295275</xdr:colOff>
      <xdr:row>43</xdr:row>
      <xdr:rowOff>133350</xdr:rowOff>
    </xdr:from>
    <xdr:to>
      <xdr:col>12</xdr:col>
      <xdr:colOff>600075</xdr:colOff>
      <xdr:row>58</xdr:row>
      <xdr:rowOff>158750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E60D8BB-DC92-4DA8-9742-0981884087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AF66E-67D7-4AD3-879B-DB46834DCECF}">
  <dimension ref="A1:F32"/>
  <sheetViews>
    <sheetView tabSelected="1" workbookViewId="0"/>
  </sheetViews>
  <sheetFormatPr defaultRowHeight="14.5" x14ac:dyDescent="0.35"/>
  <cols>
    <col min="4" max="4" width="11.54296875" bestFit="1" customWidth="1"/>
    <col min="5" max="5" width="11" bestFit="1" customWidth="1"/>
  </cols>
  <sheetData>
    <row r="1" spans="1:6" x14ac:dyDescent="0.35">
      <c r="A1" s="7" t="s">
        <v>46</v>
      </c>
    </row>
    <row r="2" spans="1:6" x14ac:dyDescent="0.35">
      <c r="A2" t="s">
        <v>49</v>
      </c>
    </row>
    <row r="4" spans="1:6" x14ac:dyDescent="0.35">
      <c r="A4" s="17" t="s">
        <v>50</v>
      </c>
    </row>
    <row r="6" spans="1:6" x14ac:dyDescent="0.35">
      <c r="A6" s="37"/>
      <c r="B6" t="s">
        <v>141</v>
      </c>
    </row>
    <row r="7" spans="1:6" x14ac:dyDescent="0.35">
      <c r="A7" s="16"/>
      <c r="B7" t="s">
        <v>58</v>
      </c>
    </row>
    <row r="8" spans="1:6" x14ac:dyDescent="0.35">
      <c r="A8" s="9"/>
      <c r="B8" t="s">
        <v>57</v>
      </c>
    </row>
    <row r="9" spans="1:6" x14ac:dyDescent="0.35">
      <c r="A9" s="15"/>
      <c r="B9" t="s">
        <v>51</v>
      </c>
    </row>
    <row r="10" spans="1:6" x14ac:dyDescent="0.35">
      <c r="A10" s="45"/>
      <c r="B10" t="s">
        <v>153</v>
      </c>
    </row>
    <row r="12" spans="1:6" x14ac:dyDescent="0.35">
      <c r="A12" s="17" t="s">
        <v>48</v>
      </c>
    </row>
    <row r="14" spans="1:6" x14ac:dyDescent="0.35">
      <c r="B14" t="s">
        <v>54</v>
      </c>
      <c r="E14" s="36">
        <v>44378</v>
      </c>
      <c r="F14" t="s">
        <v>55</v>
      </c>
    </row>
    <row r="15" spans="1:6" x14ac:dyDescent="0.35">
      <c r="B15" t="s">
        <v>52</v>
      </c>
      <c r="E15" s="36">
        <v>44408</v>
      </c>
      <c r="F15" t="s">
        <v>56</v>
      </c>
    </row>
    <row r="16" spans="1:6" x14ac:dyDescent="0.35">
      <c r="B16" t="s">
        <v>59</v>
      </c>
      <c r="E16" s="37">
        <v>1</v>
      </c>
      <c r="F16" t="s">
        <v>67</v>
      </c>
    </row>
    <row r="17" spans="1:6" x14ac:dyDescent="0.35">
      <c r="B17" t="s">
        <v>60</v>
      </c>
      <c r="E17" s="37">
        <v>6</v>
      </c>
      <c r="F17" t="s">
        <v>68</v>
      </c>
    </row>
    <row r="18" spans="1:6" x14ac:dyDescent="0.35">
      <c r="B18" t="s">
        <v>62</v>
      </c>
      <c r="E18" s="37">
        <v>0.1</v>
      </c>
      <c r="F18" t="s">
        <v>69</v>
      </c>
    </row>
    <row r="19" spans="1:6" x14ac:dyDescent="0.35">
      <c r="B19" t="s">
        <v>61</v>
      </c>
      <c r="E19" s="37">
        <v>100</v>
      </c>
      <c r="F19" t="s">
        <v>70</v>
      </c>
    </row>
    <row r="20" spans="1:6" x14ac:dyDescent="0.35">
      <c r="B20" t="s">
        <v>63</v>
      </c>
      <c r="E20" s="38">
        <v>2.5</v>
      </c>
      <c r="F20" t="s">
        <v>71</v>
      </c>
    </row>
    <row r="21" spans="1:6" x14ac:dyDescent="0.35">
      <c r="B21" t="s">
        <v>64</v>
      </c>
      <c r="E21" s="38">
        <v>250</v>
      </c>
      <c r="F21" t="s">
        <v>72</v>
      </c>
    </row>
    <row r="22" spans="1:6" x14ac:dyDescent="0.35">
      <c r="B22" t="s">
        <v>65</v>
      </c>
      <c r="E22" s="37">
        <v>1</v>
      </c>
      <c r="F22" t="s">
        <v>73</v>
      </c>
    </row>
    <row r="23" spans="1:6" x14ac:dyDescent="0.35">
      <c r="B23" t="s">
        <v>66</v>
      </c>
      <c r="E23" s="37">
        <v>180</v>
      </c>
      <c r="F23" t="s">
        <v>74</v>
      </c>
    </row>
    <row r="25" spans="1:6" x14ac:dyDescent="0.35">
      <c r="A25" s="17" t="s">
        <v>139</v>
      </c>
    </row>
    <row r="27" spans="1:6" x14ac:dyDescent="0.35">
      <c r="A27" t="s">
        <v>96</v>
      </c>
    </row>
    <row r="29" spans="1:6" x14ac:dyDescent="0.35">
      <c r="B29" t="s">
        <v>97</v>
      </c>
      <c r="E29" s="38">
        <v>1.7</v>
      </c>
      <c r="F29" t="s">
        <v>97</v>
      </c>
    </row>
    <row r="30" spans="1:6" x14ac:dyDescent="0.35">
      <c r="B30" t="s">
        <v>98</v>
      </c>
      <c r="E30" s="38">
        <v>1.8</v>
      </c>
      <c r="F30" t="s">
        <v>101</v>
      </c>
    </row>
    <row r="31" spans="1:6" x14ac:dyDescent="0.35">
      <c r="B31" t="s">
        <v>99</v>
      </c>
      <c r="E31" s="38">
        <v>0.37</v>
      </c>
      <c r="F31" t="s">
        <v>100</v>
      </c>
    </row>
    <row r="32" spans="1:6" x14ac:dyDescent="0.35">
      <c r="B32" t="s">
        <v>129</v>
      </c>
      <c r="E32" s="39">
        <v>2.59463349882332</v>
      </c>
      <c r="F32" t="s">
        <v>130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DEEE9-C297-465F-B6A2-1AE78A7A2054}">
  <dimension ref="A1:B14"/>
  <sheetViews>
    <sheetView workbookViewId="0"/>
  </sheetViews>
  <sheetFormatPr defaultRowHeight="14.5" x14ac:dyDescent="0.35"/>
  <cols>
    <col min="1" max="1" width="23.1796875" bestFit="1" customWidth="1"/>
    <col min="2" max="2" width="65.26953125" bestFit="1" customWidth="1"/>
  </cols>
  <sheetData>
    <row r="1" spans="1:2" x14ac:dyDescent="0.35">
      <c r="A1" s="7" t="s">
        <v>0</v>
      </c>
    </row>
    <row r="2" spans="1:2" x14ac:dyDescent="0.35">
      <c r="A2" t="s">
        <v>47</v>
      </c>
    </row>
    <row r="4" spans="1:2" x14ac:dyDescent="0.35">
      <c r="A4" s="6" t="s">
        <v>1</v>
      </c>
      <c r="B4" s="6" t="s">
        <v>2</v>
      </c>
    </row>
    <row r="5" spans="1:2" x14ac:dyDescent="0.35">
      <c r="A5" t="s">
        <v>3</v>
      </c>
      <c r="B5" t="s">
        <v>4</v>
      </c>
    </row>
    <row r="6" spans="1:2" x14ac:dyDescent="0.35">
      <c r="A6" t="s">
        <v>5</v>
      </c>
      <c r="B6" t="s">
        <v>6</v>
      </c>
    </row>
    <row r="7" spans="1:2" x14ac:dyDescent="0.35">
      <c r="A7" t="s">
        <v>7</v>
      </c>
      <c r="B7" t="s">
        <v>8</v>
      </c>
    </row>
    <row r="8" spans="1:2" x14ac:dyDescent="0.35">
      <c r="A8" t="s">
        <v>9</v>
      </c>
      <c r="B8" t="s">
        <v>10</v>
      </c>
    </row>
    <row r="9" spans="1:2" ht="50.25" customHeight="1" x14ac:dyDescent="0.35">
      <c r="A9" t="s">
        <v>11</v>
      </c>
      <c r="B9" s="1" t="s">
        <v>12</v>
      </c>
    </row>
    <row r="10" spans="1:2" x14ac:dyDescent="0.35">
      <c r="A10" t="s">
        <v>13</v>
      </c>
      <c r="B10" t="s">
        <v>14</v>
      </c>
    </row>
    <row r="11" spans="1:2" x14ac:dyDescent="0.35">
      <c r="A11" t="s">
        <v>15</v>
      </c>
      <c r="B11" t="s">
        <v>16</v>
      </c>
    </row>
    <row r="12" spans="1:2" x14ac:dyDescent="0.35">
      <c r="A12" t="s">
        <v>17</v>
      </c>
      <c r="B12" t="s">
        <v>18</v>
      </c>
    </row>
    <row r="13" spans="1:2" x14ac:dyDescent="0.35">
      <c r="A13" t="s">
        <v>19</v>
      </c>
      <c r="B13" t="s">
        <v>20</v>
      </c>
    </row>
    <row r="14" spans="1:2" x14ac:dyDescent="0.35">
      <c r="A14" t="s">
        <v>21</v>
      </c>
      <c r="B14" t="s">
        <v>22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45259-BA00-4FAD-8D5F-B7236C786A73}">
  <dimension ref="A1:N1028"/>
  <sheetViews>
    <sheetView workbookViewId="0">
      <pane ySplit="11" topLeftCell="A12" activePane="bottomLeft" state="frozen"/>
      <selection pane="bottomLeft"/>
    </sheetView>
  </sheetViews>
  <sheetFormatPr defaultRowHeight="14.5" x14ac:dyDescent="0.35"/>
  <cols>
    <col min="1" max="1" width="11.6328125" style="5" customWidth="1"/>
    <col min="2" max="2" width="21.453125" style="5" bestFit="1" customWidth="1"/>
    <col min="3" max="3" width="21.453125" style="5" customWidth="1"/>
    <col min="4" max="4" width="22.26953125" style="5" bestFit="1" customWidth="1"/>
    <col min="5" max="5" width="22.26953125" style="5" customWidth="1"/>
    <col min="6" max="6" width="11.1796875" style="5" bestFit="1" customWidth="1"/>
    <col min="7" max="7" width="12.7265625" style="5" bestFit="1" customWidth="1"/>
    <col min="8" max="8" width="13.1796875" style="5" bestFit="1" customWidth="1"/>
    <col min="9" max="9" width="16.1796875" style="5" bestFit="1" customWidth="1"/>
    <col min="10" max="10" width="15.7265625" style="5" bestFit="1" customWidth="1"/>
    <col min="11" max="11" width="12.453125" style="5" bestFit="1" customWidth="1"/>
    <col min="12" max="12" width="12.453125" style="5" customWidth="1"/>
    <col min="13" max="13" width="17.90625" style="5" customWidth="1"/>
    <col min="14" max="14" width="11.6328125" style="5" customWidth="1"/>
    <col min="15" max="16384" width="8.7265625" style="5"/>
  </cols>
  <sheetData>
    <row r="1" spans="1:14" x14ac:dyDescent="0.35">
      <c r="A1" s="10" t="s">
        <v>23</v>
      </c>
      <c r="C1" s="10"/>
    </row>
    <row r="2" spans="1:14" x14ac:dyDescent="0.35">
      <c r="A2" s="21" t="s">
        <v>140</v>
      </c>
    </row>
    <row r="4" spans="1:14" x14ac:dyDescent="0.35">
      <c r="A4" s="5" t="s">
        <v>41</v>
      </c>
      <c r="B4" s="11">
        <f>MIN(B12:B981)</f>
        <v>44358</v>
      </c>
      <c r="I4" s="20">
        <f>MIN(I12:I981)</f>
        <v>0</v>
      </c>
      <c r="J4" s="20">
        <f>MIN(J12:J981)</f>
        <v>0.1</v>
      </c>
      <c r="K4" s="20">
        <f>MIN(K12:K981)</f>
        <v>3</v>
      </c>
      <c r="M4" s="20">
        <f>MIN(M12:M981)</f>
        <v>4.398148157633841E-4</v>
      </c>
    </row>
    <row r="5" spans="1:14" x14ac:dyDescent="0.35">
      <c r="A5" s="5" t="s">
        <v>44</v>
      </c>
      <c r="B5" s="5" t="str">
        <f>IF(B4&lt;Min_J_Date,"Check","Okay")</f>
        <v>Check</v>
      </c>
      <c r="I5" s="5" t="str">
        <f>IF(I4&lt;Min_Passengers,"Check","Okay")</f>
        <v>Check</v>
      </c>
      <c r="J5" s="5" t="str">
        <f>IF(J4&lt;Min_Distance,"Check","Okay")</f>
        <v>Okay</v>
      </c>
      <c r="K5" s="5" t="str">
        <f>IF(K4&lt;Min_Fare,"Check","Okay")</f>
        <v>Okay</v>
      </c>
      <c r="M5" s="5" t="str">
        <f>IF(M4&lt;Min_Duration/24/60,"Check","Okay")</f>
        <v>Check</v>
      </c>
    </row>
    <row r="6" spans="1:14" x14ac:dyDescent="0.35">
      <c r="A6" s="5" t="s">
        <v>39</v>
      </c>
      <c r="B6" s="11">
        <f>MAX(B12:B981)</f>
        <v>44408</v>
      </c>
      <c r="I6" s="20">
        <f>MAX(I12:I981)</f>
        <v>6</v>
      </c>
      <c r="J6" s="20">
        <f>MAX(J12:J981)</f>
        <v>37.42</v>
      </c>
      <c r="K6" s="20">
        <f>MAX(K12:K981)</f>
        <v>106</v>
      </c>
      <c r="M6" s="20">
        <f>MAX(M12:M981)</f>
        <v>9.5138888886140194E-2</v>
      </c>
    </row>
    <row r="7" spans="1:14" x14ac:dyDescent="0.35">
      <c r="A7" s="5" t="s">
        <v>43</v>
      </c>
      <c r="B7" s="5" t="str">
        <f>IF(B4&gt;Max_J_Date,"Check","Okay")</f>
        <v>Okay</v>
      </c>
      <c r="I7" s="5" t="str">
        <f>IF(I4&gt;Max_Passengers,"Check","Okay")</f>
        <v>Okay</v>
      </c>
      <c r="J7" s="5" t="str">
        <f>IF(J4&gt;Max_Distance,"Check","Okay")</f>
        <v>Okay</v>
      </c>
      <c r="K7" s="5" t="str">
        <f>IF(K4&gt;Max_Fare,"Check","Okay")</f>
        <v>Okay</v>
      </c>
      <c r="M7" s="5" t="str">
        <f>IF(M4&gt;Max_Duration/24/60,"Check","Okay")</f>
        <v>Okay</v>
      </c>
    </row>
    <row r="8" spans="1:14" x14ac:dyDescent="0.35">
      <c r="A8" s="5" t="s">
        <v>42</v>
      </c>
      <c r="B8" s="5">
        <f t="shared" ref="B8:K8" si="0">COUNTA(B12:B981)</f>
        <v>970</v>
      </c>
      <c r="C8" s="5">
        <f t="shared" si="0"/>
        <v>970</v>
      </c>
      <c r="D8" s="5">
        <f t="shared" si="0"/>
        <v>970</v>
      </c>
      <c r="E8" s="5">
        <f t="shared" si="0"/>
        <v>970</v>
      </c>
      <c r="F8" s="5">
        <f t="shared" si="0"/>
        <v>970</v>
      </c>
      <c r="G8" s="5">
        <f t="shared" si="0"/>
        <v>970</v>
      </c>
      <c r="H8" s="5">
        <f t="shared" si="0"/>
        <v>970</v>
      </c>
      <c r="I8" s="5">
        <f t="shared" si="0"/>
        <v>970</v>
      </c>
      <c r="J8" s="5">
        <f t="shared" si="0"/>
        <v>970</v>
      </c>
      <c r="K8" s="5">
        <f t="shared" si="0"/>
        <v>970</v>
      </c>
      <c r="M8" s="5">
        <f>COUNTA(M12:M981)</f>
        <v>970</v>
      </c>
    </row>
    <row r="9" spans="1:14" x14ac:dyDescent="0.35">
      <c r="A9" s="5" t="s">
        <v>45</v>
      </c>
      <c r="B9" s="5" t="str">
        <f t="shared" ref="B9:K9" si="1">IF(B8=970,"Okay","Check")</f>
        <v>Okay</v>
      </c>
      <c r="C9" s="5" t="str">
        <f t="shared" si="1"/>
        <v>Okay</v>
      </c>
      <c r="D9" s="5" t="str">
        <f t="shared" si="1"/>
        <v>Okay</v>
      </c>
      <c r="E9" s="5" t="str">
        <f t="shared" si="1"/>
        <v>Okay</v>
      </c>
      <c r="F9" s="5" t="str">
        <f t="shared" si="1"/>
        <v>Okay</v>
      </c>
      <c r="G9" s="5" t="str">
        <f t="shared" si="1"/>
        <v>Okay</v>
      </c>
      <c r="H9" s="5" t="str">
        <f t="shared" si="1"/>
        <v>Okay</v>
      </c>
      <c r="I9" s="5" t="str">
        <f t="shared" si="1"/>
        <v>Okay</v>
      </c>
      <c r="J9" s="5" t="str">
        <f t="shared" si="1"/>
        <v>Okay</v>
      </c>
      <c r="K9" s="5" t="str">
        <f t="shared" si="1"/>
        <v>Okay</v>
      </c>
      <c r="M9" s="5" t="str">
        <f>IF(M8=970,"Okay","Check")</f>
        <v>Okay</v>
      </c>
    </row>
    <row r="11" spans="1:14" s="12" customFormat="1" x14ac:dyDescent="0.35">
      <c r="B11" s="12" t="s">
        <v>3</v>
      </c>
      <c r="C11" s="12" t="s">
        <v>5</v>
      </c>
      <c r="D11" s="12" t="s">
        <v>7</v>
      </c>
      <c r="E11" s="12" t="s">
        <v>9</v>
      </c>
      <c r="F11" s="12" t="s">
        <v>11</v>
      </c>
      <c r="G11" s="12" t="s">
        <v>13</v>
      </c>
      <c r="H11" s="12" t="s">
        <v>15</v>
      </c>
      <c r="I11" s="12" t="s">
        <v>17</v>
      </c>
      <c r="J11" s="12" t="s">
        <v>19</v>
      </c>
      <c r="K11" s="12" t="s">
        <v>21</v>
      </c>
      <c r="M11" s="12" t="s">
        <v>93</v>
      </c>
      <c r="N11" s="5"/>
    </row>
    <row r="12" spans="1:14" x14ac:dyDescent="0.35">
      <c r="B12" s="11">
        <v>44378</v>
      </c>
      <c r="C12" s="13">
        <v>2.9571759259259259E-2</v>
      </c>
      <c r="D12" s="11">
        <v>44378</v>
      </c>
      <c r="E12" s="13">
        <v>4.0393518518518516E-2</v>
      </c>
      <c r="F12" s="5">
        <v>1</v>
      </c>
      <c r="G12" s="5">
        <v>127</v>
      </c>
      <c r="H12" s="5">
        <v>174</v>
      </c>
      <c r="I12" s="5">
        <v>1</v>
      </c>
      <c r="J12" s="5">
        <v>3.27</v>
      </c>
      <c r="K12" s="5">
        <v>13</v>
      </c>
      <c r="M12" s="13">
        <f t="shared" ref="M12:M75" si="2">(E12-C12)+D12-B12</f>
        <v>1.0821759256941732E-2</v>
      </c>
    </row>
    <row r="13" spans="1:14" x14ac:dyDescent="0.35">
      <c r="B13" s="11">
        <v>44378</v>
      </c>
      <c r="C13" s="13">
        <v>0.14814814814814814</v>
      </c>
      <c r="D13" s="11">
        <v>44378</v>
      </c>
      <c r="E13" s="13">
        <v>0.16528935185185187</v>
      </c>
      <c r="F13" s="5">
        <v>1</v>
      </c>
      <c r="G13" s="5">
        <v>179</v>
      </c>
      <c r="H13" s="5">
        <v>36</v>
      </c>
      <c r="I13" s="5">
        <v>1</v>
      </c>
      <c r="J13" s="5">
        <v>8.2799999999999994</v>
      </c>
      <c r="K13" s="5">
        <v>27</v>
      </c>
      <c r="M13" s="13">
        <f t="shared" si="2"/>
        <v>1.714120370161254E-2</v>
      </c>
    </row>
    <row r="14" spans="1:14" x14ac:dyDescent="0.35">
      <c r="B14" s="11">
        <v>44378</v>
      </c>
      <c r="C14" s="13">
        <v>0.24101851851851852</v>
      </c>
      <c r="D14" s="11">
        <v>44378</v>
      </c>
      <c r="E14" s="13">
        <v>0.2457060185185185</v>
      </c>
      <c r="F14" s="5">
        <v>1</v>
      </c>
      <c r="G14" s="5">
        <v>74</v>
      </c>
      <c r="H14" s="5">
        <v>42</v>
      </c>
      <c r="I14" s="5">
        <v>1</v>
      </c>
      <c r="J14" s="5">
        <v>2.4700000000000002</v>
      </c>
      <c r="K14" s="5">
        <v>9</v>
      </c>
      <c r="M14" s="13">
        <f t="shared" si="2"/>
        <v>4.687499997089617E-3</v>
      </c>
    </row>
    <row r="15" spans="1:14" x14ac:dyDescent="0.35">
      <c r="B15" s="11">
        <v>44378</v>
      </c>
      <c r="C15" s="13">
        <v>0.26072916666666668</v>
      </c>
      <c r="D15" s="11">
        <v>44378</v>
      </c>
      <c r="E15" s="13">
        <v>0.27454861111111112</v>
      </c>
      <c r="F15" s="5">
        <v>1</v>
      </c>
      <c r="G15" s="5">
        <v>223</v>
      </c>
      <c r="H15" s="5">
        <v>207</v>
      </c>
      <c r="I15" s="5">
        <v>1</v>
      </c>
      <c r="J15" s="5">
        <v>4.04</v>
      </c>
      <c r="K15" s="5">
        <v>16.5</v>
      </c>
      <c r="M15" s="13">
        <f t="shared" si="2"/>
        <v>1.3819444444379769E-2</v>
      </c>
    </row>
    <row r="16" spans="1:14" x14ac:dyDescent="0.35">
      <c r="B16" s="11">
        <v>44378</v>
      </c>
      <c r="C16" s="13">
        <v>0.30693287037037037</v>
      </c>
      <c r="D16" s="11">
        <v>44378</v>
      </c>
      <c r="E16" s="13">
        <v>0.31202546296296296</v>
      </c>
      <c r="F16" s="5">
        <v>1</v>
      </c>
      <c r="G16" s="5">
        <v>41</v>
      </c>
      <c r="H16" s="5">
        <v>75</v>
      </c>
      <c r="I16" s="5">
        <v>1</v>
      </c>
      <c r="J16" s="5">
        <v>1.7</v>
      </c>
      <c r="K16" s="5">
        <v>7.5</v>
      </c>
      <c r="M16" s="13">
        <f t="shared" si="2"/>
        <v>5.0925925897900015E-3</v>
      </c>
    </row>
    <row r="17" spans="2:13" x14ac:dyDescent="0.35">
      <c r="B17" s="11">
        <v>44378</v>
      </c>
      <c r="C17" s="13">
        <v>0.32324074074074077</v>
      </c>
      <c r="D17" s="11">
        <v>44378</v>
      </c>
      <c r="E17" s="13">
        <v>0.32902777777777775</v>
      </c>
      <c r="F17" s="5">
        <v>1</v>
      </c>
      <c r="G17" s="5">
        <v>179</v>
      </c>
      <c r="H17" s="5">
        <v>193</v>
      </c>
      <c r="I17" s="5">
        <v>1</v>
      </c>
      <c r="J17" s="5">
        <v>1.27</v>
      </c>
      <c r="K17" s="5">
        <v>7.5</v>
      </c>
      <c r="M17" s="13">
        <f t="shared" si="2"/>
        <v>5.7870370364980772E-3</v>
      </c>
    </row>
    <row r="18" spans="2:13" x14ac:dyDescent="0.35">
      <c r="B18" s="11">
        <v>44378</v>
      </c>
      <c r="C18" s="13">
        <v>0.36707175925925922</v>
      </c>
      <c r="D18" s="11">
        <v>44378</v>
      </c>
      <c r="E18" s="13">
        <v>0.39106481481481481</v>
      </c>
      <c r="F18" s="5">
        <v>1</v>
      </c>
      <c r="G18" s="5">
        <v>129</v>
      </c>
      <c r="H18" s="5">
        <v>177</v>
      </c>
      <c r="I18" s="5">
        <v>1</v>
      </c>
      <c r="J18" s="5">
        <v>14.25</v>
      </c>
      <c r="K18" s="5">
        <v>42</v>
      </c>
      <c r="M18" s="13">
        <f t="shared" si="2"/>
        <v>2.3993055554456078E-2</v>
      </c>
    </row>
    <row r="19" spans="2:13" x14ac:dyDescent="0.35">
      <c r="B19" s="11">
        <v>44378</v>
      </c>
      <c r="C19" s="13">
        <v>0.35878472222222224</v>
      </c>
      <c r="D19" s="11">
        <v>44378</v>
      </c>
      <c r="E19" s="13">
        <v>0.39662037037037035</v>
      </c>
      <c r="F19" s="5">
        <v>1</v>
      </c>
      <c r="G19" s="5">
        <v>197</v>
      </c>
      <c r="H19" s="5">
        <v>97</v>
      </c>
      <c r="I19" s="5">
        <v>1</v>
      </c>
      <c r="J19" s="5">
        <v>16.3</v>
      </c>
      <c r="K19" s="5">
        <v>52</v>
      </c>
      <c r="M19" s="13">
        <f t="shared" si="2"/>
        <v>3.7835648145119194E-2</v>
      </c>
    </row>
    <row r="20" spans="2:13" x14ac:dyDescent="0.35">
      <c r="B20" s="11">
        <v>44378</v>
      </c>
      <c r="C20" s="13">
        <v>0.40756944444444443</v>
      </c>
      <c r="D20" s="11">
        <v>44378</v>
      </c>
      <c r="E20" s="13">
        <v>0.42943287037037042</v>
      </c>
      <c r="F20" s="5">
        <v>1</v>
      </c>
      <c r="G20" s="5">
        <v>75</v>
      </c>
      <c r="H20" s="5">
        <v>242</v>
      </c>
      <c r="I20" s="5">
        <v>1</v>
      </c>
      <c r="J20" s="5">
        <v>10.220000000000001</v>
      </c>
      <c r="K20" s="5">
        <v>32</v>
      </c>
      <c r="M20" s="13">
        <f t="shared" si="2"/>
        <v>2.1863425929041114E-2</v>
      </c>
    </row>
    <row r="21" spans="2:13" x14ac:dyDescent="0.35">
      <c r="B21" s="11">
        <v>44378</v>
      </c>
      <c r="C21" s="13">
        <v>0.38872685185185185</v>
      </c>
      <c r="D21" s="11">
        <v>44378</v>
      </c>
      <c r="E21" s="13">
        <v>0.42090277777777779</v>
      </c>
      <c r="F21" s="5">
        <v>1</v>
      </c>
      <c r="G21" s="5">
        <v>76</v>
      </c>
      <c r="H21" s="5">
        <v>40</v>
      </c>
      <c r="I21" s="5">
        <v>1</v>
      </c>
      <c r="J21" s="5">
        <v>8.0299999999999994</v>
      </c>
      <c r="K21" s="5">
        <v>33</v>
      </c>
      <c r="M21" s="13">
        <f t="shared" si="2"/>
        <v>3.2175925924093463E-2</v>
      </c>
    </row>
    <row r="22" spans="2:13" x14ac:dyDescent="0.35">
      <c r="B22" s="11">
        <v>44378</v>
      </c>
      <c r="C22" s="13">
        <v>0.42337962962962966</v>
      </c>
      <c r="D22" s="11">
        <v>44378</v>
      </c>
      <c r="E22" s="13">
        <v>0.43144675925925924</v>
      </c>
      <c r="F22" s="5">
        <v>1</v>
      </c>
      <c r="G22" s="5">
        <v>174</v>
      </c>
      <c r="H22" s="5">
        <v>112</v>
      </c>
      <c r="I22" s="5">
        <v>1</v>
      </c>
      <c r="J22" s="5">
        <v>17.34</v>
      </c>
      <c r="K22" s="5">
        <v>59</v>
      </c>
      <c r="M22" s="13">
        <f t="shared" si="2"/>
        <v>8.0671296309446916E-3</v>
      </c>
    </row>
    <row r="23" spans="2:13" x14ac:dyDescent="0.35">
      <c r="B23" s="11">
        <v>44378</v>
      </c>
      <c r="C23" s="13">
        <v>0.43694444444444441</v>
      </c>
      <c r="D23" s="11">
        <v>44378</v>
      </c>
      <c r="E23" s="13">
        <v>0.44041666666666668</v>
      </c>
      <c r="F23" s="5">
        <v>1</v>
      </c>
      <c r="G23" s="5">
        <v>41</v>
      </c>
      <c r="H23" s="5">
        <v>42</v>
      </c>
      <c r="I23" s="5">
        <v>1</v>
      </c>
      <c r="J23" s="5">
        <v>1.03</v>
      </c>
      <c r="K23" s="5">
        <v>5.5</v>
      </c>
      <c r="M23" s="13">
        <f t="shared" si="2"/>
        <v>3.4722222189884633E-3</v>
      </c>
    </row>
    <row r="24" spans="2:13" x14ac:dyDescent="0.35">
      <c r="B24" s="11">
        <v>44378</v>
      </c>
      <c r="C24" s="13">
        <v>0.49228009259259259</v>
      </c>
      <c r="D24" s="11">
        <v>44378</v>
      </c>
      <c r="E24" s="13">
        <v>0.49693287037037037</v>
      </c>
      <c r="F24" s="5">
        <v>1</v>
      </c>
      <c r="G24" s="5">
        <v>69</v>
      </c>
      <c r="H24" s="5">
        <v>42</v>
      </c>
      <c r="I24" s="5">
        <v>1</v>
      </c>
      <c r="J24" s="5">
        <v>1</v>
      </c>
      <c r="K24" s="5">
        <v>6.5</v>
      </c>
      <c r="M24" s="13">
        <f t="shared" si="2"/>
        <v>4.652777781302575E-3</v>
      </c>
    </row>
    <row r="25" spans="2:13" x14ac:dyDescent="0.35">
      <c r="B25" s="11">
        <v>44378</v>
      </c>
      <c r="C25" s="13">
        <v>0.4670023148148148</v>
      </c>
      <c r="D25" s="11">
        <v>44378</v>
      </c>
      <c r="E25" s="13">
        <v>0.47452546296296294</v>
      </c>
      <c r="F25" s="5">
        <v>1</v>
      </c>
      <c r="G25" s="5">
        <v>74</v>
      </c>
      <c r="H25" s="5">
        <v>75</v>
      </c>
      <c r="I25" s="5">
        <v>1</v>
      </c>
      <c r="J25" s="5">
        <v>1.27</v>
      </c>
      <c r="K25" s="5">
        <v>8.5</v>
      </c>
      <c r="M25" s="13">
        <f t="shared" si="2"/>
        <v>7.5231481459923089E-3</v>
      </c>
    </row>
    <row r="26" spans="2:13" x14ac:dyDescent="0.35">
      <c r="B26" s="11">
        <v>44378</v>
      </c>
      <c r="C26" s="13">
        <v>0.46773148148148147</v>
      </c>
      <c r="D26" s="11">
        <v>44378</v>
      </c>
      <c r="E26" s="13">
        <v>0.47640046296296296</v>
      </c>
      <c r="F26" s="5">
        <v>1</v>
      </c>
      <c r="G26" s="5">
        <v>75</v>
      </c>
      <c r="H26" s="5">
        <v>41</v>
      </c>
      <c r="I26" s="5">
        <v>4</v>
      </c>
      <c r="J26" s="5">
        <v>1.9</v>
      </c>
      <c r="K26" s="5">
        <v>10.5</v>
      </c>
      <c r="M26" s="13">
        <f t="shared" si="2"/>
        <v>8.6689814779674634E-3</v>
      </c>
    </row>
    <row r="27" spans="2:13" x14ac:dyDescent="0.35">
      <c r="B27" s="11">
        <v>44378</v>
      </c>
      <c r="C27" s="13">
        <v>0.53196759259259252</v>
      </c>
      <c r="D27" s="11">
        <v>44378</v>
      </c>
      <c r="E27" s="13">
        <v>0.56189814814814809</v>
      </c>
      <c r="F27" s="5">
        <v>1</v>
      </c>
      <c r="G27" s="5">
        <v>241</v>
      </c>
      <c r="H27" s="5">
        <v>213</v>
      </c>
      <c r="I27" s="5">
        <v>2</v>
      </c>
      <c r="J27" s="5">
        <v>7.77</v>
      </c>
      <c r="K27" s="5">
        <v>32</v>
      </c>
      <c r="M27" s="13">
        <f t="shared" si="2"/>
        <v>2.9930555552709848E-2</v>
      </c>
    </row>
    <row r="28" spans="2:13" x14ac:dyDescent="0.35">
      <c r="B28" s="11">
        <v>44378</v>
      </c>
      <c r="C28" s="13">
        <v>0.53435185185185186</v>
      </c>
      <c r="D28" s="11">
        <v>44378</v>
      </c>
      <c r="E28" s="13">
        <v>0.53692129629629626</v>
      </c>
      <c r="F28" s="5">
        <v>1</v>
      </c>
      <c r="G28" s="5">
        <v>106</v>
      </c>
      <c r="H28" s="5">
        <v>181</v>
      </c>
      <c r="I28" s="5">
        <v>1</v>
      </c>
      <c r="J28" s="5">
        <v>0.7</v>
      </c>
      <c r="K28" s="5">
        <v>5</v>
      </c>
      <c r="M28" s="13">
        <f t="shared" si="2"/>
        <v>2.5694444411783479E-3</v>
      </c>
    </row>
    <row r="29" spans="2:13" x14ac:dyDescent="0.35">
      <c r="B29" s="11">
        <v>44378</v>
      </c>
      <c r="C29" s="13">
        <v>0.53019675925925924</v>
      </c>
      <c r="D29" s="11">
        <v>44378</v>
      </c>
      <c r="E29" s="13">
        <v>0.54055555555555557</v>
      </c>
      <c r="F29" s="5">
        <v>1</v>
      </c>
      <c r="G29" s="5">
        <v>82</v>
      </c>
      <c r="H29" s="5">
        <v>260</v>
      </c>
      <c r="I29" s="5">
        <v>1</v>
      </c>
      <c r="J29" s="5">
        <v>2.5</v>
      </c>
      <c r="K29" s="5">
        <v>12</v>
      </c>
      <c r="M29" s="13">
        <f t="shared" si="2"/>
        <v>1.0358796294895001E-2</v>
      </c>
    </row>
    <row r="30" spans="2:13" x14ac:dyDescent="0.35">
      <c r="B30" s="11">
        <v>44378</v>
      </c>
      <c r="C30" s="13">
        <v>0.52489583333333334</v>
      </c>
      <c r="D30" s="11">
        <v>44378</v>
      </c>
      <c r="E30" s="13">
        <v>0.52986111111111112</v>
      </c>
      <c r="F30" s="5">
        <v>1</v>
      </c>
      <c r="G30" s="5">
        <v>74</v>
      </c>
      <c r="H30" s="5">
        <v>41</v>
      </c>
      <c r="I30" s="5">
        <v>1</v>
      </c>
      <c r="J30" s="5">
        <v>1.26</v>
      </c>
      <c r="K30" s="5">
        <v>6.5</v>
      </c>
      <c r="M30" s="13">
        <f t="shared" si="2"/>
        <v>4.9652777743176557E-3</v>
      </c>
    </row>
    <row r="31" spans="2:13" x14ac:dyDescent="0.35">
      <c r="B31" s="11">
        <v>44378</v>
      </c>
      <c r="C31" s="13">
        <v>0.55246527777777776</v>
      </c>
      <c r="D31" s="11">
        <v>44378</v>
      </c>
      <c r="E31" s="13">
        <v>0.55585648148148148</v>
      </c>
      <c r="F31" s="5">
        <v>1</v>
      </c>
      <c r="G31" s="5">
        <v>7</v>
      </c>
      <c r="H31" s="5">
        <v>193</v>
      </c>
      <c r="I31" s="5">
        <v>1</v>
      </c>
      <c r="J31" s="5">
        <v>0.75</v>
      </c>
      <c r="K31" s="5">
        <v>5</v>
      </c>
      <c r="M31" s="13">
        <f t="shared" si="2"/>
        <v>3.3912037033587694E-3</v>
      </c>
    </row>
    <row r="32" spans="2:13" x14ac:dyDescent="0.35">
      <c r="B32" s="11">
        <v>44378</v>
      </c>
      <c r="C32" s="13">
        <v>0.5817592592592592</v>
      </c>
      <c r="D32" s="11">
        <v>44378</v>
      </c>
      <c r="E32" s="13">
        <v>0.59206018518518522</v>
      </c>
      <c r="F32" s="5">
        <v>1</v>
      </c>
      <c r="G32" s="5">
        <v>74</v>
      </c>
      <c r="H32" s="5">
        <v>42</v>
      </c>
      <c r="I32" s="5">
        <v>1</v>
      </c>
      <c r="J32" s="5">
        <v>2.33</v>
      </c>
      <c r="K32" s="5">
        <v>11.5</v>
      </c>
      <c r="M32" s="13">
        <f t="shared" si="2"/>
        <v>1.0300925925548654E-2</v>
      </c>
    </row>
    <row r="33" spans="2:13" x14ac:dyDescent="0.35">
      <c r="B33" s="11">
        <v>44378</v>
      </c>
      <c r="C33" s="13">
        <v>0.5628009259259259</v>
      </c>
      <c r="D33" s="11">
        <v>44378</v>
      </c>
      <c r="E33" s="13">
        <v>0.56673611111111111</v>
      </c>
      <c r="F33" s="5">
        <v>1</v>
      </c>
      <c r="G33" s="5">
        <v>75</v>
      </c>
      <c r="H33" s="5">
        <v>74</v>
      </c>
      <c r="I33" s="5">
        <v>1</v>
      </c>
      <c r="J33" s="5">
        <v>0.82</v>
      </c>
      <c r="K33" s="5">
        <v>5.5</v>
      </c>
      <c r="M33" s="13">
        <f t="shared" si="2"/>
        <v>3.9351851883111522E-3</v>
      </c>
    </row>
    <row r="34" spans="2:13" x14ac:dyDescent="0.35">
      <c r="B34" s="11">
        <v>44378</v>
      </c>
      <c r="C34" s="13">
        <v>0.58758101851851852</v>
      </c>
      <c r="D34" s="11">
        <v>44378</v>
      </c>
      <c r="E34" s="13">
        <v>0.59462962962962962</v>
      </c>
      <c r="F34" s="5">
        <v>1</v>
      </c>
      <c r="G34" s="5">
        <v>75</v>
      </c>
      <c r="H34" s="5">
        <v>74</v>
      </c>
      <c r="I34" s="5">
        <v>1</v>
      </c>
      <c r="J34" s="5">
        <v>1.8</v>
      </c>
      <c r="K34" s="5">
        <v>9</v>
      </c>
      <c r="M34" s="13">
        <f t="shared" si="2"/>
        <v>7.0486111144418828E-3</v>
      </c>
    </row>
    <row r="35" spans="2:13" x14ac:dyDescent="0.35">
      <c r="B35" s="11">
        <v>44378</v>
      </c>
      <c r="C35" s="13">
        <v>0.61603009259259256</v>
      </c>
      <c r="D35" s="11">
        <v>44378</v>
      </c>
      <c r="E35" s="13">
        <v>0.61895833333333339</v>
      </c>
      <c r="F35" s="5">
        <v>1</v>
      </c>
      <c r="G35" s="5">
        <v>166</v>
      </c>
      <c r="H35" s="5">
        <v>41</v>
      </c>
      <c r="I35" s="5">
        <v>1</v>
      </c>
      <c r="J35" s="5">
        <v>0.93</v>
      </c>
      <c r="K35" s="5">
        <v>5</v>
      </c>
      <c r="M35" s="13">
        <f t="shared" si="2"/>
        <v>2.9282407413120382E-3</v>
      </c>
    </row>
    <row r="36" spans="2:13" x14ac:dyDescent="0.35">
      <c r="B36" s="11">
        <v>44378</v>
      </c>
      <c r="C36" s="13">
        <v>0.58800925925925929</v>
      </c>
      <c r="D36" s="11">
        <v>44378</v>
      </c>
      <c r="E36" s="13">
        <v>0.60239583333333335</v>
      </c>
      <c r="F36" s="5">
        <v>1</v>
      </c>
      <c r="G36" s="5">
        <v>7</v>
      </c>
      <c r="H36" s="5">
        <v>226</v>
      </c>
      <c r="I36" s="5">
        <v>1</v>
      </c>
      <c r="J36" s="5">
        <v>3.13</v>
      </c>
      <c r="K36" s="5">
        <v>15</v>
      </c>
      <c r="M36" s="13">
        <f t="shared" si="2"/>
        <v>1.4386574075615499E-2</v>
      </c>
    </row>
    <row r="37" spans="2:13" x14ac:dyDescent="0.35">
      <c r="B37" s="11">
        <v>44378</v>
      </c>
      <c r="C37" s="13">
        <v>0.61831018518518521</v>
      </c>
      <c r="D37" s="11">
        <v>44378</v>
      </c>
      <c r="E37" s="13">
        <v>0.62290509259259264</v>
      </c>
      <c r="F37" s="5">
        <v>1</v>
      </c>
      <c r="G37" s="5">
        <v>116</v>
      </c>
      <c r="H37" s="5">
        <v>166</v>
      </c>
      <c r="I37" s="5">
        <v>1</v>
      </c>
      <c r="J37" s="5">
        <v>1.9</v>
      </c>
      <c r="K37" s="5">
        <v>8</v>
      </c>
      <c r="M37" s="13">
        <f t="shared" si="2"/>
        <v>4.5949074046802707E-3</v>
      </c>
    </row>
    <row r="38" spans="2:13" x14ac:dyDescent="0.35">
      <c r="B38" s="11">
        <v>44378</v>
      </c>
      <c r="C38" s="13">
        <v>0.66282407407407407</v>
      </c>
      <c r="D38" s="11">
        <v>44378</v>
      </c>
      <c r="E38" s="13">
        <v>0.68223379629629621</v>
      </c>
      <c r="F38" s="5">
        <v>1</v>
      </c>
      <c r="G38" s="5">
        <v>152</v>
      </c>
      <c r="H38" s="5">
        <v>244</v>
      </c>
      <c r="I38" s="5">
        <v>1</v>
      </c>
      <c r="J38" s="5">
        <v>2.52</v>
      </c>
      <c r="K38" s="5">
        <v>17.5</v>
      </c>
      <c r="M38" s="13">
        <f t="shared" si="2"/>
        <v>1.9409722219279502E-2</v>
      </c>
    </row>
    <row r="39" spans="2:13" x14ac:dyDescent="0.35">
      <c r="B39" s="11">
        <v>44378</v>
      </c>
      <c r="C39" s="13">
        <v>0.66587962962962965</v>
      </c>
      <c r="D39" s="11">
        <v>44378</v>
      </c>
      <c r="E39" s="13">
        <v>0.66983796296296294</v>
      </c>
      <c r="F39" s="5">
        <v>1</v>
      </c>
      <c r="G39" s="5">
        <v>75</v>
      </c>
      <c r="H39" s="5">
        <v>74</v>
      </c>
      <c r="I39" s="5">
        <v>1</v>
      </c>
      <c r="J39" s="5">
        <v>0.9</v>
      </c>
      <c r="K39" s="5">
        <v>6</v>
      </c>
      <c r="M39" s="13">
        <f t="shared" si="2"/>
        <v>3.9583333345944993E-3</v>
      </c>
    </row>
    <row r="40" spans="2:13" x14ac:dyDescent="0.35">
      <c r="B40" s="11">
        <v>44378</v>
      </c>
      <c r="C40" s="13">
        <v>0.6441782407407407</v>
      </c>
      <c r="D40" s="11">
        <v>44378</v>
      </c>
      <c r="E40" s="13">
        <v>0.66622685185185182</v>
      </c>
      <c r="F40" s="5">
        <v>1</v>
      </c>
      <c r="G40" s="5">
        <v>129</v>
      </c>
      <c r="H40" s="5">
        <v>121</v>
      </c>
      <c r="I40" s="5">
        <v>1</v>
      </c>
      <c r="J40" s="5">
        <v>7.97</v>
      </c>
      <c r="K40" s="5">
        <v>27</v>
      </c>
      <c r="M40" s="13">
        <f t="shared" si="2"/>
        <v>2.2048611113859806E-2</v>
      </c>
    </row>
    <row r="41" spans="2:13" x14ac:dyDescent="0.35">
      <c r="B41" s="11">
        <v>44378</v>
      </c>
      <c r="C41" s="13">
        <v>0.64778935185185182</v>
      </c>
      <c r="D41" s="11">
        <v>44378</v>
      </c>
      <c r="E41" s="13">
        <v>0.65013888888888893</v>
      </c>
      <c r="F41" s="5">
        <v>1</v>
      </c>
      <c r="G41" s="5">
        <v>7</v>
      </c>
      <c r="H41" s="5">
        <v>179</v>
      </c>
      <c r="I41" s="5">
        <v>1</v>
      </c>
      <c r="J41" s="5">
        <v>0.73</v>
      </c>
      <c r="K41" s="5">
        <v>4.5</v>
      </c>
      <c r="M41" s="13">
        <f t="shared" si="2"/>
        <v>2.3495370405726135E-3</v>
      </c>
    </row>
    <row r="42" spans="2:13" x14ac:dyDescent="0.35">
      <c r="B42" s="11">
        <v>44378</v>
      </c>
      <c r="C42" s="13">
        <v>0.66726851851851843</v>
      </c>
      <c r="D42" s="11">
        <v>44378</v>
      </c>
      <c r="E42" s="13">
        <v>0.67842592592592599</v>
      </c>
      <c r="F42" s="5">
        <v>1</v>
      </c>
      <c r="G42" s="5">
        <v>197</v>
      </c>
      <c r="H42" s="5">
        <v>10</v>
      </c>
      <c r="I42" s="5">
        <v>1</v>
      </c>
      <c r="J42" s="5">
        <v>2.85</v>
      </c>
      <c r="K42" s="5">
        <v>13</v>
      </c>
      <c r="M42" s="13">
        <f t="shared" si="2"/>
        <v>1.1157407410792075E-2</v>
      </c>
    </row>
    <row r="43" spans="2:13" x14ac:dyDescent="0.35">
      <c r="B43" s="11">
        <v>44378</v>
      </c>
      <c r="C43" s="13">
        <v>0.70597222222222233</v>
      </c>
      <c r="D43" s="11">
        <v>44378</v>
      </c>
      <c r="E43" s="13">
        <v>0.7163194444444444</v>
      </c>
      <c r="F43" s="5">
        <v>1</v>
      </c>
      <c r="G43" s="5">
        <v>75</v>
      </c>
      <c r="H43" s="5">
        <v>152</v>
      </c>
      <c r="I43" s="5">
        <v>1</v>
      </c>
      <c r="J43" s="5">
        <v>2</v>
      </c>
      <c r="K43" s="5">
        <v>11.5</v>
      </c>
      <c r="M43" s="13">
        <f t="shared" si="2"/>
        <v>1.0347222225391306E-2</v>
      </c>
    </row>
    <row r="44" spans="2:13" x14ac:dyDescent="0.35">
      <c r="B44" s="11">
        <v>44378</v>
      </c>
      <c r="C44" s="13">
        <v>0.6931250000000001</v>
      </c>
      <c r="D44" s="11">
        <v>44378</v>
      </c>
      <c r="E44" s="13">
        <v>0.70491898148148147</v>
      </c>
      <c r="F44" s="5">
        <v>1</v>
      </c>
      <c r="G44" s="5">
        <v>74</v>
      </c>
      <c r="H44" s="5">
        <v>166</v>
      </c>
      <c r="I44" s="5">
        <v>1</v>
      </c>
      <c r="J44" s="5">
        <v>1.35</v>
      </c>
      <c r="K44" s="5">
        <v>11</v>
      </c>
      <c r="M44" s="13">
        <f t="shared" si="2"/>
        <v>1.1793981480877846E-2</v>
      </c>
    </row>
    <row r="45" spans="2:13" x14ac:dyDescent="0.35">
      <c r="B45" s="11">
        <v>44378</v>
      </c>
      <c r="C45" s="13">
        <v>0.69997685185185177</v>
      </c>
      <c r="D45" s="11">
        <v>44378</v>
      </c>
      <c r="E45" s="13">
        <v>0.70406250000000004</v>
      </c>
      <c r="F45" s="5">
        <v>1</v>
      </c>
      <c r="G45" s="5">
        <v>41</v>
      </c>
      <c r="H45" s="5">
        <v>42</v>
      </c>
      <c r="I45" s="5">
        <v>1</v>
      </c>
      <c r="J45" s="5">
        <v>0.76</v>
      </c>
      <c r="K45" s="5">
        <v>5.5</v>
      </c>
      <c r="M45" s="13">
        <f t="shared" si="2"/>
        <v>4.0856481500668451E-3</v>
      </c>
    </row>
    <row r="46" spans="2:13" x14ac:dyDescent="0.35">
      <c r="B46" s="11">
        <v>44378</v>
      </c>
      <c r="C46" s="13">
        <v>0.72908564814814814</v>
      </c>
      <c r="D46" s="11">
        <v>44378</v>
      </c>
      <c r="E46" s="13">
        <v>0.73609953703703701</v>
      </c>
      <c r="F46" s="5">
        <v>1</v>
      </c>
      <c r="G46" s="5">
        <v>25</v>
      </c>
      <c r="H46" s="5">
        <v>25</v>
      </c>
      <c r="I46" s="5">
        <v>1</v>
      </c>
      <c r="J46" s="5">
        <v>1.44</v>
      </c>
      <c r="K46" s="5">
        <v>8</v>
      </c>
      <c r="M46" s="13">
        <f t="shared" si="2"/>
        <v>7.0138888913788833E-3</v>
      </c>
    </row>
    <row r="47" spans="2:13" x14ac:dyDescent="0.35">
      <c r="B47" s="11">
        <v>44378</v>
      </c>
      <c r="C47" s="13">
        <v>0.73137731481481483</v>
      </c>
      <c r="D47" s="11">
        <v>44378</v>
      </c>
      <c r="E47" s="13">
        <v>0.73833333333333329</v>
      </c>
      <c r="F47" s="5">
        <v>1</v>
      </c>
      <c r="G47" s="5">
        <v>75</v>
      </c>
      <c r="H47" s="5">
        <v>42</v>
      </c>
      <c r="I47" s="5">
        <v>1</v>
      </c>
      <c r="J47" s="5">
        <v>1.61</v>
      </c>
      <c r="K47" s="5">
        <v>8.5</v>
      </c>
      <c r="M47" s="13">
        <f t="shared" si="2"/>
        <v>6.9560185220325366E-3</v>
      </c>
    </row>
    <row r="48" spans="2:13" x14ac:dyDescent="0.35">
      <c r="B48" s="11">
        <v>44378</v>
      </c>
      <c r="C48" s="13">
        <v>0.74119212962962966</v>
      </c>
      <c r="D48" s="11">
        <v>44378</v>
      </c>
      <c r="E48" s="13">
        <v>0.83633101851851854</v>
      </c>
      <c r="F48" s="5">
        <v>1</v>
      </c>
      <c r="G48" s="5">
        <v>75</v>
      </c>
      <c r="H48" s="5">
        <v>182</v>
      </c>
      <c r="I48" s="5">
        <v>1</v>
      </c>
      <c r="J48" s="5">
        <v>10.76</v>
      </c>
      <c r="K48" s="5">
        <v>79</v>
      </c>
      <c r="M48" s="13">
        <f t="shared" si="2"/>
        <v>9.5138888886140194E-2</v>
      </c>
    </row>
    <row r="49" spans="2:13" x14ac:dyDescent="0.35">
      <c r="B49" s="11">
        <v>44378</v>
      </c>
      <c r="C49" s="13">
        <v>0.79128472222222224</v>
      </c>
      <c r="D49" s="11">
        <v>44378</v>
      </c>
      <c r="E49" s="13">
        <v>0.79694444444444434</v>
      </c>
      <c r="F49" s="5">
        <v>1</v>
      </c>
      <c r="G49" s="5">
        <v>74</v>
      </c>
      <c r="H49" s="5">
        <v>75</v>
      </c>
      <c r="I49" s="5">
        <v>1</v>
      </c>
      <c r="J49" s="5">
        <v>1.4</v>
      </c>
      <c r="K49" s="5">
        <v>7.5</v>
      </c>
      <c r="M49" s="13">
        <f t="shared" si="2"/>
        <v>5.6597222210257314E-3</v>
      </c>
    </row>
    <row r="50" spans="2:13" x14ac:dyDescent="0.35">
      <c r="B50" s="11">
        <v>44378</v>
      </c>
      <c r="C50" s="13">
        <v>0.75630787037037039</v>
      </c>
      <c r="D50" s="11">
        <v>44378</v>
      </c>
      <c r="E50" s="13">
        <v>0.75864583333333335</v>
      </c>
      <c r="F50" s="5">
        <v>1</v>
      </c>
      <c r="G50" s="5">
        <v>134</v>
      </c>
      <c r="H50" s="5">
        <v>134</v>
      </c>
      <c r="I50" s="5">
        <v>1</v>
      </c>
      <c r="J50" s="5">
        <v>0.65</v>
      </c>
      <c r="K50" s="5">
        <v>4.5</v>
      </c>
      <c r="M50" s="13">
        <f t="shared" si="2"/>
        <v>2.3379629637929611E-3</v>
      </c>
    </row>
    <row r="51" spans="2:13" x14ac:dyDescent="0.35">
      <c r="B51" s="11">
        <v>44378</v>
      </c>
      <c r="C51" s="13">
        <v>0.78589120370370369</v>
      </c>
      <c r="D51" s="11">
        <v>44378</v>
      </c>
      <c r="E51" s="13">
        <v>0.78780092592592599</v>
      </c>
      <c r="F51" s="5">
        <v>1</v>
      </c>
      <c r="G51" s="5">
        <v>82</v>
      </c>
      <c r="H51" s="5">
        <v>82</v>
      </c>
      <c r="I51" s="5">
        <v>2</v>
      </c>
      <c r="J51" s="5">
        <v>0.16</v>
      </c>
      <c r="K51" s="5">
        <v>3.5</v>
      </c>
      <c r="M51" s="13">
        <f t="shared" si="2"/>
        <v>1.9097222248092294E-3</v>
      </c>
    </row>
    <row r="52" spans="2:13" x14ac:dyDescent="0.35">
      <c r="B52" s="11">
        <v>44378</v>
      </c>
      <c r="C52" s="13">
        <v>0.78879629629629633</v>
      </c>
      <c r="D52" s="11">
        <v>44378</v>
      </c>
      <c r="E52" s="13">
        <v>0.79962962962962969</v>
      </c>
      <c r="F52" s="5">
        <v>1</v>
      </c>
      <c r="G52" s="5">
        <v>260</v>
      </c>
      <c r="H52" s="5">
        <v>82</v>
      </c>
      <c r="I52" s="5">
        <v>1</v>
      </c>
      <c r="J52" s="5">
        <v>1.1399999999999999</v>
      </c>
      <c r="K52" s="5">
        <v>10</v>
      </c>
      <c r="M52" s="13">
        <f t="shared" si="2"/>
        <v>1.0833333333721384E-2</v>
      </c>
    </row>
    <row r="53" spans="2:13" x14ac:dyDescent="0.35">
      <c r="B53" s="11">
        <v>44378</v>
      </c>
      <c r="C53" s="13">
        <v>0.80193287037037031</v>
      </c>
      <c r="D53" s="11">
        <v>44378</v>
      </c>
      <c r="E53" s="13">
        <v>0.804224537037037</v>
      </c>
      <c r="F53" s="5">
        <v>1</v>
      </c>
      <c r="G53" s="5">
        <v>49</v>
      </c>
      <c r="H53" s="5">
        <v>97</v>
      </c>
      <c r="I53" s="5">
        <v>1</v>
      </c>
      <c r="J53" s="5">
        <v>0.56000000000000005</v>
      </c>
      <c r="K53" s="5">
        <v>4.5</v>
      </c>
      <c r="M53" s="13">
        <f t="shared" si="2"/>
        <v>2.2916666639503092E-3</v>
      </c>
    </row>
    <row r="54" spans="2:13" x14ac:dyDescent="0.35">
      <c r="B54" s="11">
        <v>44378</v>
      </c>
      <c r="C54" s="13">
        <v>0.82283564814814814</v>
      </c>
      <c r="D54" s="11">
        <v>44378</v>
      </c>
      <c r="E54" s="13">
        <v>0.828587962962963</v>
      </c>
      <c r="F54" s="5">
        <v>1</v>
      </c>
      <c r="G54" s="5">
        <v>74</v>
      </c>
      <c r="H54" s="5">
        <v>75</v>
      </c>
      <c r="I54" s="5">
        <v>6</v>
      </c>
      <c r="J54" s="5">
        <v>0.9</v>
      </c>
      <c r="K54" s="5">
        <v>6.5</v>
      </c>
      <c r="M54" s="13">
        <f t="shared" si="2"/>
        <v>5.7523148134350777E-3</v>
      </c>
    </row>
    <row r="55" spans="2:13" x14ac:dyDescent="0.35">
      <c r="B55" s="11">
        <v>44378</v>
      </c>
      <c r="C55" s="13">
        <v>0.79459490740740746</v>
      </c>
      <c r="D55" s="11">
        <v>44378</v>
      </c>
      <c r="E55" s="13">
        <v>0.8059722222222222</v>
      </c>
      <c r="F55" s="5">
        <v>1</v>
      </c>
      <c r="G55" s="5">
        <v>74</v>
      </c>
      <c r="H55" s="5">
        <v>166</v>
      </c>
      <c r="I55" s="5">
        <v>1</v>
      </c>
      <c r="J55" s="5">
        <v>2.2999999999999998</v>
      </c>
      <c r="K55" s="5">
        <v>12</v>
      </c>
      <c r="M55" s="13">
        <f t="shared" si="2"/>
        <v>1.137731481139781E-2</v>
      </c>
    </row>
    <row r="56" spans="2:13" x14ac:dyDescent="0.35">
      <c r="B56" s="11">
        <v>44378</v>
      </c>
      <c r="C56" s="13">
        <v>0.83664351851851848</v>
      </c>
      <c r="D56" s="11">
        <v>44378</v>
      </c>
      <c r="E56" s="13">
        <v>0.84667824074074083</v>
      </c>
      <c r="F56" s="5">
        <v>1</v>
      </c>
      <c r="G56" s="5">
        <v>179</v>
      </c>
      <c r="H56" s="5">
        <v>145</v>
      </c>
      <c r="I56" s="5">
        <v>1</v>
      </c>
      <c r="J56" s="5">
        <v>2.94</v>
      </c>
      <c r="K56" s="5">
        <v>12.5</v>
      </c>
      <c r="M56" s="13">
        <f t="shared" si="2"/>
        <v>1.0034722225100268E-2</v>
      </c>
    </row>
    <row r="57" spans="2:13" x14ac:dyDescent="0.35">
      <c r="B57" s="11">
        <v>44378</v>
      </c>
      <c r="C57" s="13">
        <v>0.8680092592592592</v>
      </c>
      <c r="D57" s="11">
        <v>44378</v>
      </c>
      <c r="E57" s="13">
        <v>0.87305555555555558</v>
      </c>
      <c r="F57" s="5">
        <v>1</v>
      </c>
      <c r="G57" s="5">
        <v>7</v>
      </c>
      <c r="H57" s="5">
        <v>223</v>
      </c>
      <c r="I57" s="5">
        <v>1</v>
      </c>
      <c r="J57" s="5">
        <v>1.06</v>
      </c>
      <c r="K57" s="5">
        <v>6.5</v>
      </c>
      <c r="M57" s="13">
        <f t="shared" si="2"/>
        <v>5.0462962972233072E-3</v>
      </c>
    </row>
    <row r="58" spans="2:13" x14ac:dyDescent="0.35">
      <c r="B58" s="11">
        <v>44378</v>
      </c>
      <c r="C58" s="13">
        <v>0.88415509259259262</v>
      </c>
      <c r="D58" s="11">
        <v>44378</v>
      </c>
      <c r="E58" s="13">
        <v>0.89184027777777775</v>
      </c>
      <c r="F58" s="5">
        <v>1</v>
      </c>
      <c r="G58" s="5">
        <v>7</v>
      </c>
      <c r="H58" s="5">
        <v>7</v>
      </c>
      <c r="I58" s="5">
        <v>1</v>
      </c>
      <c r="J58" s="5">
        <v>1.83</v>
      </c>
      <c r="K58" s="5">
        <v>9</v>
      </c>
      <c r="M58" s="13">
        <f t="shared" si="2"/>
        <v>7.6851851845276542E-3</v>
      </c>
    </row>
    <row r="59" spans="2:13" x14ac:dyDescent="0.35">
      <c r="B59" s="11">
        <v>44378</v>
      </c>
      <c r="C59" s="13">
        <v>0.93842592592592589</v>
      </c>
      <c r="D59" s="11">
        <v>44378</v>
      </c>
      <c r="E59" s="13">
        <v>0.94385416666666666</v>
      </c>
      <c r="F59" s="5">
        <v>1</v>
      </c>
      <c r="G59" s="5">
        <v>166</v>
      </c>
      <c r="H59" s="5">
        <v>116</v>
      </c>
      <c r="I59" s="5">
        <v>1</v>
      </c>
      <c r="J59" s="5">
        <v>1.6</v>
      </c>
      <c r="K59" s="5">
        <v>7.5</v>
      </c>
      <c r="M59" s="13">
        <f t="shared" si="2"/>
        <v>5.4282407436403446E-3</v>
      </c>
    </row>
    <row r="60" spans="2:13" x14ac:dyDescent="0.35">
      <c r="B60" s="11">
        <v>44379</v>
      </c>
      <c r="C60" s="13">
        <v>2.0868055555555556E-2</v>
      </c>
      <c r="D60" s="11">
        <v>44379</v>
      </c>
      <c r="E60" s="13">
        <v>3.1643518518518522E-2</v>
      </c>
      <c r="F60" s="5">
        <v>1</v>
      </c>
      <c r="G60" s="5">
        <v>95</v>
      </c>
      <c r="H60" s="5">
        <v>258</v>
      </c>
      <c r="I60" s="5">
        <v>1</v>
      </c>
      <c r="J60" s="5">
        <v>3.25</v>
      </c>
      <c r="K60" s="5">
        <v>13.5</v>
      </c>
      <c r="M60" s="13">
        <f t="shared" si="2"/>
        <v>1.0775462964375038E-2</v>
      </c>
    </row>
    <row r="61" spans="2:13" x14ac:dyDescent="0.35">
      <c r="B61" s="11">
        <v>44379</v>
      </c>
      <c r="C61" s="13">
        <v>0.33064814814814814</v>
      </c>
      <c r="D61" s="11">
        <v>44379</v>
      </c>
      <c r="E61" s="13">
        <v>0.33739583333333334</v>
      </c>
      <c r="F61" s="5">
        <v>1</v>
      </c>
      <c r="G61" s="5">
        <v>75</v>
      </c>
      <c r="H61" s="5">
        <v>166</v>
      </c>
      <c r="I61" s="5">
        <v>1</v>
      </c>
      <c r="J61" s="5">
        <v>1.3</v>
      </c>
      <c r="K61" s="5">
        <v>8</v>
      </c>
      <c r="M61" s="13">
        <f t="shared" si="2"/>
        <v>6.7476851836545393E-3</v>
      </c>
    </row>
    <row r="62" spans="2:13" x14ac:dyDescent="0.35">
      <c r="B62" s="11">
        <v>44379</v>
      </c>
      <c r="C62" s="13">
        <v>0.33253472222222219</v>
      </c>
      <c r="D62" s="11">
        <v>44379</v>
      </c>
      <c r="E62" s="13">
        <v>0.33412037037037035</v>
      </c>
      <c r="F62" s="5">
        <v>1</v>
      </c>
      <c r="G62" s="5">
        <v>75</v>
      </c>
      <c r="H62" s="5">
        <v>41</v>
      </c>
      <c r="I62" s="5">
        <v>1</v>
      </c>
      <c r="J62" s="5">
        <v>0.52</v>
      </c>
      <c r="K62" s="5">
        <v>4</v>
      </c>
      <c r="M62" s="13">
        <f t="shared" si="2"/>
        <v>1.5856481477385387E-3</v>
      </c>
    </row>
    <row r="63" spans="2:13" x14ac:dyDescent="0.35">
      <c r="B63" s="11">
        <v>44379</v>
      </c>
      <c r="C63" s="13">
        <v>0.35429398148148145</v>
      </c>
      <c r="D63" s="11">
        <v>44379</v>
      </c>
      <c r="E63" s="13">
        <v>0.35741898148148149</v>
      </c>
      <c r="F63" s="5">
        <v>1</v>
      </c>
      <c r="G63" s="5">
        <v>116</v>
      </c>
      <c r="H63" s="5">
        <v>116</v>
      </c>
      <c r="I63" s="5">
        <v>1</v>
      </c>
      <c r="J63" s="5">
        <v>0.53</v>
      </c>
      <c r="K63" s="5">
        <v>5</v>
      </c>
      <c r="M63" s="13">
        <f t="shared" si="2"/>
        <v>3.125000002910383E-3</v>
      </c>
    </row>
    <row r="64" spans="2:13" x14ac:dyDescent="0.35">
      <c r="B64" s="11">
        <v>44379</v>
      </c>
      <c r="C64" s="13">
        <v>0.340787037037037</v>
      </c>
      <c r="D64" s="11">
        <v>44379</v>
      </c>
      <c r="E64" s="13">
        <v>0.38237268518518519</v>
      </c>
      <c r="F64" s="5">
        <v>1</v>
      </c>
      <c r="G64" s="5">
        <v>61</v>
      </c>
      <c r="H64" s="5">
        <v>25</v>
      </c>
      <c r="I64" s="5">
        <v>1</v>
      </c>
      <c r="J64" s="5">
        <v>5.0999999999999996</v>
      </c>
      <c r="K64" s="5">
        <v>36.5</v>
      </c>
      <c r="M64" s="13">
        <f t="shared" si="2"/>
        <v>4.1585648148611654E-2</v>
      </c>
    </row>
    <row r="65" spans="2:13" x14ac:dyDescent="0.35">
      <c r="B65" s="11">
        <v>44379</v>
      </c>
      <c r="C65" s="13">
        <v>0.33601851851851849</v>
      </c>
      <c r="D65" s="11">
        <v>44379</v>
      </c>
      <c r="E65" s="13">
        <v>0.34061342592592592</v>
      </c>
      <c r="F65" s="5">
        <v>1</v>
      </c>
      <c r="G65" s="5">
        <v>41</v>
      </c>
      <c r="H65" s="5">
        <v>74</v>
      </c>
      <c r="I65" s="5">
        <v>1</v>
      </c>
      <c r="J65" s="5">
        <v>0.79</v>
      </c>
      <c r="K65" s="5">
        <v>6</v>
      </c>
      <c r="M65" s="13">
        <f t="shared" si="2"/>
        <v>4.5949074046802707E-3</v>
      </c>
    </row>
    <row r="66" spans="2:13" x14ac:dyDescent="0.35">
      <c r="B66" s="11">
        <v>44379</v>
      </c>
      <c r="C66" s="13">
        <v>0.38871527777777781</v>
      </c>
      <c r="D66" s="11">
        <v>44379</v>
      </c>
      <c r="E66" s="13">
        <v>0.39177083333333335</v>
      </c>
      <c r="F66" s="5">
        <v>1</v>
      </c>
      <c r="G66" s="5">
        <v>41</v>
      </c>
      <c r="H66" s="5">
        <v>42</v>
      </c>
      <c r="I66" s="5">
        <v>1</v>
      </c>
      <c r="J66" s="5">
        <v>0.66</v>
      </c>
      <c r="K66" s="5">
        <v>5</v>
      </c>
      <c r="M66" s="13">
        <f t="shared" si="2"/>
        <v>3.055555556784384E-3</v>
      </c>
    </row>
    <row r="67" spans="2:13" x14ac:dyDescent="0.35">
      <c r="B67" s="11">
        <v>44379</v>
      </c>
      <c r="C67" s="13">
        <v>0.38193287037037038</v>
      </c>
      <c r="D67" s="11">
        <v>44379</v>
      </c>
      <c r="E67" s="13">
        <v>0.38851851851851849</v>
      </c>
      <c r="F67" s="5">
        <v>1</v>
      </c>
      <c r="G67" s="5">
        <v>247</v>
      </c>
      <c r="H67" s="5">
        <v>167</v>
      </c>
      <c r="I67" s="5">
        <v>1</v>
      </c>
      <c r="J67" s="5">
        <v>1.23</v>
      </c>
      <c r="K67" s="5">
        <v>7.5</v>
      </c>
      <c r="M67" s="13">
        <f t="shared" si="2"/>
        <v>6.5856481451191939E-3</v>
      </c>
    </row>
    <row r="68" spans="2:13" x14ac:dyDescent="0.35">
      <c r="B68" s="11">
        <v>44379</v>
      </c>
      <c r="C68" s="13">
        <v>0.45494212962962965</v>
      </c>
      <c r="D68" s="11">
        <v>44379</v>
      </c>
      <c r="E68" s="13">
        <v>0.45869212962962963</v>
      </c>
      <c r="F68" s="5">
        <v>1</v>
      </c>
      <c r="G68" s="5">
        <v>41</v>
      </c>
      <c r="H68" s="5">
        <v>116</v>
      </c>
      <c r="I68" s="5">
        <v>1</v>
      </c>
      <c r="J68" s="5">
        <v>1.1499999999999999</v>
      </c>
      <c r="K68" s="5">
        <v>6</v>
      </c>
      <c r="M68" s="13">
        <f t="shared" si="2"/>
        <v>3.7500000034924597E-3</v>
      </c>
    </row>
    <row r="69" spans="2:13" x14ac:dyDescent="0.35">
      <c r="B69" s="11">
        <v>44379</v>
      </c>
      <c r="C69" s="13">
        <v>0.42099537037037038</v>
      </c>
      <c r="D69" s="11">
        <v>44379</v>
      </c>
      <c r="E69" s="13">
        <v>0.45354166666666668</v>
      </c>
      <c r="F69" s="5">
        <v>1</v>
      </c>
      <c r="G69" s="5">
        <v>18</v>
      </c>
      <c r="H69" s="5">
        <v>244</v>
      </c>
      <c r="I69" s="5">
        <v>1</v>
      </c>
      <c r="J69" s="5">
        <v>5.25</v>
      </c>
      <c r="K69" s="5">
        <v>29.5</v>
      </c>
      <c r="M69" s="13">
        <f t="shared" si="2"/>
        <v>3.2546296293730848E-2</v>
      </c>
    </row>
    <row r="70" spans="2:13" x14ac:dyDescent="0.35">
      <c r="B70" s="11">
        <v>44379</v>
      </c>
      <c r="C70" s="13">
        <v>0.44118055555555552</v>
      </c>
      <c r="D70" s="11">
        <v>44379</v>
      </c>
      <c r="E70" s="13">
        <v>0.47436342592592595</v>
      </c>
      <c r="F70" s="5">
        <v>1</v>
      </c>
      <c r="G70" s="5">
        <v>80</v>
      </c>
      <c r="H70" s="5">
        <v>130</v>
      </c>
      <c r="I70" s="5">
        <v>1</v>
      </c>
      <c r="J70" s="5">
        <v>10.73</v>
      </c>
      <c r="K70" s="5">
        <v>39.5</v>
      </c>
      <c r="M70" s="13">
        <f t="shared" si="2"/>
        <v>3.3182870371092577E-2</v>
      </c>
    </row>
    <row r="71" spans="2:13" x14ac:dyDescent="0.35">
      <c r="B71" s="11">
        <v>44379</v>
      </c>
      <c r="C71" s="13">
        <v>0.45126157407407402</v>
      </c>
      <c r="D71" s="11">
        <v>44379</v>
      </c>
      <c r="E71" s="13">
        <v>0.45523148148148151</v>
      </c>
      <c r="F71" s="5">
        <v>1</v>
      </c>
      <c r="G71" s="5">
        <v>42</v>
      </c>
      <c r="H71" s="5">
        <v>42</v>
      </c>
      <c r="I71" s="5">
        <v>1</v>
      </c>
      <c r="J71" s="5">
        <v>0.99</v>
      </c>
      <c r="K71" s="5">
        <v>6</v>
      </c>
      <c r="M71" s="13">
        <f t="shared" si="2"/>
        <v>3.9699074040981941E-3</v>
      </c>
    </row>
    <row r="72" spans="2:13" x14ac:dyDescent="0.35">
      <c r="B72" s="11">
        <v>44379</v>
      </c>
      <c r="C72" s="13">
        <v>0.46861111111111109</v>
      </c>
      <c r="D72" s="11">
        <v>44379</v>
      </c>
      <c r="E72" s="13">
        <v>0.4911921296296296</v>
      </c>
      <c r="F72" s="5">
        <v>1</v>
      </c>
      <c r="G72" s="5">
        <v>244</v>
      </c>
      <c r="H72" s="5">
        <v>265</v>
      </c>
      <c r="I72" s="5">
        <v>1</v>
      </c>
      <c r="J72" s="5">
        <v>13.89</v>
      </c>
      <c r="K72" s="5">
        <v>41</v>
      </c>
      <c r="M72" s="13">
        <f t="shared" si="2"/>
        <v>2.2581018522032537E-2</v>
      </c>
    </row>
    <row r="73" spans="2:13" x14ac:dyDescent="0.35">
      <c r="B73" s="11">
        <v>44379</v>
      </c>
      <c r="C73" s="13">
        <v>0.48608796296296292</v>
      </c>
      <c r="D73" s="11">
        <v>44379</v>
      </c>
      <c r="E73" s="13">
        <v>0.52033564814814814</v>
      </c>
      <c r="F73" s="5">
        <v>1</v>
      </c>
      <c r="G73" s="5">
        <v>7</v>
      </c>
      <c r="H73" s="5">
        <v>179</v>
      </c>
      <c r="I73" s="5">
        <v>1</v>
      </c>
      <c r="J73" s="5">
        <v>14.08</v>
      </c>
      <c r="K73" s="5">
        <v>49</v>
      </c>
      <c r="M73" s="13">
        <f t="shared" si="2"/>
        <v>3.4247685187438037E-2</v>
      </c>
    </row>
    <row r="74" spans="2:13" x14ac:dyDescent="0.35">
      <c r="B74" s="11">
        <v>44379</v>
      </c>
      <c r="C74" s="13">
        <v>0.47623842592592597</v>
      </c>
      <c r="D74" s="11">
        <v>44379</v>
      </c>
      <c r="E74" s="13">
        <v>0.48418981481481477</v>
      </c>
      <c r="F74" s="5">
        <v>1</v>
      </c>
      <c r="G74" s="5">
        <v>74</v>
      </c>
      <c r="H74" s="5">
        <v>42</v>
      </c>
      <c r="I74" s="5">
        <v>1</v>
      </c>
      <c r="J74" s="5">
        <v>2</v>
      </c>
      <c r="K74" s="5">
        <v>9.5</v>
      </c>
      <c r="M74" s="13">
        <f t="shared" si="2"/>
        <v>7.9513888922519982E-3</v>
      </c>
    </row>
    <row r="75" spans="2:13" x14ac:dyDescent="0.35">
      <c r="B75" s="11">
        <v>44379</v>
      </c>
      <c r="C75" s="13">
        <v>0.5287384259259259</v>
      </c>
      <c r="D75" s="11">
        <v>44379</v>
      </c>
      <c r="E75" s="13">
        <v>0.55527777777777776</v>
      </c>
      <c r="F75" s="5">
        <v>1</v>
      </c>
      <c r="G75" s="5">
        <v>61</v>
      </c>
      <c r="H75" s="5">
        <v>155</v>
      </c>
      <c r="I75" s="5">
        <v>1</v>
      </c>
      <c r="J75" s="5">
        <v>5.0199999999999996</v>
      </c>
      <c r="K75" s="5">
        <v>26</v>
      </c>
      <c r="M75" s="13">
        <f t="shared" si="2"/>
        <v>2.6539351849351078E-2</v>
      </c>
    </row>
    <row r="76" spans="2:13" x14ac:dyDescent="0.35">
      <c r="B76" s="11">
        <v>44379</v>
      </c>
      <c r="C76" s="13">
        <v>0.51758101851851845</v>
      </c>
      <c r="D76" s="11">
        <v>44379</v>
      </c>
      <c r="E76" s="13">
        <v>0.5214699074074074</v>
      </c>
      <c r="F76" s="5">
        <v>1</v>
      </c>
      <c r="G76" s="5">
        <v>95</v>
      </c>
      <c r="H76" s="5">
        <v>95</v>
      </c>
      <c r="I76" s="5">
        <v>1</v>
      </c>
      <c r="J76" s="5">
        <v>1.0900000000000001</v>
      </c>
      <c r="K76" s="5">
        <v>6</v>
      </c>
      <c r="M76" s="13">
        <f t="shared" ref="M76:M139" si="3">(E76-C76)+D76-B76</f>
        <v>3.8888888884685002E-3</v>
      </c>
    </row>
    <row r="77" spans="2:13" x14ac:dyDescent="0.35">
      <c r="B77" s="11">
        <v>44379</v>
      </c>
      <c r="C77" s="13">
        <v>0.56571759259259258</v>
      </c>
      <c r="D77" s="11">
        <v>44379</v>
      </c>
      <c r="E77" s="13">
        <v>0.57018518518518524</v>
      </c>
      <c r="F77" s="5">
        <v>1</v>
      </c>
      <c r="G77" s="5">
        <v>75</v>
      </c>
      <c r="H77" s="5">
        <v>74</v>
      </c>
      <c r="I77" s="5">
        <v>1</v>
      </c>
      <c r="J77" s="5">
        <v>1</v>
      </c>
      <c r="K77" s="5">
        <v>6</v>
      </c>
      <c r="M77" s="13">
        <f t="shared" si="3"/>
        <v>4.4675925892079249E-3</v>
      </c>
    </row>
    <row r="78" spans="2:13" x14ac:dyDescent="0.35">
      <c r="B78" s="11">
        <v>44379</v>
      </c>
      <c r="C78" s="13">
        <v>0.61156250000000001</v>
      </c>
      <c r="D78" s="11">
        <v>44379</v>
      </c>
      <c r="E78" s="13">
        <v>0.62660879629629629</v>
      </c>
      <c r="F78" s="5">
        <v>1</v>
      </c>
      <c r="G78" s="5">
        <v>97</v>
      </c>
      <c r="H78" s="5">
        <v>181</v>
      </c>
      <c r="I78" s="5">
        <v>1</v>
      </c>
      <c r="J78" s="5">
        <v>2.2400000000000002</v>
      </c>
      <c r="K78" s="5">
        <v>14</v>
      </c>
      <c r="M78" s="13">
        <f t="shared" si="3"/>
        <v>1.5046296299260575E-2</v>
      </c>
    </row>
    <row r="79" spans="2:13" x14ac:dyDescent="0.35">
      <c r="B79" s="11">
        <v>44379</v>
      </c>
      <c r="C79" s="13">
        <v>0.60023148148148142</v>
      </c>
      <c r="D79" s="11">
        <v>44379</v>
      </c>
      <c r="E79" s="13">
        <v>0.62258101851851855</v>
      </c>
      <c r="F79" s="5">
        <v>1</v>
      </c>
      <c r="G79" s="5">
        <v>40</v>
      </c>
      <c r="H79" s="5">
        <v>62</v>
      </c>
      <c r="I79" s="5">
        <v>1</v>
      </c>
      <c r="J79" s="5">
        <v>4.2699999999999996</v>
      </c>
      <c r="K79" s="5">
        <v>22</v>
      </c>
      <c r="M79" s="13">
        <f t="shared" si="3"/>
        <v>2.2349537037371192E-2</v>
      </c>
    </row>
    <row r="80" spans="2:13" x14ac:dyDescent="0.35">
      <c r="B80" s="11">
        <v>44379</v>
      </c>
      <c r="C80" s="13">
        <v>0.61418981481481483</v>
      </c>
      <c r="D80" s="11">
        <v>44379</v>
      </c>
      <c r="E80" s="13">
        <v>0.61766203703703704</v>
      </c>
      <c r="F80" s="5">
        <v>1</v>
      </c>
      <c r="G80" s="5">
        <v>75</v>
      </c>
      <c r="H80" s="5">
        <v>41</v>
      </c>
      <c r="I80" s="5">
        <v>1</v>
      </c>
      <c r="J80" s="5">
        <v>0.97</v>
      </c>
      <c r="K80" s="5">
        <v>5.5</v>
      </c>
      <c r="M80" s="13">
        <f t="shared" si="3"/>
        <v>3.4722222189884633E-3</v>
      </c>
    </row>
    <row r="81" spans="2:13" x14ac:dyDescent="0.35">
      <c r="B81" s="11">
        <v>44379</v>
      </c>
      <c r="C81" s="13">
        <v>0.59189814814814812</v>
      </c>
      <c r="D81" s="11">
        <v>44379</v>
      </c>
      <c r="E81" s="13">
        <v>0.6050578703703704</v>
      </c>
      <c r="F81" s="5">
        <v>1</v>
      </c>
      <c r="G81" s="5">
        <v>42</v>
      </c>
      <c r="H81" s="5">
        <v>159</v>
      </c>
      <c r="I81" s="5">
        <v>1</v>
      </c>
      <c r="J81" s="5">
        <v>2.2999999999999998</v>
      </c>
      <c r="K81" s="5">
        <v>13</v>
      </c>
      <c r="M81" s="13">
        <f t="shared" si="3"/>
        <v>1.3159722220734693E-2</v>
      </c>
    </row>
    <row r="82" spans="2:13" x14ac:dyDescent="0.35">
      <c r="B82" s="11">
        <v>44379</v>
      </c>
      <c r="C82" s="13">
        <v>0.66781250000000003</v>
      </c>
      <c r="D82" s="11">
        <v>44379</v>
      </c>
      <c r="E82" s="13">
        <v>0.67167824074074067</v>
      </c>
      <c r="F82" s="5">
        <v>1</v>
      </c>
      <c r="G82" s="5">
        <v>41</v>
      </c>
      <c r="H82" s="5">
        <v>41</v>
      </c>
      <c r="I82" s="5">
        <v>1</v>
      </c>
      <c r="J82" s="5">
        <v>0.7</v>
      </c>
      <c r="K82" s="5">
        <v>5.5</v>
      </c>
      <c r="M82" s="13">
        <f t="shared" si="3"/>
        <v>3.8657407421851531E-3</v>
      </c>
    </row>
    <row r="83" spans="2:13" x14ac:dyDescent="0.35">
      <c r="B83" s="11">
        <v>44379</v>
      </c>
      <c r="C83" s="13">
        <v>0.64563657407407404</v>
      </c>
      <c r="D83" s="11">
        <v>44379</v>
      </c>
      <c r="E83" s="13">
        <v>0.6812962962962964</v>
      </c>
      <c r="F83" s="5">
        <v>1</v>
      </c>
      <c r="G83" s="5">
        <v>97</v>
      </c>
      <c r="H83" s="5">
        <v>73</v>
      </c>
      <c r="I83" s="5">
        <v>1</v>
      </c>
      <c r="J83" s="5">
        <v>14.2</v>
      </c>
      <c r="K83" s="5">
        <v>46</v>
      </c>
      <c r="M83" s="13">
        <f t="shared" si="3"/>
        <v>3.5659722219861578E-2</v>
      </c>
    </row>
    <row r="84" spans="2:13" x14ac:dyDescent="0.35">
      <c r="B84" s="11">
        <v>44379</v>
      </c>
      <c r="C84" s="13">
        <v>0.63222222222222224</v>
      </c>
      <c r="D84" s="11">
        <v>44379</v>
      </c>
      <c r="E84" s="13">
        <v>0.64164351851851853</v>
      </c>
      <c r="F84" s="5">
        <v>1</v>
      </c>
      <c r="G84" s="5">
        <v>74</v>
      </c>
      <c r="H84" s="5">
        <v>24</v>
      </c>
      <c r="I84" s="5">
        <v>6</v>
      </c>
      <c r="J84" s="5">
        <v>1.42</v>
      </c>
      <c r="K84" s="5">
        <v>10</v>
      </c>
      <c r="M84" s="13">
        <f t="shared" si="3"/>
        <v>9.4212962940218858E-3</v>
      </c>
    </row>
    <row r="85" spans="2:13" x14ac:dyDescent="0.35">
      <c r="B85" s="11">
        <v>44379</v>
      </c>
      <c r="C85" s="13">
        <v>0.64490740740740737</v>
      </c>
      <c r="D85" s="11">
        <v>44379</v>
      </c>
      <c r="E85" s="13">
        <v>0.64825231481481482</v>
      </c>
      <c r="F85" s="5">
        <v>1</v>
      </c>
      <c r="G85" s="5">
        <v>41</v>
      </c>
      <c r="H85" s="5">
        <v>42</v>
      </c>
      <c r="I85" s="5">
        <v>1</v>
      </c>
      <c r="J85" s="5">
        <v>1.1100000000000001</v>
      </c>
      <c r="K85" s="5">
        <v>5.5</v>
      </c>
      <c r="M85" s="13">
        <f t="shared" si="3"/>
        <v>3.3449074107920751E-3</v>
      </c>
    </row>
    <row r="86" spans="2:13" x14ac:dyDescent="0.35">
      <c r="B86" s="11">
        <v>44379</v>
      </c>
      <c r="C86" s="13">
        <v>0.69739583333333333</v>
      </c>
      <c r="D86" s="11">
        <v>44379</v>
      </c>
      <c r="E86" s="13">
        <v>0.7241550925925927</v>
      </c>
      <c r="F86" s="5">
        <v>1</v>
      </c>
      <c r="G86" s="5">
        <v>41</v>
      </c>
      <c r="H86" s="5">
        <v>18</v>
      </c>
      <c r="I86" s="5">
        <v>6</v>
      </c>
      <c r="J86" s="5">
        <v>5.78</v>
      </c>
      <c r="K86" s="5">
        <v>26</v>
      </c>
      <c r="M86" s="13">
        <f t="shared" si="3"/>
        <v>2.675925925723277E-2</v>
      </c>
    </row>
    <row r="87" spans="2:13" x14ac:dyDescent="0.35">
      <c r="B87" s="11">
        <v>44379</v>
      </c>
      <c r="C87" s="13">
        <v>0.66957175925925927</v>
      </c>
      <c r="D87" s="11">
        <v>44379</v>
      </c>
      <c r="E87" s="13">
        <v>0.68196759259259254</v>
      </c>
      <c r="F87" s="5">
        <v>1</v>
      </c>
      <c r="G87" s="5">
        <v>188</v>
      </c>
      <c r="H87" s="5">
        <v>72</v>
      </c>
      <c r="I87" s="5">
        <v>1</v>
      </c>
      <c r="J87" s="5">
        <v>2.5</v>
      </c>
      <c r="K87" s="5">
        <v>13</v>
      </c>
      <c r="M87" s="13">
        <f t="shared" si="3"/>
        <v>1.2395833335176576E-2</v>
      </c>
    </row>
    <row r="88" spans="2:13" x14ac:dyDescent="0.35">
      <c r="B88" s="11">
        <v>44379</v>
      </c>
      <c r="C88" s="13">
        <v>0.71550925925925923</v>
      </c>
      <c r="D88" s="11">
        <v>44379</v>
      </c>
      <c r="E88" s="13">
        <v>0.72239583333333324</v>
      </c>
      <c r="F88" s="5">
        <v>1</v>
      </c>
      <c r="G88" s="5">
        <v>95</v>
      </c>
      <c r="H88" s="5">
        <v>95</v>
      </c>
      <c r="I88" s="5">
        <v>1</v>
      </c>
      <c r="J88" s="5">
        <v>1.4</v>
      </c>
      <c r="K88" s="5">
        <v>8.5</v>
      </c>
      <c r="M88" s="13">
        <f t="shared" si="3"/>
        <v>6.8865740759065375E-3</v>
      </c>
    </row>
    <row r="89" spans="2:13" x14ac:dyDescent="0.35">
      <c r="B89" s="11">
        <v>44379</v>
      </c>
      <c r="C89" s="13">
        <v>0.74184027777777783</v>
      </c>
      <c r="D89" s="11">
        <v>44379</v>
      </c>
      <c r="E89" s="13">
        <v>0.74662037037037043</v>
      </c>
      <c r="F89" s="5">
        <v>1</v>
      </c>
      <c r="G89" s="5">
        <v>42</v>
      </c>
      <c r="H89" s="5">
        <v>41</v>
      </c>
      <c r="I89" s="5">
        <v>1</v>
      </c>
      <c r="J89" s="5">
        <v>1.05</v>
      </c>
      <c r="K89" s="5">
        <v>6.5</v>
      </c>
      <c r="M89" s="13">
        <f t="shared" si="3"/>
        <v>4.7800925894989632E-3</v>
      </c>
    </row>
    <row r="90" spans="2:13" x14ac:dyDescent="0.35">
      <c r="B90" s="11">
        <v>44379</v>
      </c>
      <c r="C90" s="13">
        <v>0.79009259259259268</v>
      </c>
      <c r="D90" s="11">
        <v>44379</v>
      </c>
      <c r="E90" s="13">
        <v>0.80275462962962962</v>
      </c>
      <c r="F90" s="5">
        <v>1</v>
      </c>
      <c r="G90" s="5">
        <v>42</v>
      </c>
      <c r="H90" s="5">
        <v>244</v>
      </c>
      <c r="I90" s="5">
        <v>1</v>
      </c>
      <c r="J90" s="5">
        <v>2.4500000000000002</v>
      </c>
      <c r="K90" s="5">
        <v>12.5</v>
      </c>
      <c r="M90" s="13">
        <f t="shared" si="3"/>
        <v>1.2662037035624962E-2</v>
      </c>
    </row>
    <row r="91" spans="2:13" x14ac:dyDescent="0.35">
      <c r="B91" s="11">
        <v>44379</v>
      </c>
      <c r="C91" s="13">
        <v>0.78086805555555561</v>
      </c>
      <c r="D91" s="11">
        <v>44379</v>
      </c>
      <c r="E91" s="13">
        <v>0.79935185185185187</v>
      </c>
      <c r="F91" s="5">
        <v>1</v>
      </c>
      <c r="G91" s="5">
        <v>95</v>
      </c>
      <c r="H91" s="5">
        <v>138</v>
      </c>
      <c r="I91" s="5">
        <v>1</v>
      </c>
      <c r="J91" s="5">
        <v>5.8</v>
      </c>
      <c r="K91" s="5">
        <v>21</v>
      </c>
      <c r="M91" s="13">
        <f t="shared" si="3"/>
        <v>1.8483796295186039E-2</v>
      </c>
    </row>
    <row r="92" spans="2:13" x14ac:dyDescent="0.35">
      <c r="B92" s="11">
        <v>44379</v>
      </c>
      <c r="C92" s="13">
        <v>0.76326388888888896</v>
      </c>
      <c r="D92" s="11">
        <v>44379</v>
      </c>
      <c r="E92" s="13">
        <v>0.77800925925925923</v>
      </c>
      <c r="F92" s="5">
        <v>1</v>
      </c>
      <c r="G92" s="5">
        <v>42</v>
      </c>
      <c r="H92" s="5">
        <v>263</v>
      </c>
      <c r="I92" s="5">
        <v>1</v>
      </c>
      <c r="J92" s="5">
        <v>3.6</v>
      </c>
      <c r="K92" s="5">
        <v>16.5</v>
      </c>
      <c r="M92" s="13">
        <f t="shared" si="3"/>
        <v>1.4745370368473232E-2</v>
      </c>
    </row>
    <row r="93" spans="2:13" x14ac:dyDescent="0.35">
      <c r="B93" s="11">
        <v>44379</v>
      </c>
      <c r="C93" s="13">
        <v>0.8167592592592593</v>
      </c>
      <c r="D93" s="11">
        <v>44379</v>
      </c>
      <c r="E93" s="13">
        <v>0.82306712962962969</v>
      </c>
      <c r="F93" s="5">
        <v>1</v>
      </c>
      <c r="G93" s="5">
        <v>74</v>
      </c>
      <c r="H93" s="5">
        <v>74</v>
      </c>
      <c r="I93" s="5">
        <v>1</v>
      </c>
      <c r="J93" s="5">
        <v>1.27</v>
      </c>
      <c r="K93" s="5">
        <v>7.5</v>
      </c>
      <c r="M93" s="13">
        <f t="shared" si="3"/>
        <v>6.3078703678911552E-3</v>
      </c>
    </row>
    <row r="94" spans="2:13" x14ac:dyDescent="0.35">
      <c r="B94" s="11">
        <v>44379</v>
      </c>
      <c r="C94" s="13">
        <v>0.82421296296296298</v>
      </c>
      <c r="D94" s="11">
        <v>44379</v>
      </c>
      <c r="E94" s="13">
        <v>0.82609953703703709</v>
      </c>
      <c r="F94" s="5">
        <v>1</v>
      </c>
      <c r="G94" s="5">
        <v>82</v>
      </c>
      <c r="H94" s="5">
        <v>129</v>
      </c>
      <c r="I94" s="5">
        <v>1</v>
      </c>
      <c r="J94" s="5">
        <v>0.14000000000000001</v>
      </c>
      <c r="K94" s="5">
        <v>3.5</v>
      </c>
      <c r="M94" s="13">
        <f t="shared" si="3"/>
        <v>1.8865740712499246E-3</v>
      </c>
    </row>
    <row r="95" spans="2:13" x14ac:dyDescent="0.35">
      <c r="B95" s="11">
        <v>44379</v>
      </c>
      <c r="C95" s="13">
        <v>0.89219907407407406</v>
      </c>
      <c r="D95" s="11">
        <v>44379</v>
      </c>
      <c r="E95" s="13">
        <v>0.9005671296296297</v>
      </c>
      <c r="F95" s="5">
        <v>1</v>
      </c>
      <c r="G95" s="5">
        <v>120</v>
      </c>
      <c r="H95" s="5">
        <v>265</v>
      </c>
      <c r="I95" s="5">
        <v>2</v>
      </c>
      <c r="J95" s="5">
        <v>6.81</v>
      </c>
      <c r="K95" s="5">
        <v>19.5</v>
      </c>
      <c r="M95" s="13">
        <f t="shared" si="3"/>
        <v>8.3680555544560775E-3</v>
      </c>
    </row>
    <row r="96" spans="2:13" x14ac:dyDescent="0.35">
      <c r="B96" s="11">
        <v>44379</v>
      </c>
      <c r="C96" s="13">
        <v>0.884699074074074</v>
      </c>
      <c r="D96" s="11">
        <v>44379</v>
      </c>
      <c r="E96" s="13">
        <v>0.88627314814814817</v>
      </c>
      <c r="F96" s="5">
        <v>1</v>
      </c>
      <c r="G96" s="5">
        <v>92</v>
      </c>
      <c r="H96" s="5">
        <v>92</v>
      </c>
      <c r="I96" s="5">
        <v>1</v>
      </c>
      <c r="J96" s="5">
        <v>0.17</v>
      </c>
      <c r="K96" s="5">
        <v>3.5</v>
      </c>
      <c r="M96" s="13">
        <f t="shared" si="3"/>
        <v>1.5740740709588863E-3</v>
      </c>
    </row>
    <row r="97" spans="2:13" x14ac:dyDescent="0.35">
      <c r="B97" s="11">
        <v>44379</v>
      </c>
      <c r="C97" s="13">
        <v>0.89717592592592599</v>
      </c>
      <c r="D97" s="11">
        <v>44379</v>
      </c>
      <c r="E97" s="13">
        <v>0.90820601851851857</v>
      </c>
      <c r="F97" s="5">
        <v>1</v>
      </c>
      <c r="G97" s="5">
        <v>82</v>
      </c>
      <c r="H97" s="5">
        <v>7</v>
      </c>
      <c r="I97" s="5">
        <v>1</v>
      </c>
      <c r="J97" s="5">
        <v>2.36</v>
      </c>
      <c r="K97" s="5">
        <v>12</v>
      </c>
      <c r="M97" s="13">
        <f t="shared" si="3"/>
        <v>1.1030092595319729E-2</v>
      </c>
    </row>
    <row r="98" spans="2:13" x14ac:dyDescent="0.35">
      <c r="B98" s="11">
        <v>44379</v>
      </c>
      <c r="C98" s="13">
        <v>0.99746527777777771</v>
      </c>
      <c r="D98" s="11">
        <v>44380</v>
      </c>
      <c r="E98" s="13">
        <v>3.2881944444444443E-2</v>
      </c>
      <c r="F98" s="5">
        <v>1</v>
      </c>
      <c r="G98" s="5">
        <v>61</v>
      </c>
      <c r="H98" s="5">
        <v>213</v>
      </c>
      <c r="I98" s="5">
        <v>1</v>
      </c>
      <c r="J98" s="5">
        <v>19.579999999999998</v>
      </c>
      <c r="K98" s="5">
        <v>57</v>
      </c>
      <c r="M98" s="13">
        <f t="shared" si="3"/>
        <v>3.5416666665696539E-2</v>
      </c>
    </row>
    <row r="99" spans="2:13" x14ac:dyDescent="0.35">
      <c r="B99" s="11">
        <v>44380</v>
      </c>
      <c r="C99" s="13">
        <v>0.12444444444444445</v>
      </c>
      <c r="D99" s="11">
        <v>44380</v>
      </c>
      <c r="E99" s="13">
        <v>0.12762731481481482</v>
      </c>
      <c r="F99" s="5">
        <v>1</v>
      </c>
      <c r="G99" s="5">
        <v>75</v>
      </c>
      <c r="H99" s="5">
        <v>74</v>
      </c>
      <c r="I99" s="5">
        <v>1</v>
      </c>
      <c r="J99" s="5">
        <v>1.39</v>
      </c>
      <c r="K99" s="5">
        <v>6</v>
      </c>
      <c r="M99" s="13">
        <f t="shared" si="3"/>
        <v>3.1828703722567298E-3</v>
      </c>
    </row>
    <row r="100" spans="2:13" x14ac:dyDescent="0.35">
      <c r="B100" s="11">
        <v>44380</v>
      </c>
      <c r="C100" s="13">
        <v>0.21956018518518519</v>
      </c>
      <c r="D100" s="11">
        <v>44380</v>
      </c>
      <c r="E100" s="13">
        <v>0.24410879629629631</v>
      </c>
      <c r="F100" s="5">
        <v>1</v>
      </c>
      <c r="G100" s="5">
        <v>126</v>
      </c>
      <c r="H100" s="5">
        <v>153</v>
      </c>
      <c r="I100" s="5">
        <v>1</v>
      </c>
      <c r="J100" s="5">
        <v>13.55</v>
      </c>
      <c r="K100" s="5">
        <v>41</v>
      </c>
      <c r="M100" s="13">
        <f t="shared" si="3"/>
        <v>2.4548611108912155E-2</v>
      </c>
    </row>
    <row r="101" spans="2:13" x14ac:dyDescent="0.35">
      <c r="B101" s="11">
        <v>44380</v>
      </c>
      <c r="C101" s="13">
        <v>0.29493055555555553</v>
      </c>
      <c r="D101" s="11">
        <v>44380</v>
      </c>
      <c r="E101" s="13">
        <v>0.29820601851851852</v>
      </c>
      <c r="F101" s="5">
        <v>1</v>
      </c>
      <c r="G101" s="5">
        <v>82</v>
      </c>
      <c r="H101" s="5">
        <v>82</v>
      </c>
      <c r="I101" s="5">
        <v>1</v>
      </c>
      <c r="J101" s="5">
        <v>0.81</v>
      </c>
      <c r="K101" s="5">
        <v>5</v>
      </c>
      <c r="M101" s="13">
        <f t="shared" si="3"/>
        <v>3.275462964666076E-3</v>
      </c>
    </row>
    <row r="102" spans="2:13" x14ac:dyDescent="0.35">
      <c r="B102" s="11">
        <v>44380</v>
      </c>
      <c r="C102" s="13">
        <v>0.33344907407407409</v>
      </c>
      <c r="D102" s="11">
        <v>44380</v>
      </c>
      <c r="E102" s="13">
        <v>0.33526620370370369</v>
      </c>
      <c r="F102" s="5">
        <v>1</v>
      </c>
      <c r="G102" s="5">
        <v>75</v>
      </c>
      <c r="H102" s="5">
        <v>41</v>
      </c>
      <c r="I102" s="5">
        <v>1</v>
      </c>
      <c r="J102" s="5">
        <v>0.97</v>
      </c>
      <c r="K102" s="5">
        <v>4.5</v>
      </c>
      <c r="M102" s="13">
        <f t="shared" si="3"/>
        <v>1.8171296323998831E-3</v>
      </c>
    </row>
    <row r="103" spans="2:13" x14ac:dyDescent="0.35">
      <c r="B103" s="11">
        <v>44380</v>
      </c>
      <c r="C103" s="13">
        <v>0.40197916666666672</v>
      </c>
      <c r="D103" s="11">
        <v>44380</v>
      </c>
      <c r="E103" s="13">
        <v>0.40686342592592589</v>
      </c>
      <c r="F103" s="5">
        <v>1</v>
      </c>
      <c r="G103" s="5">
        <v>196</v>
      </c>
      <c r="H103" s="5">
        <v>95</v>
      </c>
      <c r="I103" s="5">
        <v>1</v>
      </c>
      <c r="J103" s="5">
        <v>1.36</v>
      </c>
      <c r="K103" s="5">
        <v>7</v>
      </c>
      <c r="M103" s="13">
        <f t="shared" si="3"/>
        <v>4.8842592586879618E-3</v>
      </c>
    </row>
    <row r="104" spans="2:13" x14ac:dyDescent="0.35">
      <c r="B104" s="11">
        <v>44380</v>
      </c>
      <c r="C104" s="13">
        <v>0.43590277777777775</v>
      </c>
      <c r="D104" s="11">
        <v>44380</v>
      </c>
      <c r="E104" s="13">
        <v>0.44225694444444441</v>
      </c>
      <c r="F104" s="5">
        <v>1</v>
      </c>
      <c r="G104" s="5">
        <v>74</v>
      </c>
      <c r="H104" s="5">
        <v>166</v>
      </c>
      <c r="I104" s="5">
        <v>1</v>
      </c>
      <c r="J104" s="5">
        <v>1.6</v>
      </c>
      <c r="K104" s="5">
        <v>8.5</v>
      </c>
      <c r="M104" s="13">
        <f t="shared" si="3"/>
        <v>6.3541666677338071E-3</v>
      </c>
    </row>
    <row r="105" spans="2:13" x14ac:dyDescent="0.35">
      <c r="B105" s="11">
        <v>44380</v>
      </c>
      <c r="C105" s="13">
        <v>0.4306018518518519</v>
      </c>
      <c r="D105" s="11">
        <v>44380</v>
      </c>
      <c r="E105" s="13">
        <v>0.43189814814814814</v>
      </c>
      <c r="F105" s="5">
        <v>1</v>
      </c>
      <c r="G105" s="5">
        <v>75</v>
      </c>
      <c r="H105" s="5">
        <v>74</v>
      </c>
      <c r="I105" s="5">
        <v>1</v>
      </c>
      <c r="J105" s="5">
        <v>0.64</v>
      </c>
      <c r="K105" s="5">
        <v>4</v>
      </c>
      <c r="M105" s="13">
        <f t="shared" si="3"/>
        <v>1.2962962937308475E-3</v>
      </c>
    </row>
    <row r="106" spans="2:13" x14ac:dyDescent="0.35">
      <c r="B106" s="11">
        <v>44380</v>
      </c>
      <c r="C106" s="13">
        <v>0.46416666666666667</v>
      </c>
      <c r="D106" s="11">
        <v>44380</v>
      </c>
      <c r="E106" s="13">
        <v>0.46924768518518517</v>
      </c>
      <c r="F106" s="5">
        <v>1</v>
      </c>
      <c r="G106" s="5">
        <v>75</v>
      </c>
      <c r="H106" s="5">
        <v>41</v>
      </c>
      <c r="I106" s="5">
        <v>1</v>
      </c>
      <c r="J106" s="5">
        <v>1.48</v>
      </c>
      <c r="K106" s="5">
        <v>7.5</v>
      </c>
      <c r="M106" s="13">
        <f t="shared" si="3"/>
        <v>5.0810185202863067E-3</v>
      </c>
    </row>
    <row r="107" spans="2:13" x14ac:dyDescent="0.35">
      <c r="B107" s="11">
        <v>44380</v>
      </c>
      <c r="C107" s="13">
        <v>0.56140046296296298</v>
      </c>
      <c r="D107" s="11">
        <v>44380</v>
      </c>
      <c r="E107" s="13">
        <v>0.57467592592592587</v>
      </c>
      <c r="F107" s="5">
        <v>1</v>
      </c>
      <c r="G107" s="5">
        <v>97</v>
      </c>
      <c r="H107" s="5">
        <v>36</v>
      </c>
      <c r="I107" s="5">
        <v>1</v>
      </c>
      <c r="J107" s="5">
        <v>3.71</v>
      </c>
      <c r="K107" s="5">
        <v>15.5</v>
      </c>
      <c r="M107" s="13">
        <f t="shared" si="3"/>
        <v>1.3275462959427387E-2</v>
      </c>
    </row>
    <row r="108" spans="2:13" x14ac:dyDescent="0.35">
      <c r="B108" s="11">
        <v>44380</v>
      </c>
      <c r="C108" s="13">
        <v>0.62097222222222226</v>
      </c>
      <c r="D108" s="11">
        <v>44380</v>
      </c>
      <c r="E108" s="13">
        <v>0.6228703703703703</v>
      </c>
      <c r="F108" s="5">
        <v>1</v>
      </c>
      <c r="G108" s="5">
        <v>75</v>
      </c>
      <c r="H108" s="5">
        <v>74</v>
      </c>
      <c r="I108" s="5">
        <v>1</v>
      </c>
      <c r="J108" s="5">
        <v>0.6</v>
      </c>
      <c r="K108" s="5">
        <v>4</v>
      </c>
      <c r="M108" s="13">
        <f t="shared" si="3"/>
        <v>1.898148148029577E-3</v>
      </c>
    </row>
    <row r="109" spans="2:13" x14ac:dyDescent="0.35">
      <c r="B109" s="11">
        <v>44380</v>
      </c>
      <c r="C109" s="13">
        <v>0.66410879629629627</v>
      </c>
      <c r="D109" s="11">
        <v>44380</v>
      </c>
      <c r="E109" s="13">
        <v>0.68103009259259262</v>
      </c>
      <c r="F109" s="5">
        <v>1</v>
      </c>
      <c r="G109" s="5">
        <v>97</v>
      </c>
      <c r="H109" s="5">
        <v>188</v>
      </c>
      <c r="I109" s="5">
        <v>1</v>
      </c>
      <c r="J109" s="5">
        <v>3.92</v>
      </c>
      <c r="K109" s="5">
        <v>17.5</v>
      </c>
      <c r="M109" s="13">
        <f t="shared" si="3"/>
        <v>1.6921296293730848E-2</v>
      </c>
    </row>
    <row r="110" spans="2:13" x14ac:dyDescent="0.35">
      <c r="B110" s="11">
        <v>44380</v>
      </c>
      <c r="C110" s="13">
        <v>0.66438657407407409</v>
      </c>
      <c r="D110" s="11">
        <v>44380</v>
      </c>
      <c r="E110" s="13">
        <v>0.67442129629629621</v>
      </c>
      <c r="F110" s="5">
        <v>1</v>
      </c>
      <c r="G110" s="5">
        <v>82</v>
      </c>
      <c r="H110" s="5">
        <v>226</v>
      </c>
      <c r="I110" s="5">
        <v>1</v>
      </c>
      <c r="J110" s="5">
        <v>3.07</v>
      </c>
      <c r="K110" s="5">
        <v>13</v>
      </c>
      <c r="M110" s="13">
        <f t="shared" si="3"/>
        <v>1.0034722225100268E-2</v>
      </c>
    </row>
    <row r="111" spans="2:13" x14ac:dyDescent="0.35">
      <c r="B111" s="11">
        <v>44380</v>
      </c>
      <c r="C111" s="13">
        <v>0.64034722222222229</v>
      </c>
      <c r="D111" s="11">
        <v>44380</v>
      </c>
      <c r="E111" s="13">
        <v>0.64561342592592597</v>
      </c>
      <c r="F111" s="5">
        <v>1</v>
      </c>
      <c r="G111" s="5">
        <v>41</v>
      </c>
      <c r="H111" s="5">
        <v>42</v>
      </c>
      <c r="I111" s="5">
        <v>1</v>
      </c>
      <c r="J111" s="5">
        <v>1.37</v>
      </c>
      <c r="K111" s="5">
        <v>7</v>
      </c>
      <c r="M111" s="13">
        <f t="shared" si="3"/>
        <v>5.2662037051049992E-3</v>
      </c>
    </row>
    <row r="112" spans="2:13" x14ac:dyDescent="0.35">
      <c r="B112" s="11">
        <v>44380</v>
      </c>
      <c r="C112" s="13">
        <v>0.70459490740740749</v>
      </c>
      <c r="D112" s="11">
        <v>44380</v>
      </c>
      <c r="E112" s="13">
        <v>0.70996527777777774</v>
      </c>
      <c r="F112" s="5">
        <v>1</v>
      </c>
      <c r="G112" s="5">
        <v>74</v>
      </c>
      <c r="H112" s="5">
        <v>75</v>
      </c>
      <c r="I112" s="5">
        <v>1</v>
      </c>
      <c r="J112" s="5">
        <v>1.2</v>
      </c>
      <c r="K112" s="5">
        <v>7</v>
      </c>
      <c r="M112" s="13">
        <f t="shared" si="3"/>
        <v>5.3703703670180403E-3</v>
      </c>
    </row>
    <row r="113" spans="2:13" x14ac:dyDescent="0.35">
      <c r="B113" s="11">
        <v>44380</v>
      </c>
      <c r="C113" s="13">
        <v>0.69461805555555556</v>
      </c>
      <c r="D113" s="11">
        <v>44380</v>
      </c>
      <c r="E113" s="13">
        <v>0.71423611111111107</v>
      </c>
      <c r="F113" s="5">
        <v>1</v>
      </c>
      <c r="G113" s="5">
        <v>216</v>
      </c>
      <c r="H113" s="5">
        <v>55</v>
      </c>
      <c r="I113" s="5">
        <v>1</v>
      </c>
      <c r="J113" s="5">
        <v>12.9</v>
      </c>
      <c r="K113" s="5">
        <v>37.5</v>
      </c>
      <c r="M113" s="13">
        <f t="shared" si="3"/>
        <v>1.9618055557657499E-2</v>
      </c>
    </row>
    <row r="114" spans="2:13" x14ac:dyDescent="0.35">
      <c r="B114" s="11">
        <v>44380</v>
      </c>
      <c r="C114" s="13">
        <v>0.74799768518518517</v>
      </c>
      <c r="D114" s="11">
        <v>44380</v>
      </c>
      <c r="E114" s="13">
        <v>0.75006944444444434</v>
      </c>
      <c r="F114" s="5">
        <v>1</v>
      </c>
      <c r="G114" s="5">
        <v>7</v>
      </c>
      <c r="H114" s="5">
        <v>7</v>
      </c>
      <c r="I114" s="5">
        <v>1</v>
      </c>
      <c r="J114" s="5">
        <v>0.44</v>
      </c>
      <c r="K114" s="5">
        <v>4</v>
      </c>
      <c r="M114" s="13">
        <f t="shared" si="3"/>
        <v>2.0717592560686171E-3</v>
      </c>
    </row>
    <row r="115" spans="2:13" x14ac:dyDescent="0.35">
      <c r="B115" s="11">
        <v>44380</v>
      </c>
      <c r="C115" s="13">
        <v>0.7475925925925927</v>
      </c>
      <c r="D115" s="11">
        <v>44380</v>
      </c>
      <c r="E115" s="13">
        <v>0.7535532407407407</v>
      </c>
      <c r="F115" s="5">
        <v>1</v>
      </c>
      <c r="G115" s="5">
        <v>42</v>
      </c>
      <c r="H115" s="5">
        <v>247</v>
      </c>
      <c r="I115" s="5">
        <v>1</v>
      </c>
      <c r="J115" s="5">
        <v>1.59</v>
      </c>
      <c r="K115" s="5">
        <v>8</v>
      </c>
      <c r="M115" s="13">
        <f t="shared" si="3"/>
        <v>5.9606481445371173E-3</v>
      </c>
    </row>
    <row r="116" spans="2:13" x14ac:dyDescent="0.35">
      <c r="B116" s="11">
        <v>44380</v>
      </c>
      <c r="C116" s="13">
        <v>0.76483796296296302</v>
      </c>
      <c r="D116" s="11">
        <v>44380</v>
      </c>
      <c r="E116" s="13">
        <v>0.76793981481481488</v>
      </c>
      <c r="F116" s="5">
        <v>1</v>
      </c>
      <c r="G116" s="5">
        <v>69</v>
      </c>
      <c r="H116" s="5">
        <v>159</v>
      </c>
      <c r="I116" s="5">
        <v>1</v>
      </c>
      <c r="J116" s="5">
        <v>0.73</v>
      </c>
      <c r="K116" s="5">
        <v>5</v>
      </c>
      <c r="M116" s="13">
        <f t="shared" si="3"/>
        <v>3.1018518493510783E-3</v>
      </c>
    </row>
    <row r="117" spans="2:13" x14ac:dyDescent="0.35">
      <c r="B117" s="11">
        <v>44380</v>
      </c>
      <c r="C117" s="13">
        <v>0.75049768518518523</v>
      </c>
      <c r="D117" s="11">
        <v>44380</v>
      </c>
      <c r="E117" s="13">
        <v>0.76594907407407409</v>
      </c>
      <c r="F117" s="5">
        <v>1</v>
      </c>
      <c r="G117" s="5">
        <v>56</v>
      </c>
      <c r="H117" s="5">
        <v>260</v>
      </c>
      <c r="I117" s="5">
        <v>1</v>
      </c>
      <c r="J117" s="5">
        <v>3.19</v>
      </c>
      <c r="K117" s="5">
        <v>15.5</v>
      </c>
      <c r="M117" s="13">
        <f t="shared" si="3"/>
        <v>1.545138889196096E-2</v>
      </c>
    </row>
    <row r="118" spans="2:13" x14ac:dyDescent="0.35">
      <c r="B118" s="11">
        <v>44380</v>
      </c>
      <c r="C118" s="13">
        <v>0.83827546296296296</v>
      </c>
      <c r="D118" s="11">
        <v>44380</v>
      </c>
      <c r="E118" s="13">
        <v>0.84062500000000007</v>
      </c>
      <c r="F118" s="5">
        <v>1</v>
      </c>
      <c r="G118" s="5">
        <v>82</v>
      </c>
      <c r="H118" s="5">
        <v>95</v>
      </c>
      <c r="I118" s="5">
        <v>1</v>
      </c>
      <c r="J118" s="5">
        <v>1.1000000000000001</v>
      </c>
      <c r="K118" s="5">
        <v>5.5</v>
      </c>
      <c r="M118" s="13">
        <f t="shared" si="3"/>
        <v>2.3495370405726135E-3</v>
      </c>
    </row>
    <row r="119" spans="2:13" x14ac:dyDescent="0.35">
      <c r="B119" s="11">
        <v>44380</v>
      </c>
      <c r="C119" s="13">
        <v>0.8627893518518519</v>
      </c>
      <c r="D119" s="11">
        <v>44380</v>
      </c>
      <c r="E119" s="13">
        <v>0.86606481481481479</v>
      </c>
      <c r="F119" s="5">
        <v>1</v>
      </c>
      <c r="G119" s="5">
        <v>129</v>
      </c>
      <c r="H119" s="5">
        <v>260</v>
      </c>
      <c r="I119" s="5">
        <v>1</v>
      </c>
      <c r="J119" s="5">
        <v>0.72</v>
      </c>
      <c r="K119" s="5">
        <v>5</v>
      </c>
      <c r="M119" s="13">
        <f t="shared" si="3"/>
        <v>3.275462964666076E-3</v>
      </c>
    </row>
    <row r="120" spans="2:13" x14ac:dyDescent="0.35">
      <c r="B120" s="11">
        <v>44380</v>
      </c>
      <c r="C120" s="13">
        <v>0.88351851851851848</v>
      </c>
      <c r="D120" s="11">
        <v>44380</v>
      </c>
      <c r="E120" s="13">
        <v>0.89181712962962967</v>
      </c>
      <c r="F120" s="5">
        <v>1</v>
      </c>
      <c r="G120" s="5">
        <v>244</v>
      </c>
      <c r="H120" s="5">
        <v>74</v>
      </c>
      <c r="I120" s="5">
        <v>1</v>
      </c>
      <c r="J120" s="5">
        <v>3.46</v>
      </c>
      <c r="K120" s="5">
        <v>13</v>
      </c>
      <c r="M120" s="13">
        <f t="shared" si="3"/>
        <v>8.2986111083300784E-3</v>
      </c>
    </row>
    <row r="121" spans="2:13" x14ac:dyDescent="0.35">
      <c r="B121" s="11">
        <v>44380</v>
      </c>
      <c r="C121" s="13">
        <v>0.94949074074074069</v>
      </c>
      <c r="D121" s="11">
        <v>44380</v>
      </c>
      <c r="E121" s="13">
        <v>0.95723379629629635</v>
      </c>
      <c r="F121" s="5">
        <v>1</v>
      </c>
      <c r="G121" s="5">
        <v>93</v>
      </c>
      <c r="H121" s="5">
        <v>53</v>
      </c>
      <c r="I121" s="5">
        <v>1</v>
      </c>
      <c r="J121" s="5">
        <v>2.62</v>
      </c>
      <c r="K121" s="5">
        <v>10</v>
      </c>
      <c r="M121" s="13">
        <f t="shared" si="3"/>
        <v>7.7430555538740009E-3</v>
      </c>
    </row>
    <row r="122" spans="2:13" x14ac:dyDescent="0.35">
      <c r="B122" s="11">
        <v>44381</v>
      </c>
      <c r="C122" s="13">
        <v>6.7199074074074064E-2</v>
      </c>
      <c r="D122" s="11">
        <v>44381</v>
      </c>
      <c r="E122" s="13">
        <v>7.228009259259259E-2</v>
      </c>
      <c r="F122" s="5">
        <v>1</v>
      </c>
      <c r="G122" s="5">
        <v>244</v>
      </c>
      <c r="H122" s="5">
        <v>116</v>
      </c>
      <c r="I122" s="5">
        <v>1</v>
      </c>
      <c r="J122" s="5">
        <v>1.48</v>
      </c>
      <c r="K122" s="5">
        <v>7.5</v>
      </c>
      <c r="M122" s="13">
        <f t="shared" si="3"/>
        <v>5.0810185202863067E-3</v>
      </c>
    </row>
    <row r="123" spans="2:13" x14ac:dyDescent="0.35">
      <c r="B123" s="11">
        <v>44381</v>
      </c>
      <c r="C123" s="13">
        <v>0.27938657407407408</v>
      </c>
      <c r="D123" s="11">
        <v>44381</v>
      </c>
      <c r="E123" s="13">
        <v>0.28620370370370368</v>
      </c>
      <c r="F123" s="5">
        <v>1</v>
      </c>
      <c r="G123" s="5">
        <v>42</v>
      </c>
      <c r="H123" s="5">
        <v>151</v>
      </c>
      <c r="I123" s="5">
        <v>1</v>
      </c>
      <c r="J123" s="5">
        <v>2.25</v>
      </c>
      <c r="K123" s="5">
        <v>10</v>
      </c>
      <c r="M123" s="13">
        <f t="shared" si="3"/>
        <v>6.8171296297805384E-3</v>
      </c>
    </row>
    <row r="124" spans="2:13" x14ac:dyDescent="0.35">
      <c r="B124" s="11">
        <v>44381</v>
      </c>
      <c r="C124" s="13">
        <v>0.40946759259259258</v>
      </c>
      <c r="D124" s="11">
        <v>44381</v>
      </c>
      <c r="E124" s="13">
        <v>0.41204861111111107</v>
      </c>
      <c r="F124" s="5">
        <v>1</v>
      </c>
      <c r="G124" s="5">
        <v>41</v>
      </c>
      <c r="H124" s="5">
        <v>152</v>
      </c>
      <c r="I124" s="5">
        <v>1</v>
      </c>
      <c r="J124" s="5">
        <v>0.66</v>
      </c>
      <c r="K124" s="5">
        <v>4.5</v>
      </c>
      <c r="M124" s="13">
        <f t="shared" si="3"/>
        <v>2.5810185179580003E-3</v>
      </c>
    </row>
    <row r="125" spans="2:13" x14ac:dyDescent="0.35">
      <c r="B125" s="11">
        <v>44381</v>
      </c>
      <c r="C125" s="13">
        <v>0.45409722222222221</v>
      </c>
      <c r="D125" s="11">
        <v>44381</v>
      </c>
      <c r="E125" s="13">
        <v>0.4707175925925926</v>
      </c>
      <c r="F125" s="5">
        <v>1</v>
      </c>
      <c r="G125" s="5">
        <v>215</v>
      </c>
      <c r="H125" s="5">
        <v>205</v>
      </c>
      <c r="I125" s="5">
        <v>1</v>
      </c>
      <c r="J125" s="5">
        <v>4.13</v>
      </c>
      <c r="K125" s="5">
        <v>19.5</v>
      </c>
      <c r="M125" s="13">
        <f t="shared" si="3"/>
        <v>1.6620370370219462E-2</v>
      </c>
    </row>
    <row r="126" spans="2:13" x14ac:dyDescent="0.35">
      <c r="B126" s="11">
        <v>44381</v>
      </c>
      <c r="C126" s="13">
        <v>0.48663194444444446</v>
      </c>
      <c r="D126" s="11">
        <v>44381</v>
      </c>
      <c r="E126" s="13">
        <v>0.50662037037037033</v>
      </c>
      <c r="F126" s="5">
        <v>1</v>
      </c>
      <c r="G126" s="5">
        <v>213</v>
      </c>
      <c r="H126" s="5">
        <v>119</v>
      </c>
      <c r="I126" s="5">
        <v>1</v>
      </c>
      <c r="J126" s="5">
        <v>7.07</v>
      </c>
      <c r="K126" s="5">
        <v>26</v>
      </c>
      <c r="M126" s="13">
        <f t="shared" si="3"/>
        <v>1.9988425927294884E-2</v>
      </c>
    </row>
    <row r="127" spans="2:13" x14ac:dyDescent="0.35">
      <c r="B127" s="11">
        <v>44381</v>
      </c>
      <c r="C127" s="13">
        <v>0.48444444444444446</v>
      </c>
      <c r="D127" s="11">
        <v>44381</v>
      </c>
      <c r="E127" s="13">
        <v>0.49332175925925931</v>
      </c>
      <c r="F127" s="5">
        <v>1</v>
      </c>
      <c r="G127" s="5">
        <v>42</v>
      </c>
      <c r="H127" s="5">
        <v>60</v>
      </c>
      <c r="I127" s="5">
        <v>1</v>
      </c>
      <c r="J127" s="5">
        <v>4.83</v>
      </c>
      <c r="K127" s="5">
        <v>16</v>
      </c>
      <c r="M127" s="13">
        <f t="shared" si="3"/>
        <v>8.8773148163454607E-3</v>
      </c>
    </row>
    <row r="128" spans="2:13" x14ac:dyDescent="0.35">
      <c r="B128" s="11">
        <v>44381</v>
      </c>
      <c r="C128" s="13">
        <v>0.54219907407407408</v>
      </c>
      <c r="D128" s="11">
        <v>44381</v>
      </c>
      <c r="E128" s="13">
        <v>0.55458333333333332</v>
      </c>
      <c r="F128" s="5">
        <v>1</v>
      </c>
      <c r="G128" s="5">
        <v>196</v>
      </c>
      <c r="H128" s="5">
        <v>216</v>
      </c>
      <c r="I128" s="5">
        <v>2</v>
      </c>
      <c r="J128" s="5">
        <v>5.0599999999999996</v>
      </c>
      <c r="K128" s="5">
        <v>17.5</v>
      </c>
      <c r="M128" s="13">
        <f t="shared" si="3"/>
        <v>1.2384259258396924E-2</v>
      </c>
    </row>
    <row r="129" spans="2:13" x14ac:dyDescent="0.35">
      <c r="B129" s="11">
        <v>44381</v>
      </c>
      <c r="C129" s="13">
        <v>0.52652777777777782</v>
      </c>
      <c r="D129" s="11">
        <v>44381</v>
      </c>
      <c r="E129" s="13">
        <v>0.53621527777777778</v>
      </c>
      <c r="F129" s="5">
        <v>1</v>
      </c>
      <c r="G129" s="5">
        <v>146</v>
      </c>
      <c r="H129" s="5">
        <v>129</v>
      </c>
      <c r="I129" s="5">
        <v>1</v>
      </c>
      <c r="J129" s="5">
        <v>3.94</v>
      </c>
      <c r="K129" s="5">
        <v>15</v>
      </c>
      <c r="M129" s="13">
        <f t="shared" si="3"/>
        <v>9.6875000017462298E-3</v>
      </c>
    </row>
    <row r="130" spans="2:13" x14ac:dyDescent="0.35">
      <c r="B130" s="11">
        <v>44381</v>
      </c>
      <c r="C130" s="13">
        <v>0.61221064814814818</v>
      </c>
      <c r="D130" s="11">
        <v>44381</v>
      </c>
      <c r="E130" s="13">
        <v>0.61829861111111117</v>
      </c>
      <c r="F130" s="5">
        <v>1</v>
      </c>
      <c r="G130" s="5">
        <v>75</v>
      </c>
      <c r="H130" s="5">
        <v>74</v>
      </c>
      <c r="I130" s="5">
        <v>6</v>
      </c>
      <c r="J130" s="5">
        <v>1.33</v>
      </c>
      <c r="K130" s="5">
        <v>8</v>
      </c>
      <c r="M130" s="13">
        <f t="shared" si="3"/>
        <v>6.0879629600094631E-3</v>
      </c>
    </row>
    <row r="131" spans="2:13" x14ac:dyDescent="0.35">
      <c r="B131" s="11">
        <v>44381</v>
      </c>
      <c r="C131" s="13">
        <v>0.635625</v>
      </c>
      <c r="D131" s="11">
        <v>44381</v>
      </c>
      <c r="E131" s="13">
        <v>0.64045138888888886</v>
      </c>
      <c r="F131" s="5">
        <v>1</v>
      </c>
      <c r="G131" s="5">
        <v>41</v>
      </c>
      <c r="H131" s="5">
        <v>74</v>
      </c>
      <c r="I131" s="5">
        <v>1</v>
      </c>
      <c r="J131" s="5">
        <v>1.04</v>
      </c>
      <c r="K131" s="5">
        <v>6.5</v>
      </c>
      <c r="M131" s="13">
        <f t="shared" si="3"/>
        <v>4.8263888893416151E-3</v>
      </c>
    </row>
    <row r="132" spans="2:13" x14ac:dyDescent="0.35">
      <c r="B132" s="11">
        <v>44381</v>
      </c>
      <c r="C132" s="13">
        <v>0.68998842592592602</v>
      </c>
      <c r="D132" s="11">
        <v>44381</v>
      </c>
      <c r="E132" s="13">
        <v>0.71116898148148155</v>
      </c>
      <c r="F132" s="5">
        <v>1</v>
      </c>
      <c r="G132" s="5">
        <v>74</v>
      </c>
      <c r="H132" s="5">
        <v>169</v>
      </c>
      <c r="I132" s="5">
        <v>1</v>
      </c>
      <c r="J132" s="5">
        <v>5.45</v>
      </c>
      <c r="K132" s="5">
        <v>22</v>
      </c>
      <c r="M132" s="13">
        <f t="shared" si="3"/>
        <v>2.118055555911269E-2</v>
      </c>
    </row>
    <row r="133" spans="2:13" x14ac:dyDescent="0.35">
      <c r="B133" s="11">
        <v>44381</v>
      </c>
      <c r="C133" s="13">
        <v>0.73613425925925924</v>
      </c>
      <c r="D133" s="11">
        <v>44381</v>
      </c>
      <c r="E133" s="13">
        <v>0.74276620370370372</v>
      </c>
      <c r="F133" s="5">
        <v>1</v>
      </c>
      <c r="G133" s="5">
        <v>97</v>
      </c>
      <c r="H133" s="5">
        <v>66</v>
      </c>
      <c r="I133" s="5">
        <v>1</v>
      </c>
      <c r="J133" s="5">
        <v>1.64</v>
      </c>
      <c r="K133" s="5">
        <v>8.5</v>
      </c>
      <c r="M133" s="13">
        <f t="shared" si="3"/>
        <v>6.6319444449618459E-3</v>
      </c>
    </row>
    <row r="134" spans="2:13" x14ac:dyDescent="0.35">
      <c r="B134" s="11">
        <v>44381</v>
      </c>
      <c r="C134" s="13">
        <v>0.72162037037037041</v>
      </c>
      <c r="D134" s="11">
        <v>44381</v>
      </c>
      <c r="E134" s="13">
        <v>0.76725694444444448</v>
      </c>
      <c r="F134" s="5">
        <v>1</v>
      </c>
      <c r="G134" s="5">
        <v>11</v>
      </c>
      <c r="H134" s="5">
        <v>89</v>
      </c>
      <c r="I134" s="5">
        <v>2</v>
      </c>
      <c r="J134" s="5">
        <v>3.64</v>
      </c>
      <c r="K134" s="5">
        <v>38.5</v>
      </c>
      <c r="M134" s="13">
        <f t="shared" si="3"/>
        <v>4.5636574075615499E-2</v>
      </c>
    </row>
    <row r="135" spans="2:13" x14ac:dyDescent="0.35">
      <c r="B135" s="11">
        <v>44381</v>
      </c>
      <c r="C135" s="13">
        <v>0.74861111111111101</v>
      </c>
      <c r="D135" s="11">
        <v>44381</v>
      </c>
      <c r="E135" s="13">
        <v>0.7677314814814814</v>
      </c>
      <c r="F135" s="5">
        <v>1</v>
      </c>
      <c r="G135" s="5">
        <v>56</v>
      </c>
      <c r="H135" s="5">
        <v>197</v>
      </c>
      <c r="I135" s="5">
        <v>1</v>
      </c>
      <c r="J135" s="5">
        <v>5.87</v>
      </c>
      <c r="K135" s="5">
        <v>23</v>
      </c>
      <c r="M135" s="13">
        <f t="shared" si="3"/>
        <v>1.9120370372547768E-2</v>
      </c>
    </row>
    <row r="136" spans="2:13" x14ac:dyDescent="0.35">
      <c r="B136" s="11">
        <v>44358</v>
      </c>
      <c r="C136" s="13">
        <v>0.38567129629629626</v>
      </c>
      <c r="D136" s="11">
        <v>44358</v>
      </c>
      <c r="E136" s="13">
        <v>0.43333333333333335</v>
      </c>
      <c r="F136" s="5">
        <v>1</v>
      </c>
      <c r="G136" s="5">
        <v>182</v>
      </c>
      <c r="H136" s="5">
        <v>41</v>
      </c>
      <c r="I136" s="5">
        <v>1</v>
      </c>
      <c r="J136" s="5">
        <v>8.3800000000000008</v>
      </c>
      <c r="K136" s="5">
        <v>46</v>
      </c>
      <c r="M136" s="13">
        <f t="shared" si="3"/>
        <v>4.7662037039117422E-2</v>
      </c>
    </row>
    <row r="137" spans="2:13" x14ac:dyDescent="0.35">
      <c r="B137" s="11">
        <v>44381</v>
      </c>
      <c r="C137" s="13">
        <v>0.85781249999999998</v>
      </c>
      <c r="D137" s="11">
        <v>44381</v>
      </c>
      <c r="E137" s="13">
        <v>0.86040509259259268</v>
      </c>
      <c r="F137" s="5">
        <v>1</v>
      </c>
      <c r="G137" s="5">
        <v>75</v>
      </c>
      <c r="H137" s="5">
        <v>41</v>
      </c>
      <c r="I137" s="5">
        <v>1</v>
      </c>
      <c r="J137" s="5">
        <v>0.8</v>
      </c>
      <c r="K137" s="5">
        <v>5</v>
      </c>
      <c r="M137" s="13">
        <f t="shared" si="3"/>
        <v>2.5925925947376527E-3</v>
      </c>
    </row>
    <row r="138" spans="2:13" x14ac:dyDescent="0.35">
      <c r="B138" s="11">
        <v>44381</v>
      </c>
      <c r="C138" s="13">
        <v>0.89287037037037031</v>
      </c>
      <c r="D138" s="11">
        <v>44381</v>
      </c>
      <c r="E138" s="13">
        <v>0.89644675925925921</v>
      </c>
      <c r="F138" s="5">
        <v>1</v>
      </c>
      <c r="G138" s="5">
        <v>97</v>
      </c>
      <c r="H138" s="5">
        <v>25</v>
      </c>
      <c r="I138" s="5">
        <v>1</v>
      </c>
      <c r="J138" s="5">
        <v>0.77</v>
      </c>
      <c r="K138" s="5">
        <v>5.5</v>
      </c>
      <c r="M138" s="13">
        <f t="shared" si="3"/>
        <v>3.5763888881774619E-3</v>
      </c>
    </row>
    <row r="139" spans="2:13" x14ac:dyDescent="0.35">
      <c r="B139" s="11">
        <v>44382</v>
      </c>
      <c r="C139" s="13">
        <v>0.25645833333333334</v>
      </c>
      <c r="D139" s="11">
        <v>44382</v>
      </c>
      <c r="E139" s="13">
        <v>0.29973379629629632</v>
      </c>
      <c r="F139" s="5">
        <v>1</v>
      </c>
      <c r="G139" s="5">
        <v>223</v>
      </c>
      <c r="H139" s="5">
        <v>129</v>
      </c>
      <c r="I139" s="5">
        <v>1</v>
      </c>
      <c r="J139" s="5">
        <v>5.77</v>
      </c>
      <c r="K139" s="5">
        <v>39.5</v>
      </c>
      <c r="M139" s="13">
        <f t="shared" si="3"/>
        <v>4.3275462965539191E-2</v>
      </c>
    </row>
    <row r="140" spans="2:13" x14ac:dyDescent="0.35">
      <c r="B140" s="11">
        <v>44382</v>
      </c>
      <c r="C140" s="13">
        <v>0.41206018518518522</v>
      </c>
      <c r="D140" s="11">
        <v>44382</v>
      </c>
      <c r="E140" s="13">
        <v>0.45408564814814811</v>
      </c>
      <c r="F140" s="5">
        <v>1</v>
      </c>
      <c r="G140" s="5">
        <v>63</v>
      </c>
      <c r="H140" s="5">
        <v>90</v>
      </c>
      <c r="I140" s="5">
        <v>1</v>
      </c>
      <c r="J140" s="5">
        <v>10.97</v>
      </c>
      <c r="K140" s="5">
        <v>45.5</v>
      </c>
      <c r="M140" s="13">
        <f t="shared" ref="M140:M203" si="4">(E140-C140)+D140-B140</f>
        <v>4.2025462964375038E-2</v>
      </c>
    </row>
    <row r="141" spans="2:13" x14ac:dyDescent="0.35">
      <c r="B141" s="11">
        <v>44382</v>
      </c>
      <c r="C141" s="13">
        <v>0.45678240740740739</v>
      </c>
      <c r="D141" s="11">
        <v>44382</v>
      </c>
      <c r="E141" s="13">
        <v>0.46015046296296297</v>
      </c>
      <c r="F141" s="5">
        <v>1</v>
      </c>
      <c r="G141" s="5">
        <v>74</v>
      </c>
      <c r="H141" s="5">
        <v>74</v>
      </c>
      <c r="I141" s="5">
        <v>1</v>
      </c>
      <c r="J141" s="5">
        <v>0.93</v>
      </c>
      <c r="K141" s="5">
        <v>5.5</v>
      </c>
      <c r="M141" s="13">
        <f t="shared" si="4"/>
        <v>3.3680555570754223E-3</v>
      </c>
    </row>
    <row r="142" spans="2:13" x14ac:dyDescent="0.35">
      <c r="B142" s="11">
        <v>44382</v>
      </c>
      <c r="C142" s="13">
        <v>0.46104166666666663</v>
      </c>
      <c r="D142" s="11">
        <v>44382</v>
      </c>
      <c r="E142" s="13">
        <v>0.47380787037037037</v>
      </c>
      <c r="F142" s="5">
        <v>1</v>
      </c>
      <c r="G142" s="5">
        <v>74</v>
      </c>
      <c r="H142" s="5">
        <v>182</v>
      </c>
      <c r="I142" s="5">
        <v>2</v>
      </c>
      <c r="J142" s="5">
        <v>6.99</v>
      </c>
      <c r="K142" s="5">
        <v>21.5</v>
      </c>
      <c r="M142" s="13">
        <f t="shared" si="4"/>
        <v>1.2766203704813961E-2</v>
      </c>
    </row>
    <row r="143" spans="2:13" x14ac:dyDescent="0.35">
      <c r="B143" s="11">
        <v>44382</v>
      </c>
      <c r="C143" s="13">
        <v>0.60055555555555562</v>
      </c>
      <c r="D143" s="11">
        <v>44382</v>
      </c>
      <c r="E143" s="13">
        <v>0.65263888888888888</v>
      </c>
      <c r="F143" s="5">
        <v>1</v>
      </c>
      <c r="G143" s="5">
        <v>213</v>
      </c>
      <c r="H143" s="5">
        <v>127</v>
      </c>
      <c r="I143" s="5">
        <v>1</v>
      </c>
      <c r="J143" s="5">
        <v>11.85</v>
      </c>
      <c r="K143" s="5">
        <v>52.5</v>
      </c>
      <c r="M143" s="13">
        <f t="shared" si="4"/>
        <v>5.2083333335758653E-2</v>
      </c>
    </row>
    <row r="144" spans="2:13" x14ac:dyDescent="0.35">
      <c r="B144" s="11">
        <v>44382</v>
      </c>
      <c r="C144" s="13">
        <v>0.58825231481481477</v>
      </c>
      <c r="D144" s="11">
        <v>44382</v>
      </c>
      <c r="E144" s="13">
        <v>0.59270833333333328</v>
      </c>
      <c r="F144" s="5">
        <v>1</v>
      </c>
      <c r="G144" s="5">
        <v>174</v>
      </c>
      <c r="H144" s="5">
        <v>18</v>
      </c>
      <c r="I144" s="5">
        <v>1</v>
      </c>
      <c r="J144" s="5">
        <v>1.25</v>
      </c>
      <c r="K144" s="5">
        <v>6.5</v>
      </c>
      <c r="M144" s="13">
        <f t="shared" si="4"/>
        <v>4.4560185197042301E-3</v>
      </c>
    </row>
    <row r="145" spans="2:13" x14ac:dyDescent="0.35">
      <c r="B145" s="11">
        <v>44382</v>
      </c>
      <c r="C145" s="13">
        <v>0.61892361111111105</v>
      </c>
      <c r="D145" s="11">
        <v>44382</v>
      </c>
      <c r="E145" s="13">
        <v>0.63883101851851853</v>
      </c>
      <c r="F145" s="5">
        <v>1</v>
      </c>
      <c r="G145" s="5">
        <v>80</v>
      </c>
      <c r="H145" s="5">
        <v>173</v>
      </c>
      <c r="I145" s="5">
        <v>1</v>
      </c>
      <c r="J145" s="5">
        <v>5.81</v>
      </c>
      <c r="K145" s="5">
        <v>23.5</v>
      </c>
      <c r="M145" s="13">
        <f t="shared" si="4"/>
        <v>1.9907407404389232E-2</v>
      </c>
    </row>
    <row r="146" spans="2:13" x14ac:dyDescent="0.35">
      <c r="B146" s="11">
        <v>44382</v>
      </c>
      <c r="C146" s="13">
        <v>0.65009259259259256</v>
      </c>
      <c r="D146" s="11">
        <v>44382</v>
      </c>
      <c r="E146" s="13">
        <v>0.6567708333333333</v>
      </c>
      <c r="F146" s="5">
        <v>1</v>
      </c>
      <c r="G146" s="5">
        <v>66</v>
      </c>
      <c r="H146" s="5">
        <v>25</v>
      </c>
      <c r="I146" s="5">
        <v>1</v>
      </c>
      <c r="J146" s="5">
        <v>1.8</v>
      </c>
      <c r="K146" s="5">
        <v>9</v>
      </c>
      <c r="M146" s="13">
        <f t="shared" si="4"/>
        <v>6.6782407375285402E-3</v>
      </c>
    </row>
    <row r="147" spans="2:13" x14ac:dyDescent="0.35">
      <c r="B147" s="11">
        <v>44382</v>
      </c>
      <c r="C147" s="13">
        <v>0.64971064814814816</v>
      </c>
      <c r="D147" s="11">
        <v>44382</v>
      </c>
      <c r="E147" s="13">
        <v>0.68019675925925915</v>
      </c>
      <c r="F147" s="5">
        <v>1</v>
      </c>
      <c r="G147" s="5">
        <v>173</v>
      </c>
      <c r="H147" s="5">
        <v>86</v>
      </c>
      <c r="I147" s="5">
        <v>1</v>
      </c>
      <c r="J147" s="5">
        <v>14.93</v>
      </c>
      <c r="K147" s="5">
        <v>45.5</v>
      </c>
      <c r="M147" s="13">
        <f t="shared" si="4"/>
        <v>3.0486111114441883E-2</v>
      </c>
    </row>
    <row r="148" spans="2:13" x14ac:dyDescent="0.35">
      <c r="B148" s="11">
        <v>44382</v>
      </c>
      <c r="C148" s="13">
        <v>0.65306712962962965</v>
      </c>
      <c r="D148" s="11">
        <v>44382</v>
      </c>
      <c r="E148" s="13">
        <v>0.65622685185185181</v>
      </c>
      <c r="F148" s="5">
        <v>1</v>
      </c>
      <c r="G148" s="5">
        <v>75</v>
      </c>
      <c r="H148" s="5">
        <v>74</v>
      </c>
      <c r="I148" s="5">
        <v>1</v>
      </c>
      <c r="J148" s="5">
        <v>0.93</v>
      </c>
      <c r="K148" s="5">
        <v>5.5</v>
      </c>
      <c r="M148" s="13">
        <f t="shared" si="4"/>
        <v>3.159722218697425E-3</v>
      </c>
    </row>
    <row r="149" spans="2:13" x14ac:dyDescent="0.35">
      <c r="B149" s="11">
        <v>44382</v>
      </c>
      <c r="C149" s="13">
        <v>0.66829861111111111</v>
      </c>
      <c r="D149" s="11">
        <v>44382</v>
      </c>
      <c r="E149" s="13">
        <v>0.6711921296296296</v>
      </c>
      <c r="F149" s="5">
        <v>1</v>
      </c>
      <c r="G149" s="5">
        <v>75</v>
      </c>
      <c r="H149" s="5">
        <v>74</v>
      </c>
      <c r="I149" s="5">
        <v>1</v>
      </c>
      <c r="J149" s="5">
        <v>1.31</v>
      </c>
      <c r="K149" s="5">
        <v>6</v>
      </c>
      <c r="M149" s="13">
        <f t="shared" si="4"/>
        <v>2.8935185182490386E-3</v>
      </c>
    </row>
    <row r="150" spans="2:13" x14ac:dyDescent="0.35">
      <c r="B150" s="11">
        <v>44382</v>
      </c>
      <c r="C150" s="13">
        <v>0.69122685185185195</v>
      </c>
      <c r="D150" s="11">
        <v>44382</v>
      </c>
      <c r="E150" s="13">
        <v>0.70393518518518527</v>
      </c>
      <c r="F150" s="5">
        <v>1</v>
      </c>
      <c r="G150" s="5">
        <v>75</v>
      </c>
      <c r="H150" s="5">
        <v>213</v>
      </c>
      <c r="I150" s="5">
        <v>1</v>
      </c>
      <c r="J150" s="5">
        <v>7.88</v>
      </c>
      <c r="K150" s="5">
        <v>23.5</v>
      </c>
      <c r="M150" s="13">
        <f t="shared" si="4"/>
        <v>1.2708333335467614E-2</v>
      </c>
    </row>
    <row r="151" spans="2:13" x14ac:dyDescent="0.35">
      <c r="B151" s="11">
        <v>44382</v>
      </c>
      <c r="C151" s="13">
        <v>0.69306712962962969</v>
      </c>
      <c r="D151" s="11">
        <v>44382</v>
      </c>
      <c r="E151" s="13">
        <v>0.70168981481481474</v>
      </c>
      <c r="F151" s="5">
        <v>1</v>
      </c>
      <c r="G151" s="5">
        <v>42</v>
      </c>
      <c r="H151" s="5">
        <v>244</v>
      </c>
      <c r="I151" s="5">
        <v>1</v>
      </c>
      <c r="J151" s="5">
        <v>1.95</v>
      </c>
      <c r="K151" s="5">
        <v>10</v>
      </c>
      <c r="M151" s="13">
        <f t="shared" si="4"/>
        <v>8.6226851854007691E-3</v>
      </c>
    </row>
    <row r="152" spans="2:13" x14ac:dyDescent="0.35">
      <c r="B152" s="11">
        <v>44382</v>
      </c>
      <c r="C152" s="13">
        <v>0.73059027777777785</v>
      </c>
      <c r="D152" s="11">
        <v>44382</v>
      </c>
      <c r="E152" s="13">
        <v>0.73438657407407415</v>
      </c>
      <c r="F152" s="5">
        <v>1</v>
      </c>
      <c r="G152" s="5">
        <v>95</v>
      </c>
      <c r="H152" s="5">
        <v>28</v>
      </c>
      <c r="I152" s="5">
        <v>1</v>
      </c>
      <c r="J152" s="5">
        <v>1.49</v>
      </c>
      <c r="K152" s="5">
        <v>6.5</v>
      </c>
      <c r="M152" s="13">
        <f t="shared" si="4"/>
        <v>3.796296296059154E-3</v>
      </c>
    </row>
    <row r="153" spans="2:13" x14ac:dyDescent="0.35">
      <c r="B153" s="11">
        <v>44382</v>
      </c>
      <c r="C153" s="13">
        <v>0.80755787037037041</v>
      </c>
      <c r="D153" s="11">
        <v>44382</v>
      </c>
      <c r="E153" s="13">
        <v>0.82215277777777773</v>
      </c>
      <c r="F153" s="5">
        <v>1</v>
      </c>
      <c r="G153" s="5">
        <v>241</v>
      </c>
      <c r="H153" s="5">
        <v>127</v>
      </c>
      <c r="I153" s="5">
        <v>1</v>
      </c>
      <c r="J153" s="5">
        <v>2.56</v>
      </c>
      <c r="K153" s="5">
        <v>14.5</v>
      </c>
      <c r="M153" s="13">
        <f t="shared" si="4"/>
        <v>1.4594907406717539E-2</v>
      </c>
    </row>
    <row r="154" spans="2:13" x14ac:dyDescent="0.35">
      <c r="B154" s="11">
        <v>44382</v>
      </c>
      <c r="C154" s="13">
        <v>0.79888888888888887</v>
      </c>
      <c r="D154" s="11">
        <v>44382</v>
      </c>
      <c r="E154" s="13">
        <v>0.80356481481481479</v>
      </c>
      <c r="F154" s="5">
        <v>1</v>
      </c>
      <c r="G154" s="5">
        <v>65</v>
      </c>
      <c r="H154" s="5">
        <v>181</v>
      </c>
      <c r="I154" s="5">
        <v>1</v>
      </c>
      <c r="J154" s="5">
        <v>1.2</v>
      </c>
      <c r="K154" s="5">
        <v>7</v>
      </c>
      <c r="M154" s="13">
        <f t="shared" si="4"/>
        <v>4.6759259275859222E-3</v>
      </c>
    </row>
    <row r="155" spans="2:13" x14ac:dyDescent="0.35">
      <c r="B155" s="11">
        <v>44382</v>
      </c>
      <c r="C155" s="13">
        <v>0.82753472222222213</v>
      </c>
      <c r="D155" s="11">
        <v>44382</v>
      </c>
      <c r="E155" s="13">
        <v>0.83040509259259254</v>
      </c>
      <c r="F155" s="5">
        <v>1</v>
      </c>
      <c r="G155" s="5">
        <v>95</v>
      </c>
      <c r="H155" s="5">
        <v>95</v>
      </c>
      <c r="I155" s="5">
        <v>1</v>
      </c>
      <c r="J155" s="5">
        <v>0.87</v>
      </c>
      <c r="K155" s="5">
        <v>5</v>
      </c>
      <c r="M155" s="13">
        <f t="shared" si="4"/>
        <v>2.8703703719656914E-3</v>
      </c>
    </row>
    <row r="156" spans="2:13" x14ac:dyDescent="0.35">
      <c r="B156" s="11">
        <v>44382</v>
      </c>
      <c r="C156" s="13">
        <v>0.83953703703703697</v>
      </c>
      <c r="D156" s="11">
        <v>44382</v>
      </c>
      <c r="E156" s="13">
        <v>0.84274305555555562</v>
      </c>
      <c r="F156" s="5">
        <v>1</v>
      </c>
      <c r="G156" s="5">
        <v>82</v>
      </c>
      <c r="H156" s="5">
        <v>82</v>
      </c>
      <c r="I156" s="5">
        <v>1</v>
      </c>
      <c r="J156" s="5">
        <v>0.63</v>
      </c>
      <c r="K156" s="5">
        <v>5</v>
      </c>
      <c r="M156" s="13">
        <f t="shared" si="4"/>
        <v>3.2060185185400769E-3</v>
      </c>
    </row>
    <row r="157" spans="2:13" x14ac:dyDescent="0.35">
      <c r="B157" s="11">
        <v>44382</v>
      </c>
      <c r="C157" s="13">
        <v>0.83612268518518518</v>
      </c>
      <c r="D157" s="11">
        <v>44382</v>
      </c>
      <c r="E157" s="13">
        <v>0.84056712962962965</v>
      </c>
      <c r="F157" s="5">
        <v>1</v>
      </c>
      <c r="G157" s="5">
        <v>41</v>
      </c>
      <c r="H157" s="5">
        <v>24</v>
      </c>
      <c r="I157" s="5">
        <v>1</v>
      </c>
      <c r="J157" s="5">
        <v>1.17</v>
      </c>
      <c r="K157" s="5">
        <v>6.5</v>
      </c>
      <c r="M157" s="13">
        <f t="shared" si="4"/>
        <v>4.4444444429245777E-3</v>
      </c>
    </row>
    <row r="158" spans="2:13" x14ac:dyDescent="0.35">
      <c r="B158" s="11">
        <v>44382</v>
      </c>
      <c r="C158" s="13">
        <v>0.90284722222222225</v>
      </c>
      <c r="D158" s="11">
        <v>44382</v>
      </c>
      <c r="E158" s="13">
        <v>0.90913194444444445</v>
      </c>
      <c r="F158" s="5">
        <v>1</v>
      </c>
      <c r="G158" s="5">
        <v>82</v>
      </c>
      <c r="H158" s="5">
        <v>129</v>
      </c>
      <c r="I158" s="5">
        <v>1</v>
      </c>
      <c r="J158" s="5">
        <v>1.33</v>
      </c>
      <c r="K158" s="5">
        <v>7.5</v>
      </c>
      <c r="M158" s="13">
        <f t="shared" si="4"/>
        <v>6.284722221607808E-3</v>
      </c>
    </row>
    <row r="159" spans="2:13" x14ac:dyDescent="0.35">
      <c r="B159" s="11">
        <v>44382</v>
      </c>
      <c r="C159" s="13">
        <v>0.89648148148148143</v>
      </c>
      <c r="D159" s="11">
        <v>44382</v>
      </c>
      <c r="E159" s="13">
        <v>0.92115740740740737</v>
      </c>
      <c r="F159" s="5">
        <v>1</v>
      </c>
      <c r="G159" s="5">
        <v>203</v>
      </c>
      <c r="H159" s="5">
        <v>82</v>
      </c>
      <c r="I159" s="5">
        <v>1</v>
      </c>
      <c r="J159" s="5">
        <v>11.86</v>
      </c>
      <c r="K159" s="5">
        <v>36</v>
      </c>
      <c r="M159" s="13">
        <f t="shared" si="4"/>
        <v>2.4675925924384501E-2</v>
      </c>
    </row>
    <row r="160" spans="2:13" x14ac:dyDescent="0.35">
      <c r="B160" s="11">
        <v>44383</v>
      </c>
      <c r="C160" s="13">
        <v>3.1296296296296301E-2</v>
      </c>
      <c r="D160" s="11">
        <v>44383</v>
      </c>
      <c r="E160" s="13">
        <v>4.8969907407407413E-2</v>
      </c>
      <c r="F160" s="5">
        <v>1</v>
      </c>
      <c r="G160" s="5">
        <v>127</v>
      </c>
      <c r="H160" s="5">
        <v>74</v>
      </c>
      <c r="I160" s="5">
        <v>1</v>
      </c>
      <c r="J160" s="5">
        <v>5.34</v>
      </c>
      <c r="K160" s="5">
        <v>22.5</v>
      </c>
      <c r="M160" s="13">
        <f t="shared" si="4"/>
        <v>1.767361110978527E-2</v>
      </c>
    </row>
    <row r="161" spans="2:13" x14ac:dyDescent="0.35">
      <c r="B161" s="11">
        <v>44383</v>
      </c>
      <c r="C161" s="13">
        <v>0.36825231481481485</v>
      </c>
      <c r="D161" s="11">
        <v>44383</v>
      </c>
      <c r="E161" s="13">
        <v>0.37032407407407408</v>
      </c>
      <c r="F161" s="5">
        <v>1</v>
      </c>
      <c r="G161" s="5">
        <v>42</v>
      </c>
      <c r="H161" s="5">
        <v>42</v>
      </c>
      <c r="I161" s="5">
        <v>1</v>
      </c>
      <c r="J161" s="5">
        <v>0.12</v>
      </c>
      <c r="K161" s="5">
        <v>4</v>
      </c>
      <c r="M161" s="13">
        <f t="shared" si="4"/>
        <v>2.0717592560686171E-3</v>
      </c>
    </row>
    <row r="162" spans="2:13" x14ac:dyDescent="0.35">
      <c r="B162" s="11">
        <v>44383</v>
      </c>
      <c r="C162" s="13">
        <v>0.36335648148148153</v>
      </c>
      <c r="D162" s="11">
        <v>44383</v>
      </c>
      <c r="E162" s="13">
        <v>0.36520833333333336</v>
      </c>
      <c r="F162" s="5">
        <v>1</v>
      </c>
      <c r="G162" s="5">
        <v>7</v>
      </c>
      <c r="H162" s="5">
        <v>7</v>
      </c>
      <c r="I162" s="5">
        <v>1</v>
      </c>
      <c r="J162" s="5">
        <v>0.5</v>
      </c>
      <c r="K162" s="5">
        <v>4</v>
      </c>
      <c r="M162" s="13">
        <f t="shared" si="4"/>
        <v>1.8518518554628827E-3</v>
      </c>
    </row>
    <row r="163" spans="2:13" x14ac:dyDescent="0.35">
      <c r="B163" s="11">
        <v>44383</v>
      </c>
      <c r="C163" s="13">
        <v>0.35843749999999996</v>
      </c>
      <c r="D163" s="11">
        <v>44383</v>
      </c>
      <c r="E163" s="13">
        <v>0.36428240740740742</v>
      </c>
      <c r="F163" s="5">
        <v>1</v>
      </c>
      <c r="G163" s="5">
        <v>74</v>
      </c>
      <c r="H163" s="5">
        <v>74</v>
      </c>
      <c r="I163" s="5">
        <v>1</v>
      </c>
      <c r="J163" s="5">
        <v>0.99</v>
      </c>
      <c r="K163" s="5">
        <v>7</v>
      </c>
      <c r="M163" s="13">
        <f t="shared" si="4"/>
        <v>5.8449074058444239E-3</v>
      </c>
    </row>
    <row r="164" spans="2:13" x14ac:dyDescent="0.35">
      <c r="B164" s="11">
        <v>44383</v>
      </c>
      <c r="C164" s="13">
        <v>0.37828703703703703</v>
      </c>
      <c r="D164" s="11">
        <v>44383</v>
      </c>
      <c r="E164" s="13">
        <v>0.37943287037037038</v>
      </c>
      <c r="F164" s="5">
        <v>1</v>
      </c>
      <c r="G164" s="5">
        <v>41</v>
      </c>
      <c r="H164" s="5">
        <v>41</v>
      </c>
      <c r="I164" s="5">
        <v>1</v>
      </c>
      <c r="J164" s="5">
        <v>0.27</v>
      </c>
      <c r="K164" s="5">
        <v>3.5</v>
      </c>
      <c r="M164" s="13">
        <f t="shared" si="4"/>
        <v>1.1458333319751546E-3</v>
      </c>
    </row>
    <row r="165" spans="2:13" x14ac:dyDescent="0.35">
      <c r="B165" s="11">
        <v>44383</v>
      </c>
      <c r="C165" s="13">
        <v>0.38337962962962963</v>
      </c>
      <c r="D165" s="11">
        <v>44383</v>
      </c>
      <c r="E165" s="13">
        <v>0.38824074074074072</v>
      </c>
      <c r="F165" s="5">
        <v>1</v>
      </c>
      <c r="G165" s="5">
        <v>264</v>
      </c>
      <c r="H165" s="5">
        <v>264</v>
      </c>
      <c r="I165" s="5">
        <v>1</v>
      </c>
      <c r="J165" s="5">
        <v>1.69</v>
      </c>
      <c r="K165" s="5">
        <v>7.5</v>
      </c>
      <c r="M165" s="13">
        <f t="shared" si="4"/>
        <v>4.8611111124046147E-3</v>
      </c>
    </row>
    <row r="166" spans="2:13" x14ac:dyDescent="0.35">
      <c r="B166" s="11">
        <v>44383</v>
      </c>
      <c r="C166" s="13">
        <v>0.41239583333333335</v>
      </c>
      <c r="D166" s="11">
        <v>44383</v>
      </c>
      <c r="E166" s="13">
        <v>0.41513888888888889</v>
      </c>
      <c r="F166" s="5">
        <v>1</v>
      </c>
      <c r="G166" s="5">
        <v>75</v>
      </c>
      <c r="H166" s="5">
        <v>74</v>
      </c>
      <c r="I166" s="5">
        <v>1</v>
      </c>
      <c r="J166" s="5">
        <v>0.5</v>
      </c>
      <c r="K166" s="5">
        <v>4</v>
      </c>
      <c r="M166" s="13">
        <f t="shared" si="4"/>
        <v>2.7430555564933456E-3</v>
      </c>
    </row>
    <row r="167" spans="2:13" x14ac:dyDescent="0.35">
      <c r="B167" s="11">
        <v>44383</v>
      </c>
      <c r="C167" s="13">
        <v>0.41003472222222226</v>
      </c>
      <c r="D167" s="11">
        <v>44383</v>
      </c>
      <c r="E167" s="13">
        <v>0.41362268518518519</v>
      </c>
      <c r="F167" s="5">
        <v>1</v>
      </c>
      <c r="G167" s="5">
        <v>75</v>
      </c>
      <c r="H167" s="5">
        <v>75</v>
      </c>
      <c r="I167" s="5">
        <v>1</v>
      </c>
      <c r="J167" s="5">
        <v>0.81</v>
      </c>
      <c r="K167" s="5">
        <v>5.5</v>
      </c>
      <c r="M167" s="13">
        <f t="shared" si="4"/>
        <v>3.5879629649571143E-3</v>
      </c>
    </row>
    <row r="168" spans="2:13" x14ac:dyDescent="0.35">
      <c r="B168" s="11">
        <v>44383</v>
      </c>
      <c r="C168" s="13">
        <v>0.47574074074074074</v>
      </c>
      <c r="D168" s="11">
        <v>44383</v>
      </c>
      <c r="E168" s="13">
        <v>0.48724537037037036</v>
      </c>
      <c r="F168" s="5">
        <v>1</v>
      </c>
      <c r="G168" s="5">
        <v>74</v>
      </c>
      <c r="H168" s="5">
        <v>43</v>
      </c>
      <c r="I168" s="5">
        <v>1</v>
      </c>
      <c r="J168" s="5">
        <v>2.2000000000000002</v>
      </c>
      <c r="K168" s="5">
        <v>12.5</v>
      </c>
      <c r="M168" s="13">
        <f t="shared" si="4"/>
        <v>1.1504629626870155E-2</v>
      </c>
    </row>
    <row r="169" spans="2:13" x14ac:dyDescent="0.35">
      <c r="B169" s="11">
        <v>44383</v>
      </c>
      <c r="C169" s="13">
        <v>0.60496527777777775</v>
      </c>
      <c r="D169" s="11">
        <v>44383</v>
      </c>
      <c r="E169" s="13">
        <v>0.61037037037037034</v>
      </c>
      <c r="F169" s="5">
        <v>1</v>
      </c>
      <c r="G169" s="5">
        <v>74</v>
      </c>
      <c r="H169" s="5">
        <v>41</v>
      </c>
      <c r="I169" s="5">
        <v>1</v>
      </c>
      <c r="J169" s="5">
        <v>1.2</v>
      </c>
      <c r="K169" s="5">
        <v>7</v>
      </c>
      <c r="M169" s="13">
        <f t="shared" si="4"/>
        <v>5.4050925900810398E-3</v>
      </c>
    </row>
    <row r="170" spans="2:13" x14ac:dyDescent="0.35">
      <c r="B170" s="11">
        <v>44383</v>
      </c>
      <c r="C170" s="13">
        <v>0.60398148148148145</v>
      </c>
      <c r="D170" s="11">
        <v>44383</v>
      </c>
      <c r="E170" s="13">
        <v>0.61531250000000004</v>
      </c>
      <c r="F170" s="5">
        <v>1</v>
      </c>
      <c r="G170" s="5">
        <v>116</v>
      </c>
      <c r="H170" s="5">
        <v>41</v>
      </c>
      <c r="I170" s="5">
        <v>1</v>
      </c>
      <c r="J170" s="5">
        <v>2.2400000000000002</v>
      </c>
      <c r="K170" s="5">
        <v>12</v>
      </c>
      <c r="M170" s="13">
        <f t="shared" si="4"/>
        <v>1.1331018518831115E-2</v>
      </c>
    </row>
    <row r="171" spans="2:13" x14ac:dyDescent="0.35">
      <c r="B171" s="11">
        <v>44383</v>
      </c>
      <c r="C171" s="13">
        <v>0.6272685185185185</v>
      </c>
      <c r="D171" s="11">
        <v>44383</v>
      </c>
      <c r="E171" s="13">
        <v>0.63269675925925928</v>
      </c>
      <c r="F171" s="5">
        <v>1</v>
      </c>
      <c r="G171" s="5">
        <v>75</v>
      </c>
      <c r="H171" s="5">
        <v>74</v>
      </c>
      <c r="I171" s="5">
        <v>1</v>
      </c>
      <c r="J171" s="5">
        <v>1.4</v>
      </c>
      <c r="K171" s="5">
        <v>7.5</v>
      </c>
      <c r="M171" s="13">
        <f t="shared" si="4"/>
        <v>5.4282407436403446E-3</v>
      </c>
    </row>
    <row r="172" spans="2:13" x14ac:dyDescent="0.35">
      <c r="B172" s="11">
        <v>44383</v>
      </c>
      <c r="C172" s="13">
        <v>0.65271990740740737</v>
      </c>
      <c r="D172" s="11">
        <v>44383</v>
      </c>
      <c r="E172" s="13">
        <v>0.66743055555555564</v>
      </c>
      <c r="F172" s="5">
        <v>1</v>
      </c>
      <c r="G172" s="5">
        <v>243</v>
      </c>
      <c r="H172" s="5">
        <v>116</v>
      </c>
      <c r="I172" s="5">
        <v>1</v>
      </c>
      <c r="J172" s="5">
        <v>2.91</v>
      </c>
      <c r="K172" s="5">
        <v>15</v>
      </c>
      <c r="M172" s="13">
        <f t="shared" si="4"/>
        <v>1.4710648145410232E-2</v>
      </c>
    </row>
    <row r="173" spans="2:13" x14ac:dyDescent="0.35">
      <c r="B173" s="11">
        <v>44383</v>
      </c>
      <c r="C173" s="13">
        <v>0.64636574074074071</v>
      </c>
      <c r="D173" s="11">
        <v>44383</v>
      </c>
      <c r="E173" s="13">
        <v>0.65393518518518523</v>
      </c>
      <c r="F173" s="5">
        <v>1</v>
      </c>
      <c r="G173" s="5">
        <v>74</v>
      </c>
      <c r="H173" s="5">
        <v>42</v>
      </c>
      <c r="I173" s="5">
        <v>1</v>
      </c>
      <c r="J173" s="5">
        <v>2.13</v>
      </c>
      <c r="K173" s="5">
        <v>10</v>
      </c>
      <c r="M173" s="13">
        <f t="shared" si="4"/>
        <v>7.5694444458349608E-3</v>
      </c>
    </row>
    <row r="174" spans="2:13" x14ac:dyDescent="0.35">
      <c r="B174" s="11">
        <v>44383</v>
      </c>
      <c r="C174" s="13">
        <v>0.65501157407407407</v>
      </c>
      <c r="D174" s="11">
        <v>44383</v>
      </c>
      <c r="E174" s="13">
        <v>0.65892361111111108</v>
      </c>
      <c r="F174" s="5">
        <v>1</v>
      </c>
      <c r="G174" s="5">
        <v>42</v>
      </c>
      <c r="H174" s="5">
        <v>42</v>
      </c>
      <c r="I174" s="5">
        <v>1</v>
      </c>
      <c r="J174" s="5">
        <v>1.44</v>
      </c>
      <c r="K174" s="5">
        <v>6.5</v>
      </c>
      <c r="M174" s="13">
        <f t="shared" si="4"/>
        <v>3.9120370347518474E-3</v>
      </c>
    </row>
    <row r="175" spans="2:13" x14ac:dyDescent="0.35">
      <c r="B175" s="11">
        <v>44383</v>
      </c>
      <c r="C175" s="13">
        <v>0.7056365740740741</v>
      </c>
      <c r="D175" s="11">
        <v>44383</v>
      </c>
      <c r="E175" s="13">
        <v>0.70900462962962962</v>
      </c>
      <c r="F175" s="5">
        <v>1</v>
      </c>
      <c r="G175" s="5">
        <v>75</v>
      </c>
      <c r="H175" s="5">
        <v>43</v>
      </c>
      <c r="I175" s="5">
        <v>1</v>
      </c>
      <c r="J175" s="5">
        <v>0.5</v>
      </c>
      <c r="K175" s="5">
        <v>5</v>
      </c>
      <c r="M175" s="13">
        <f t="shared" si="4"/>
        <v>3.3680555570754223E-3</v>
      </c>
    </row>
    <row r="176" spans="2:13" x14ac:dyDescent="0.35">
      <c r="B176" s="11">
        <v>44383</v>
      </c>
      <c r="C176" s="13">
        <v>0.76015046296296296</v>
      </c>
      <c r="D176" s="11">
        <v>44383</v>
      </c>
      <c r="E176" s="13">
        <v>0.79201388888888891</v>
      </c>
      <c r="F176" s="5">
        <v>1</v>
      </c>
      <c r="G176" s="5">
        <v>74</v>
      </c>
      <c r="H176" s="5">
        <v>169</v>
      </c>
      <c r="I176" s="5">
        <v>1</v>
      </c>
      <c r="J176" s="5">
        <v>5.41</v>
      </c>
      <c r="K176" s="5">
        <v>29</v>
      </c>
      <c r="M176" s="13">
        <f t="shared" si="4"/>
        <v>3.1863425923802424E-2</v>
      </c>
    </row>
    <row r="177" spans="2:13" x14ac:dyDescent="0.35">
      <c r="B177" s="11">
        <v>44383</v>
      </c>
      <c r="C177" s="13">
        <v>0.77703703703703697</v>
      </c>
      <c r="D177" s="11">
        <v>44383</v>
      </c>
      <c r="E177" s="13">
        <v>0.77972222222222232</v>
      </c>
      <c r="F177" s="5">
        <v>1</v>
      </c>
      <c r="G177" s="5">
        <v>41</v>
      </c>
      <c r="H177" s="5">
        <v>42</v>
      </c>
      <c r="I177" s="5">
        <v>1</v>
      </c>
      <c r="J177" s="5">
        <v>0.69</v>
      </c>
      <c r="K177" s="5">
        <v>4.5</v>
      </c>
      <c r="M177" s="13">
        <f t="shared" si="4"/>
        <v>2.6851851871469989E-3</v>
      </c>
    </row>
    <row r="178" spans="2:13" x14ac:dyDescent="0.35">
      <c r="B178" s="11">
        <v>44383</v>
      </c>
      <c r="C178" s="13">
        <v>0.75151620370370376</v>
      </c>
      <c r="D178" s="11">
        <v>44383</v>
      </c>
      <c r="E178" s="13">
        <v>0.76421296296296293</v>
      </c>
      <c r="F178" s="5">
        <v>1</v>
      </c>
      <c r="G178" s="5">
        <v>61</v>
      </c>
      <c r="H178" s="5">
        <v>62</v>
      </c>
      <c r="I178" s="5">
        <v>1</v>
      </c>
      <c r="J178" s="5">
        <v>2.1</v>
      </c>
      <c r="K178" s="5">
        <v>13</v>
      </c>
      <c r="M178" s="13">
        <f t="shared" si="4"/>
        <v>1.2696759258687962E-2</v>
      </c>
    </row>
    <row r="179" spans="2:13" x14ac:dyDescent="0.35">
      <c r="B179" s="11">
        <v>44383</v>
      </c>
      <c r="C179" s="13">
        <v>0.84068287037037026</v>
      </c>
      <c r="D179" s="11">
        <v>44383</v>
      </c>
      <c r="E179" s="13">
        <v>0.8499537037037036</v>
      </c>
      <c r="F179" s="5">
        <v>1</v>
      </c>
      <c r="G179" s="5">
        <v>95</v>
      </c>
      <c r="H179" s="5">
        <v>197</v>
      </c>
      <c r="I179" s="5">
        <v>1</v>
      </c>
      <c r="J179" s="5">
        <v>2.63</v>
      </c>
      <c r="K179" s="5">
        <v>12</v>
      </c>
      <c r="M179" s="13">
        <f t="shared" si="4"/>
        <v>9.2708333322661929E-3</v>
      </c>
    </row>
    <row r="180" spans="2:13" x14ac:dyDescent="0.35">
      <c r="B180" s="11">
        <v>44383</v>
      </c>
      <c r="C180" s="13">
        <v>0.88599537037037035</v>
      </c>
      <c r="D180" s="11">
        <v>44383</v>
      </c>
      <c r="E180" s="13">
        <v>0.88865740740740751</v>
      </c>
      <c r="F180" s="5">
        <v>1</v>
      </c>
      <c r="G180" s="5">
        <v>75</v>
      </c>
      <c r="H180" s="5">
        <v>74</v>
      </c>
      <c r="I180" s="5">
        <v>1</v>
      </c>
      <c r="J180" s="5">
        <v>1.57</v>
      </c>
      <c r="K180" s="5">
        <v>6</v>
      </c>
      <c r="M180" s="13">
        <f t="shared" si="4"/>
        <v>2.6620370335876942E-3</v>
      </c>
    </row>
    <row r="181" spans="2:13" x14ac:dyDescent="0.35">
      <c r="B181" s="11">
        <v>44383</v>
      </c>
      <c r="C181" s="13">
        <v>0.91675925925925927</v>
      </c>
      <c r="D181" s="11">
        <v>44383</v>
      </c>
      <c r="E181" s="13">
        <v>0.9347685185185185</v>
      </c>
      <c r="F181" s="5">
        <v>1</v>
      </c>
      <c r="G181" s="5">
        <v>152</v>
      </c>
      <c r="H181" s="5">
        <v>168</v>
      </c>
      <c r="I181" s="5">
        <v>1</v>
      </c>
      <c r="J181" s="5">
        <v>4.7</v>
      </c>
      <c r="K181" s="5">
        <v>19.5</v>
      </c>
      <c r="M181" s="13">
        <f t="shared" si="4"/>
        <v>1.8009259256359655E-2</v>
      </c>
    </row>
    <row r="182" spans="2:13" x14ac:dyDescent="0.35">
      <c r="B182" s="11">
        <v>44383</v>
      </c>
      <c r="C182" s="13">
        <v>0.9612384259259259</v>
      </c>
      <c r="D182" s="11">
        <v>44383</v>
      </c>
      <c r="E182" s="13">
        <v>0.96480324074074064</v>
      </c>
      <c r="F182" s="5">
        <v>1</v>
      </c>
      <c r="G182" s="5">
        <v>75</v>
      </c>
      <c r="H182" s="5">
        <v>75</v>
      </c>
      <c r="I182" s="5">
        <v>1</v>
      </c>
      <c r="J182" s="5">
        <v>0.91</v>
      </c>
      <c r="K182" s="5">
        <v>5</v>
      </c>
      <c r="M182" s="13">
        <f t="shared" si="4"/>
        <v>3.5648148113978095E-3</v>
      </c>
    </row>
    <row r="183" spans="2:13" x14ac:dyDescent="0.35">
      <c r="B183" s="11">
        <v>44383</v>
      </c>
      <c r="C183" s="13">
        <v>0.95491898148148147</v>
      </c>
      <c r="D183" s="11">
        <v>44383</v>
      </c>
      <c r="E183" s="13">
        <v>0.96241898148148142</v>
      </c>
      <c r="F183" s="5">
        <v>1</v>
      </c>
      <c r="G183" s="5">
        <v>82</v>
      </c>
      <c r="H183" s="5">
        <v>226</v>
      </c>
      <c r="I183" s="5">
        <v>1</v>
      </c>
      <c r="J183" s="5">
        <v>2.1800000000000002</v>
      </c>
      <c r="K183" s="5">
        <v>9.5</v>
      </c>
      <c r="M183" s="13">
        <f t="shared" si="4"/>
        <v>7.4999999997089617E-3</v>
      </c>
    </row>
    <row r="184" spans="2:13" x14ac:dyDescent="0.35">
      <c r="B184" s="11">
        <v>44384</v>
      </c>
      <c r="C184" s="13">
        <v>0.32498842592592592</v>
      </c>
      <c r="D184" s="11">
        <v>44384</v>
      </c>
      <c r="E184" s="13">
        <v>0.3342013888888889</v>
      </c>
      <c r="F184" s="5">
        <v>1</v>
      </c>
      <c r="G184" s="5">
        <v>173</v>
      </c>
      <c r="H184" s="5">
        <v>92</v>
      </c>
      <c r="I184" s="5">
        <v>1</v>
      </c>
      <c r="J184" s="5">
        <v>2.5</v>
      </c>
      <c r="K184" s="5">
        <v>12</v>
      </c>
      <c r="M184" s="13">
        <f t="shared" si="4"/>
        <v>9.2129629629198462E-3</v>
      </c>
    </row>
    <row r="185" spans="2:13" x14ac:dyDescent="0.35">
      <c r="B185" s="11">
        <v>44384</v>
      </c>
      <c r="C185" s="13">
        <v>0.34173611111111107</v>
      </c>
      <c r="D185" s="11">
        <v>44384</v>
      </c>
      <c r="E185" s="13">
        <v>0.3478472222222222</v>
      </c>
      <c r="F185" s="5">
        <v>1</v>
      </c>
      <c r="G185" s="5">
        <v>7</v>
      </c>
      <c r="H185" s="5">
        <v>138</v>
      </c>
      <c r="I185" s="5">
        <v>1</v>
      </c>
      <c r="J185" s="5">
        <v>4.0999999999999996</v>
      </c>
      <c r="K185" s="5">
        <v>13</v>
      </c>
      <c r="M185" s="13">
        <f t="shared" si="4"/>
        <v>6.1111111135687679E-3</v>
      </c>
    </row>
    <row r="186" spans="2:13" x14ac:dyDescent="0.35">
      <c r="B186" s="11">
        <v>44384</v>
      </c>
      <c r="C186" s="13">
        <v>0.37148148148148147</v>
      </c>
      <c r="D186" s="11">
        <v>44384</v>
      </c>
      <c r="E186" s="13">
        <v>0.42201388888888891</v>
      </c>
      <c r="F186" s="5">
        <v>1</v>
      </c>
      <c r="G186" s="5">
        <v>75</v>
      </c>
      <c r="H186" s="5">
        <v>240</v>
      </c>
      <c r="I186" s="5">
        <v>1</v>
      </c>
      <c r="J186" s="5">
        <v>37.42</v>
      </c>
      <c r="K186" s="5">
        <v>106</v>
      </c>
      <c r="M186" s="13">
        <f t="shared" si="4"/>
        <v>5.0532407403807156E-2</v>
      </c>
    </row>
    <row r="187" spans="2:13" x14ac:dyDescent="0.35">
      <c r="B187" s="11">
        <v>44384</v>
      </c>
      <c r="C187" s="13">
        <v>0.37535879629629632</v>
      </c>
      <c r="D187" s="11">
        <v>44384</v>
      </c>
      <c r="E187" s="13">
        <v>0.38513888888888892</v>
      </c>
      <c r="F187" s="5">
        <v>1</v>
      </c>
      <c r="G187" s="5">
        <v>47</v>
      </c>
      <c r="H187" s="5">
        <v>126</v>
      </c>
      <c r="I187" s="5">
        <v>1</v>
      </c>
      <c r="J187" s="5">
        <v>2.64</v>
      </c>
      <c r="K187" s="5">
        <v>12</v>
      </c>
      <c r="M187" s="13">
        <f t="shared" si="4"/>
        <v>9.7800925941555761E-3</v>
      </c>
    </row>
    <row r="188" spans="2:13" x14ac:dyDescent="0.35">
      <c r="B188" s="11">
        <v>44384</v>
      </c>
      <c r="C188" s="13">
        <v>0.45965277777777774</v>
      </c>
      <c r="D188" s="11">
        <v>44384</v>
      </c>
      <c r="E188" s="13">
        <v>0.46743055555555557</v>
      </c>
      <c r="F188" s="5">
        <v>1</v>
      </c>
      <c r="G188" s="5">
        <v>74</v>
      </c>
      <c r="H188" s="5">
        <v>238</v>
      </c>
      <c r="I188" s="5">
        <v>1</v>
      </c>
      <c r="J188" s="5">
        <v>2.0499999999999998</v>
      </c>
      <c r="K188" s="5">
        <v>9.5</v>
      </c>
      <c r="M188" s="13">
        <f t="shared" si="4"/>
        <v>7.7777777769370005E-3</v>
      </c>
    </row>
    <row r="189" spans="2:13" x14ac:dyDescent="0.35">
      <c r="B189" s="11">
        <v>44384</v>
      </c>
      <c r="C189" s="13">
        <v>0.48851851851851852</v>
      </c>
      <c r="D189" s="11">
        <v>44384</v>
      </c>
      <c r="E189" s="13">
        <v>0.49478009259259265</v>
      </c>
      <c r="F189" s="5">
        <v>1</v>
      </c>
      <c r="G189" s="5">
        <v>41</v>
      </c>
      <c r="H189" s="5">
        <v>42</v>
      </c>
      <c r="I189" s="5">
        <v>1</v>
      </c>
      <c r="J189" s="5">
        <v>1.19</v>
      </c>
      <c r="K189" s="5">
        <v>8</v>
      </c>
      <c r="M189" s="13">
        <f t="shared" si="4"/>
        <v>6.2615740753244609E-3</v>
      </c>
    </row>
    <row r="190" spans="2:13" x14ac:dyDescent="0.35">
      <c r="B190" s="11">
        <v>44384</v>
      </c>
      <c r="C190" s="13">
        <v>0.50509259259259254</v>
      </c>
      <c r="D190" s="11">
        <v>44384</v>
      </c>
      <c r="E190" s="13">
        <v>0.51175925925925925</v>
      </c>
      <c r="F190" s="5">
        <v>1</v>
      </c>
      <c r="G190" s="5">
        <v>42</v>
      </c>
      <c r="H190" s="5">
        <v>41</v>
      </c>
      <c r="I190" s="5">
        <v>1</v>
      </c>
      <c r="J190" s="5">
        <v>1.43</v>
      </c>
      <c r="K190" s="5">
        <v>8</v>
      </c>
      <c r="M190" s="13">
        <f t="shared" si="4"/>
        <v>6.6666666680248454E-3</v>
      </c>
    </row>
    <row r="191" spans="2:13" x14ac:dyDescent="0.35">
      <c r="B191" s="11">
        <v>44384</v>
      </c>
      <c r="C191" s="13">
        <v>0.53456018518518522</v>
      </c>
      <c r="D191" s="11">
        <v>44384</v>
      </c>
      <c r="E191" s="13">
        <v>0.53820601851851857</v>
      </c>
      <c r="F191" s="5">
        <v>1</v>
      </c>
      <c r="G191" s="5">
        <v>42</v>
      </c>
      <c r="H191" s="5">
        <v>152</v>
      </c>
      <c r="I191" s="5">
        <v>1</v>
      </c>
      <c r="J191" s="5">
        <v>0.91</v>
      </c>
      <c r="K191" s="5">
        <v>5.5</v>
      </c>
      <c r="M191" s="13">
        <f t="shared" si="4"/>
        <v>3.645833334303461E-3</v>
      </c>
    </row>
    <row r="192" spans="2:13" x14ac:dyDescent="0.35">
      <c r="B192" s="11">
        <v>44384</v>
      </c>
      <c r="C192" s="13">
        <v>0.57208333333333339</v>
      </c>
      <c r="D192" s="11">
        <v>44384</v>
      </c>
      <c r="E192" s="13">
        <v>0.58328703703703699</v>
      </c>
      <c r="F192" s="5">
        <v>1</v>
      </c>
      <c r="G192" s="5">
        <v>82</v>
      </c>
      <c r="H192" s="5">
        <v>223</v>
      </c>
      <c r="I192" s="5">
        <v>1</v>
      </c>
      <c r="J192" s="5">
        <v>3.83</v>
      </c>
      <c r="K192" s="5">
        <v>15</v>
      </c>
      <c r="M192" s="13">
        <f t="shared" si="4"/>
        <v>1.1203703703358769E-2</v>
      </c>
    </row>
    <row r="193" spans="2:13" x14ac:dyDescent="0.35">
      <c r="B193" s="11">
        <v>44384</v>
      </c>
      <c r="C193" s="13">
        <v>0.56978009259259255</v>
      </c>
      <c r="D193" s="11">
        <v>44384</v>
      </c>
      <c r="E193" s="13">
        <v>0.57807870370370373</v>
      </c>
      <c r="F193" s="5">
        <v>1</v>
      </c>
      <c r="G193" s="5">
        <v>25</v>
      </c>
      <c r="H193" s="5">
        <v>97</v>
      </c>
      <c r="I193" s="5">
        <v>2</v>
      </c>
      <c r="J193" s="5">
        <v>1.6</v>
      </c>
      <c r="K193" s="5">
        <v>9.5</v>
      </c>
      <c r="M193" s="13">
        <f t="shared" si="4"/>
        <v>8.2986111083300784E-3</v>
      </c>
    </row>
    <row r="194" spans="2:13" x14ac:dyDescent="0.35">
      <c r="B194" s="11">
        <v>44384</v>
      </c>
      <c r="C194" s="13">
        <v>0.59880787037037042</v>
      </c>
      <c r="D194" s="11">
        <v>44384</v>
      </c>
      <c r="E194" s="13">
        <v>0.6075694444444445</v>
      </c>
      <c r="F194" s="5">
        <v>1</v>
      </c>
      <c r="G194" s="5">
        <v>75</v>
      </c>
      <c r="H194" s="5">
        <v>24</v>
      </c>
      <c r="I194" s="5">
        <v>1</v>
      </c>
      <c r="J194" s="5">
        <v>1.63</v>
      </c>
      <c r="K194" s="5">
        <v>9</v>
      </c>
      <c r="M194" s="13">
        <f t="shared" si="4"/>
        <v>8.7615740776527673E-3</v>
      </c>
    </row>
    <row r="195" spans="2:13" x14ac:dyDescent="0.35">
      <c r="B195" s="11">
        <v>44384</v>
      </c>
      <c r="C195" s="13">
        <v>0.59291666666666665</v>
      </c>
      <c r="D195" s="11">
        <v>44384</v>
      </c>
      <c r="E195" s="13">
        <v>0.59609953703703711</v>
      </c>
      <c r="F195" s="5">
        <v>1</v>
      </c>
      <c r="G195" s="5">
        <v>7</v>
      </c>
      <c r="H195" s="5">
        <v>7</v>
      </c>
      <c r="I195" s="5">
        <v>1</v>
      </c>
      <c r="J195" s="5">
        <v>0.72</v>
      </c>
      <c r="K195" s="5">
        <v>5</v>
      </c>
      <c r="M195" s="13">
        <f t="shared" si="4"/>
        <v>3.1828703722567298E-3</v>
      </c>
    </row>
    <row r="196" spans="2:13" x14ac:dyDescent="0.35">
      <c r="B196" s="11">
        <v>44384</v>
      </c>
      <c r="C196" s="13">
        <v>0.60626157407407411</v>
      </c>
      <c r="D196" s="11">
        <v>44384</v>
      </c>
      <c r="E196" s="13">
        <v>0.61487268518518523</v>
      </c>
      <c r="F196" s="5">
        <v>1</v>
      </c>
      <c r="G196" s="5">
        <v>97</v>
      </c>
      <c r="H196" s="5">
        <v>181</v>
      </c>
      <c r="I196" s="5">
        <v>1</v>
      </c>
      <c r="J196" s="5">
        <v>1.67</v>
      </c>
      <c r="K196" s="5">
        <v>10</v>
      </c>
      <c r="M196" s="13">
        <f t="shared" si="4"/>
        <v>8.6111111086211167E-3</v>
      </c>
    </row>
    <row r="197" spans="2:13" x14ac:dyDescent="0.35">
      <c r="B197" s="11">
        <v>44384</v>
      </c>
      <c r="C197" s="13">
        <v>0.61114583333333339</v>
      </c>
      <c r="D197" s="11">
        <v>44384</v>
      </c>
      <c r="E197" s="13">
        <v>0.6341782407407407</v>
      </c>
      <c r="F197" s="5">
        <v>1</v>
      </c>
      <c r="G197" s="5">
        <v>74</v>
      </c>
      <c r="H197" s="5">
        <v>75</v>
      </c>
      <c r="I197" s="5">
        <v>2</v>
      </c>
      <c r="J197" s="5">
        <v>4.8</v>
      </c>
      <c r="K197" s="5">
        <v>23</v>
      </c>
      <c r="M197" s="13">
        <f t="shared" si="4"/>
        <v>2.3032407407299615E-2</v>
      </c>
    </row>
    <row r="198" spans="2:13" x14ac:dyDescent="0.35">
      <c r="B198" s="11">
        <v>44384</v>
      </c>
      <c r="C198" s="13">
        <v>0.66563657407407406</v>
      </c>
      <c r="D198" s="11">
        <v>44384</v>
      </c>
      <c r="E198" s="13">
        <v>0.66827546296296303</v>
      </c>
      <c r="F198" s="5">
        <v>1</v>
      </c>
      <c r="G198" s="5">
        <v>166</v>
      </c>
      <c r="H198" s="5">
        <v>166</v>
      </c>
      <c r="I198" s="5">
        <v>1</v>
      </c>
      <c r="J198" s="5">
        <v>0.7</v>
      </c>
      <c r="K198" s="5">
        <v>5</v>
      </c>
      <c r="M198" s="13">
        <f t="shared" si="4"/>
        <v>2.638888887304347E-3</v>
      </c>
    </row>
    <row r="199" spans="2:13" x14ac:dyDescent="0.35">
      <c r="B199" s="11">
        <v>44384</v>
      </c>
      <c r="C199" s="13">
        <v>0.65577546296296296</v>
      </c>
      <c r="D199" s="11">
        <v>44384</v>
      </c>
      <c r="E199" s="13">
        <v>0.66274305555555557</v>
      </c>
      <c r="F199" s="5">
        <v>1</v>
      </c>
      <c r="G199" s="5">
        <v>42</v>
      </c>
      <c r="H199" s="5">
        <v>159</v>
      </c>
      <c r="I199" s="5">
        <v>1</v>
      </c>
      <c r="J199" s="5">
        <v>0.97</v>
      </c>
      <c r="K199" s="5">
        <v>8</v>
      </c>
      <c r="M199" s="13">
        <f t="shared" si="4"/>
        <v>6.9675925915362313E-3</v>
      </c>
    </row>
    <row r="200" spans="2:13" x14ac:dyDescent="0.35">
      <c r="B200" s="11">
        <v>44384</v>
      </c>
      <c r="C200" s="13">
        <v>0.63287037037037031</v>
      </c>
      <c r="D200" s="11">
        <v>44384</v>
      </c>
      <c r="E200" s="13">
        <v>0.65246527777777774</v>
      </c>
      <c r="F200" s="5">
        <v>1</v>
      </c>
      <c r="G200" s="5">
        <v>74</v>
      </c>
      <c r="H200" s="5">
        <v>127</v>
      </c>
      <c r="I200" s="5">
        <v>1</v>
      </c>
      <c r="J200" s="5">
        <v>5.57</v>
      </c>
      <c r="K200" s="5">
        <v>22.5</v>
      </c>
      <c r="M200" s="13">
        <f t="shared" si="4"/>
        <v>1.9594907404098194E-2</v>
      </c>
    </row>
    <row r="201" spans="2:13" x14ac:dyDescent="0.35">
      <c r="B201" s="11">
        <v>44384</v>
      </c>
      <c r="C201" s="13">
        <v>0.66481481481481486</v>
      </c>
      <c r="D201" s="11">
        <v>44384</v>
      </c>
      <c r="E201" s="13">
        <v>0.68062500000000004</v>
      </c>
      <c r="F201" s="5">
        <v>1</v>
      </c>
      <c r="G201" s="5">
        <v>130</v>
      </c>
      <c r="H201" s="5">
        <v>38</v>
      </c>
      <c r="I201" s="5">
        <v>1</v>
      </c>
      <c r="J201" s="5">
        <v>5.25</v>
      </c>
      <c r="K201" s="5">
        <v>19.5</v>
      </c>
      <c r="M201" s="13">
        <f t="shared" si="4"/>
        <v>1.5810185184818693E-2</v>
      </c>
    </row>
    <row r="202" spans="2:13" x14ac:dyDescent="0.35">
      <c r="B202" s="11">
        <v>44384</v>
      </c>
      <c r="C202" s="13">
        <v>0.64045138888888886</v>
      </c>
      <c r="D202" s="11">
        <v>44384</v>
      </c>
      <c r="E202" s="13">
        <v>0.66141203703703699</v>
      </c>
      <c r="F202" s="5">
        <v>1</v>
      </c>
      <c r="G202" s="5">
        <v>25</v>
      </c>
      <c r="H202" s="5">
        <v>129</v>
      </c>
      <c r="I202" s="5">
        <v>1</v>
      </c>
      <c r="J202" s="5">
        <v>7.87</v>
      </c>
      <c r="K202" s="5">
        <v>27</v>
      </c>
      <c r="M202" s="13">
        <f t="shared" si="4"/>
        <v>2.0960648151230998E-2</v>
      </c>
    </row>
    <row r="203" spans="2:13" x14ac:dyDescent="0.35">
      <c r="B203" s="11">
        <v>44384</v>
      </c>
      <c r="C203" s="13">
        <v>0.66607638888888887</v>
      </c>
      <c r="D203" s="11">
        <v>44384</v>
      </c>
      <c r="E203" s="13">
        <v>0.67574074074074064</v>
      </c>
      <c r="F203" s="5">
        <v>1</v>
      </c>
      <c r="G203" s="5">
        <v>166</v>
      </c>
      <c r="H203" s="5">
        <v>74</v>
      </c>
      <c r="I203" s="5">
        <v>1</v>
      </c>
      <c r="J203" s="5">
        <v>1.72</v>
      </c>
      <c r="K203" s="5">
        <v>9.5</v>
      </c>
      <c r="M203" s="13">
        <f t="shared" si="4"/>
        <v>9.6643518554628827E-3</v>
      </c>
    </row>
    <row r="204" spans="2:13" x14ac:dyDescent="0.35">
      <c r="B204" s="11">
        <v>44384</v>
      </c>
      <c r="C204" s="13">
        <v>0.63943287037037033</v>
      </c>
      <c r="D204" s="11">
        <v>44384</v>
      </c>
      <c r="E204" s="13">
        <v>0.64787037037037043</v>
      </c>
      <c r="F204" s="5">
        <v>1</v>
      </c>
      <c r="G204" s="5">
        <v>37</v>
      </c>
      <c r="H204" s="5">
        <v>198</v>
      </c>
      <c r="I204" s="5">
        <v>1</v>
      </c>
      <c r="J204" s="5">
        <v>1.6</v>
      </c>
      <c r="K204" s="5">
        <v>9.5</v>
      </c>
      <c r="M204" s="13">
        <f t="shared" ref="M204:M267" si="5">(E204-C204)+D204-B204</f>
        <v>8.4375000005820766E-3</v>
      </c>
    </row>
    <row r="205" spans="2:13" x14ac:dyDescent="0.35">
      <c r="B205" s="11">
        <v>44384</v>
      </c>
      <c r="C205" s="13">
        <v>0.67651620370370369</v>
      </c>
      <c r="D205" s="11">
        <v>44384</v>
      </c>
      <c r="E205" s="13">
        <v>0.68842592592592589</v>
      </c>
      <c r="F205" s="5">
        <v>1</v>
      </c>
      <c r="G205" s="5">
        <v>82</v>
      </c>
      <c r="H205" s="5">
        <v>264</v>
      </c>
      <c r="I205" s="5">
        <v>1</v>
      </c>
      <c r="J205" s="5">
        <v>1.79</v>
      </c>
      <c r="K205" s="5">
        <v>11.5</v>
      </c>
      <c r="M205" s="13">
        <f t="shared" si="5"/>
        <v>1.190972221957054E-2</v>
      </c>
    </row>
    <row r="206" spans="2:13" x14ac:dyDescent="0.35">
      <c r="B206" s="11">
        <v>44384</v>
      </c>
      <c r="C206" s="13">
        <v>0.68443287037037026</v>
      </c>
      <c r="D206" s="11">
        <v>44384</v>
      </c>
      <c r="E206" s="13">
        <v>0.68799768518518523</v>
      </c>
      <c r="F206" s="5">
        <v>1</v>
      </c>
      <c r="G206" s="5">
        <v>7</v>
      </c>
      <c r="H206" s="5">
        <v>7</v>
      </c>
      <c r="I206" s="5">
        <v>1</v>
      </c>
      <c r="J206" s="5">
        <v>0.56999999999999995</v>
      </c>
      <c r="K206" s="5">
        <v>5</v>
      </c>
      <c r="M206" s="13">
        <f t="shared" si="5"/>
        <v>3.5648148113978095E-3</v>
      </c>
    </row>
    <row r="207" spans="2:13" x14ac:dyDescent="0.35">
      <c r="B207" s="11">
        <v>44384</v>
      </c>
      <c r="C207" s="13">
        <v>0.68334490740740739</v>
      </c>
      <c r="D207" s="11">
        <v>44384</v>
      </c>
      <c r="E207" s="13">
        <v>0.69431712962962966</v>
      </c>
      <c r="F207" s="5">
        <v>1</v>
      </c>
      <c r="G207" s="5">
        <v>74</v>
      </c>
      <c r="H207" s="5">
        <v>166</v>
      </c>
      <c r="I207" s="5">
        <v>1</v>
      </c>
      <c r="J207" s="5">
        <v>2.0099999999999998</v>
      </c>
      <c r="K207" s="5">
        <v>11.5</v>
      </c>
      <c r="M207" s="13">
        <f t="shared" si="5"/>
        <v>1.0972222218697425E-2</v>
      </c>
    </row>
    <row r="208" spans="2:13" x14ac:dyDescent="0.35">
      <c r="B208" s="11">
        <v>44384</v>
      </c>
      <c r="C208" s="13">
        <v>0.7047337962962964</v>
      </c>
      <c r="D208" s="11">
        <v>44384</v>
      </c>
      <c r="E208" s="13">
        <v>0.70900462962962962</v>
      </c>
      <c r="F208" s="5">
        <v>1</v>
      </c>
      <c r="G208" s="5">
        <v>75</v>
      </c>
      <c r="H208" s="5">
        <v>74</v>
      </c>
      <c r="I208" s="5">
        <v>1</v>
      </c>
      <c r="J208" s="5">
        <v>1.46</v>
      </c>
      <c r="K208" s="5">
        <v>7</v>
      </c>
      <c r="M208" s="13">
        <f t="shared" si="5"/>
        <v>4.2708333348855376E-3</v>
      </c>
    </row>
    <row r="209" spans="2:13" x14ac:dyDescent="0.35">
      <c r="B209" s="11">
        <v>44384</v>
      </c>
      <c r="C209" s="13">
        <v>0.74089120370370365</v>
      </c>
      <c r="D209" s="11">
        <v>44384</v>
      </c>
      <c r="E209" s="13">
        <v>0.77474537037037028</v>
      </c>
      <c r="F209" s="5">
        <v>1</v>
      </c>
      <c r="G209" s="5">
        <v>242</v>
      </c>
      <c r="H209" s="5">
        <v>75</v>
      </c>
      <c r="I209" s="5">
        <v>1</v>
      </c>
      <c r="J209" s="5">
        <v>9.48</v>
      </c>
      <c r="K209" s="5">
        <v>39</v>
      </c>
      <c r="M209" s="13">
        <f t="shared" si="5"/>
        <v>3.3854166664241347E-2</v>
      </c>
    </row>
    <row r="210" spans="2:13" x14ac:dyDescent="0.35">
      <c r="B210" s="11">
        <v>44384</v>
      </c>
      <c r="C210" s="13">
        <v>0.79268518518518516</v>
      </c>
      <c r="D210" s="11">
        <v>44384</v>
      </c>
      <c r="E210" s="13">
        <v>0.79894675925925929</v>
      </c>
      <c r="F210" s="5">
        <v>1</v>
      </c>
      <c r="G210" s="5">
        <v>159</v>
      </c>
      <c r="H210" s="5">
        <v>167</v>
      </c>
      <c r="I210" s="5">
        <v>1</v>
      </c>
      <c r="J210" s="5">
        <v>1.46</v>
      </c>
      <c r="K210" s="5">
        <v>8</v>
      </c>
      <c r="M210" s="13">
        <f t="shared" si="5"/>
        <v>6.2615740753244609E-3</v>
      </c>
    </row>
    <row r="211" spans="2:13" x14ac:dyDescent="0.35">
      <c r="B211" s="11">
        <v>44384</v>
      </c>
      <c r="C211" s="13">
        <v>0.79765046296296294</v>
      </c>
      <c r="D211" s="11">
        <v>44384</v>
      </c>
      <c r="E211" s="13">
        <v>0.81333333333333335</v>
      </c>
      <c r="F211" s="5">
        <v>1</v>
      </c>
      <c r="G211" s="5">
        <v>52</v>
      </c>
      <c r="H211" s="5">
        <v>129</v>
      </c>
      <c r="I211" s="5">
        <v>1</v>
      </c>
      <c r="J211" s="5">
        <v>12.45</v>
      </c>
      <c r="K211" s="5">
        <v>34</v>
      </c>
      <c r="M211" s="13">
        <f t="shared" si="5"/>
        <v>1.5682870369346347E-2</v>
      </c>
    </row>
    <row r="212" spans="2:13" x14ac:dyDescent="0.35">
      <c r="B212" s="11">
        <v>44384</v>
      </c>
      <c r="C212" s="13">
        <v>0.81371527777777775</v>
      </c>
      <c r="D212" s="11">
        <v>44384</v>
      </c>
      <c r="E212" s="13">
        <v>0.81861111111111118</v>
      </c>
      <c r="F212" s="5">
        <v>1</v>
      </c>
      <c r="G212" s="5">
        <v>75</v>
      </c>
      <c r="H212" s="5">
        <v>41</v>
      </c>
      <c r="I212" s="5">
        <v>1</v>
      </c>
      <c r="J212" s="5">
        <v>1.1100000000000001</v>
      </c>
      <c r="K212" s="5">
        <v>6.5</v>
      </c>
      <c r="M212" s="13">
        <f t="shared" si="5"/>
        <v>4.8958333354676142E-3</v>
      </c>
    </row>
    <row r="213" spans="2:13" x14ac:dyDescent="0.35">
      <c r="B213" s="11">
        <v>44384</v>
      </c>
      <c r="C213" s="13">
        <v>0.80879629629629635</v>
      </c>
      <c r="D213" s="11">
        <v>44384</v>
      </c>
      <c r="E213" s="13">
        <v>0.82177083333333334</v>
      </c>
      <c r="F213" s="5">
        <v>1</v>
      </c>
      <c r="G213" s="5">
        <v>33</v>
      </c>
      <c r="H213" s="5">
        <v>188</v>
      </c>
      <c r="I213" s="5">
        <v>1</v>
      </c>
      <c r="J213" s="5">
        <v>3.45</v>
      </c>
      <c r="K213" s="5">
        <v>15</v>
      </c>
      <c r="M213" s="13">
        <f t="shared" si="5"/>
        <v>1.2974537035916001E-2</v>
      </c>
    </row>
    <row r="214" spans="2:13" x14ac:dyDescent="0.35">
      <c r="B214" s="11">
        <v>44384</v>
      </c>
      <c r="C214" s="13">
        <v>0.86353009259259261</v>
      </c>
      <c r="D214" s="11">
        <v>44384</v>
      </c>
      <c r="E214" s="13">
        <v>0.8663657407407408</v>
      </c>
      <c r="F214" s="5">
        <v>1</v>
      </c>
      <c r="G214" s="5">
        <v>74</v>
      </c>
      <c r="H214" s="5">
        <v>75</v>
      </c>
      <c r="I214" s="5">
        <v>1</v>
      </c>
      <c r="J214" s="5">
        <v>0.86</v>
      </c>
      <c r="K214" s="5">
        <v>5</v>
      </c>
      <c r="M214" s="13">
        <f t="shared" si="5"/>
        <v>2.8356481489026919E-3</v>
      </c>
    </row>
    <row r="215" spans="2:13" x14ac:dyDescent="0.35">
      <c r="B215" s="11">
        <v>44384</v>
      </c>
      <c r="C215" s="13">
        <v>0.87737268518518519</v>
      </c>
      <c r="D215" s="11">
        <v>44384</v>
      </c>
      <c r="E215" s="13">
        <v>0.88351851851851848</v>
      </c>
      <c r="F215" s="5">
        <v>1</v>
      </c>
      <c r="G215" s="5">
        <v>82</v>
      </c>
      <c r="H215" s="5">
        <v>160</v>
      </c>
      <c r="I215" s="5">
        <v>1</v>
      </c>
      <c r="J215" s="5">
        <v>1.3</v>
      </c>
      <c r="K215" s="5">
        <v>7.5</v>
      </c>
      <c r="M215" s="13">
        <f t="shared" si="5"/>
        <v>6.1458333366317675E-3</v>
      </c>
    </row>
    <row r="216" spans="2:13" x14ac:dyDescent="0.35">
      <c r="B216" s="11">
        <v>44384</v>
      </c>
      <c r="C216" s="13">
        <v>0.9555555555555556</v>
      </c>
      <c r="D216" s="11">
        <v>44384</v>
      </c>
      <c r="E216" s="13">
        <v>0.95961805555555557</v>
      </c>
      <c r="F216" s="5">
        <v>1</v>
      </c>
      <c r="G216" s="5">
        <v>74</v>
      </c>
      <c r="H216" s="5">
        <v>43</v>
      </c>
      <c r="I216" s="5">
        <v>1</v>
      </c>
      <c r="J216" s="5">
        <v>1.5</v>
      </c>
      <c r="K216" s="5">
        <v>6.5</v>
      </c>
      <c r="M216" s="13">
        <f t="shared" si="5"/>
        <v>4.0624999965075403E-3</v>
      </c>
    </row>
    <row r="217" spans="2:13" x14ac:dyDescent="0.35">
      <c r="B217" s="11">
        <v>44384</v>
      </c>
      <c r="C217" s="13">
        <v>0.92337962962962961</v>
      </c>
      <c r="D217" s="11">
        <v>44384</v>
      </c>
      <c r="E217" s="13">
        <v>0.92622685185185183</v>
      </c>
      <c r="F217" s="5">
        <v>1</v>
      </c>
      <c r="G217" s="5">
        <v>74</v>
      </c>
      <c r="H217" s="5">
        <v>43</v>
      </c>
      <c r="I217" s="5">
        <v>1</v>
      </c>
      <c r="J217" s="5">
        <v>1.0900000000000001</v>
      </c>
      <c r="K217" s="5">
        <v>5.5</v>
      </c>
      <c r="M217" s="13">
        <f t="shared" si="5"/>
        <v>2.8472222256823443E-3</v>
      </c>
    </row>
    <row r="218" spans="2:13" x14ac:dyDescent="0.35">
      <c r="B218" s="11">
        <v>44385</v>
      </c>
      <c r="C218" s="13">
        <v>1.5856481481481482E-2</v>
      </c>
      <c r="D218" s="11">
        <v>44385</v>
      </c>
      <c r="E218" s="13">
        <v>2.6620370370370374E-2</v>
      </c>
      <c r="F218" s="5">
        <v>1</v>
      </c>
      <c r="G218" s="5">
        <v>116</v>
      </c>
      <c r="H218" s="5">
        <v>265</v>
      </c>
      <c r="I218" s="5">
        <v>2</v>
      </c>
      <c r="J218" s="5">
        <v>9.0299999999999994</v>
      </c>
      <c r="K218" s="5">
        <v>26</v>
      </c>
      <c r="M218" s="13">
        <f t="shared" si="5"/>
        <v>1.0763888887595385E-2</v>
      </c>
    </row>
    <row r="219" spans="2:13" x14ac:dyDescent="0.35">
      <c r="B219" s="11">
        <v>44385</v>
      </c>
      <c r="C219" s="13">
        <v>0.24637731481481481</v>
      </c>
      <c r="D219" s="11">
        <v>44385</v>
      </c>
      <c r="E219" s="13">
        <v>0.25812499999999999</v>
      </c>
      <c r="F219" s="5">
        <v>1</v>
      </c>
      <c r="G219" s="5">
        <v>129</v>
      </c>
      <c r="H219" s="5">
        <v>28</v>
      </c>
      <c r="I219" s="5">
        <v>0</v>
      </c>
      <c r="J219" s="5">
        <v>8.5</v>
      </c>
      <c r="K219" s="5">
        <v>26</v>
      </c>
      <c r="M219" s="13">
        <f t="shared" si="5"/>
        <v>1.1747685188311152E-2</v>
      </c>
    </row>
    <row r="220" spans="2:13" x14ac:dyDescent="0.35">
      <c r="B220" s="11">
        <v>44385</v>
      </c>
      <c r="C220" s="13">
        <v>0.29059027777777779</v>
      </c>
      <c r="D220" s="11">
        <v>44385</v>
      </c>
      <c r="E220" s="13">
        <v>0.2910300925925926</v>
      </c>
      <c r="F220" s="5">
        <v>1</v>
      </c>
      <c r="G220" s="5">
        <v>259</v>
      </c>
      <c r="H220" s="5">
        <v>259</v>
      </c>
      <c r="I220" s="5">
        <v>1</v>
      </c>
      <c r="J220" s="5">
        <v>0.21</v>
      </c>
      <c r="K220" s="5">
        <v>3</v>
      </c>
      <c r="M220" s="13">
        <f t="shared" si="5"/>
        <v>4.398148157633841E-4</v>
      </c>
    </row>
    <row r="221" spans="2:13" x14ac:dyDescent="0.35">
      <c r="B221" s="11">
        <v>44385</v>
      </c>
      <c r="C221" s="13">
        <v>0.3756944444444445</v>
      </c>
      <c r="D221" s="11">
        <v>44385</v>
      </c>
      <c r="E221" s="13">
        <v>0.38670138888888889</v>
      </c>
      <c r="F221" s="5">
        <v>1</v>
      </c>
      <c r="G221" s="5">
        <v>42</v>
      </c>
      <c r="H221" s="5">
        <v>247</v>
      </c>
      <c r="I221" s="5">
        <v>1</v>
      </c>
      <c r="J221" s="5">
        <v>2.93</v>
      </c>
      <c r="K221" s="5">
        <v>13</v>
      </c>
      <c r="M221" s="13">
        <f t="shared" si="5"/>
        <v>1.1006944441760425E-2</v>
      </c>
    </row>
    <row r="222" spans="2:13" x14ac:dyDescent="0.35">
      <c r="B222" s="11">
        <v>44385</v>
      </c>
      <c r="C222" s="13">
        <v>0.37033564814814812</v>
      </c>
      <c r="D222" s="11">
        <v>44385</v>
      </c>
      <c r="E222" s="13">
        <v>0.38645833333333335</v>
      </c>
      <c r="F222" s="5">
        <v>1</v>
      </c>
      <c r="G222" s="5">
        <v>244</v>
      </c>
      <c r="H222" s="5">
        <v>74</v>
      </c>
      <c r="I222" s="5">
        <v>1</v>
      </c>
      <c r="J222" s="5">
        <v>3.91</v>
      </c>
      <c r="K222" s="5">
        <v>17.5</v>
      </c>
      <c r="M222" s="13">
        <f t="shared" si="5"/>
        <v>1.6122685185109731E-2</v>
      </c>
    </row>
    <row r="223" spans="2:13" x14ac:dyDescent="0.35">
      <c r="B223" s="11">
        <v>44385</v>
      </c>
      <c r="C223" s="13">
        <v>0.34565972222222219</v>
      </c>
      <c r="D223" s="11">
        <v>44385</v>
      </c>
      <c r="E223" s="13">
        <v>0.34895833333333331</v>
      </c>
      <c r="F223" s="5">
        <v>1</v>
      </c>
      <c r="G223" s="5">
        <v>42</v>
      </c>
      <c r="H223" s="5">
        <v>41</v>
      </c>
      <c r="I223" s="5">
        <v>1</v>
      </c>
      <c r="J223" s="5">
        <v>0.8</v>
      </c>
      <c r="K223" s="5">
        <v>5.5</v>
      </c>
      <c r="M223" s="13">
        <f t="shared" si="5"/>
        <v>3.2986111109494232E-3</v>
      </c>
    </row>
    <row r="224" spans="2:13" x14ac:dyDescent="0.35">
      <c r="B224" s="11">
        <v>44385</v>
      </c>
      <c r="C224" s="13">
        <v>0.387662037037037</v>
      </c>
      <c r="D224" s="11">
        <v>44385</v>
      </c>
      <c r="E224" s="13">
        <v>0.3956365740740741</v>
      </c>
      <c r="F224" s="5">
        <v>1</v>
      </c>
      <c r="G224" s="5">
        <v>74</v>
      </c>
      <c r="H224" s="5">
        <v>116</v>
      </c>
      <c r="I224" s="5">
        <v>1</v>
      </c>
      <c r="J224" s="5">
        <v>1.77</v>
      </c>
      <c r="K224" s="5">
        <v>9.5</v>
      </c>
      <c r="M224" s="13">
        <f t="shared" si="5"/>
        <v>7.9745370385353453E-3</v>
      </c>
    </row>
    <row r="225" spans="2:13" x14ac:dyDescent="0.35">
      <c r="B225" s="11">
        <v>44385</v>
      </c>
      <c r="C225" s="13">
        <v>0.42790509259259263</v>
      </c>
      <c r="D225" s="11">
        <v>44385</v>
      </c>
      <c r="E225" s="13">
        <v>0.45413194444444444</v>
      </c>
      <c r="F225" s="5">
        <v>1</v>
      </c>
      <c r="G225" s="5">
        <v>218</v>
      </c>
      <c r="H225" s="5">
        <v>35</v>
      </c>
      <c r="I225" s="5">
        <v>1</v>
      </c>
      <c r="J225" s="5">
        <v>9.07</v>
      </c>
      <c r="K225" s="5">
        <v>32.5</v>
      </c>
      <c r="M225" s="13">
        <f t="shared" si="5"/>
        <v>2.622685184906004E-2</v>
      </c>
    </row>
    <row r="226" spans="2:13" x14ac:dyDescent="0.35">
      <c r="B226" s="11">
        <v>44385</v>
      </c>
      <c r="C226" s="13">
        <v>0.48374999999999996</v>
      </c>
      <c r="D226" s="11">
        <v>44385</v>
      </c>
      <c r="E226" s="13">
        <v>0.49333333333333335</v>
      </c>
      <c r="F226" s="5">
        <v>1</v>
      </c>
      <c r="G226" s="5">
        <v>95</v>
      </c>
      <c r="H226" s="5">
        <v>223</v>
      </c>
      <c r="I226" s="5">
        <v>2</v>
      </c>
      <c r="J226" s="5">
        <v>6.7</v>
      </c>
      <c r="K226" s="5">
        <v>20</v>
      </c>
      <c r="M226" s="13">
        <f t="shared" si="5"/>
        <v>9.5833333325572312E-3</v>
      </c>
    </row>
    <row r="227" spans="2:13" x14ac:dyDescent="0.35">
      <c r="B227" s="11">
        <v>44385</v>
      </c>
      <c r="C227" s="13">
        <v>0.53214120370370377</v>
      </c>
      <c r="D227" s="11">
        <v>44385</v>
      </c>
      <c r="E227" s="13">
        <v>0.54126157407407405</v>
      </c>
      <c r="F227" s="5">
        <v>1</v>
      </c>
      <c r="G227" s="5">
        <v>168</v>
      </c>
      <c r="H227" s="5">
        <v>247</v>
      </c>
      <c r="I227" s="5">
        <v>1</v>
      </c>
      <c r="J227" s="5">
        <v>1.1000000000000001</v>
      </c>
      <c r="K227" s="5">
        <v>9.5</v>
      </c>
      <c r="M227" s="13">
        <f t="shared" si="5"/>
        <v>9.1203703705104999E-3</v>
      </c>
    </row>
    <row r="228" spans="2:13" x14ac:dyDescent="0.35">
      <c r="B228" s="11">
        <v>44385</v>
      </c>
      <c r="C228" s="13">
        <v>0.54565972222222225</v>
      </c>
      <c r="D228" s="11">
        <v>44385</v>
      </c>
      <c r="E228" s="13">
        <v>0.55329861111111112</v>
      </c>
      <c r="F228" s="5">
        <v>1</v>
      </c>
      <c r="G228" s="5">
        <v>75</v>
      </c>
      <c r="H228" s="5">
        <v>151</v>
      </c>
      <c r="I228" s="5">
        <v>2</v>
      </c>
      <c r="J228" s="5">
        <v>1.4</v>
      </c>
      <c r="K228" s="5">
        <v>9</v>
      </c>
      <c r="M228" s="13">
        <f t="shared" si="5"/>
        <v>7.6388888919609599E-3</v>
      </c>
    </row>
    <row r="229" spans="2:13" x14ac:dyDescent="0.35">
      <c r="B229" s="11">
        <v>44385</v>
      </c>
      <c r="C229" s="13">
        <v>0.55307870370370371</v>
      </c>
      <c r="D229" s="11">
        <v>44385</v>
      </c>
      <c r="E229" s="13">
        <v>0.56247685185185181</v>
      </c>
      <c r="F229" s="5">
        <v>1</v>
      </c>
      <c r="G229" s="5">
        <v>95</v>
      </c>
      <c r="H229" s="5">
        <v>197</v>
      </c>
      <c r="I229" s="5">
        <v>1</v>
      </c>
      <c r="J229" s="5">
        <v>2.61</v>
      </c>
      <c r="K229" s="5">
        <v>11.5</v>
      </c>
      <c r="M229" s="13">
        <f t="shared" si="5"/>
        <v>9.3981481477385387E-3</v>
      </c>
    </row>
    <row r="230" spans="2:13" x14ac:dyDescent="0.35">
      <c r="B230" s="11">
        <v>44385</v>
      </c>
      <c r="C230" s="13">
        <v>0.56099537037037039</v>
      </c>
      <c r="D230" s="11">
        <v>44385</v>
      </c>
      <c r="E230" s="13">
        <v>0.56744212962962959</v>
      </c>
      <c r="F230" s="5">
        <v>1</v>
      </c>
      <c r="G230" s="5">
        <v>7</v>
      </c>
      <c r="H230" s="5">
        <v>7</v>
      </c>
      <c r="I230" s="5">
        <v>1</v>
      </c>
      <c r="J230" s="5">
        <v>1.04</v>
      </c>
      <c r="K230" s="5">
        <v>7.5</v>
      </c>
      <c r="M230" s="13">
        <f t="shared" si="5"/>
        <v>6.4467592601431534E-3</v>
      </c>
    </row>
    <row r="231" spans="2:13" x14ac:dyDescent="0.35">
      <c r="B231" s="11">
        <v>44385</v>
      </c>
      <c r="C231" s="13">
        <v>0.55021990740740734</v>
      </c>
      <c r="D231" s="11">
        <v>44385</v>
      </c>
      <c r="E231" s="13">
        <v>0.55421296296296296</v>
      </c>
      <c r="F231" s="5">
        <v>1</v>
      </c>
      <c r="G231" s="5">
        <v>7</v>
      </c>
      <c r="H231" s="5">
        <v>7</v>
      </c>
      <c r="I231" s="5">
        <v>1</v>
      </c>
      <c r="J231" s="5">
        <v>0.93</v>
      </c>
      <c r="K231" s="5">
        <v>5.5</v>
      </c>
      <c r="M231" s="13">
        <f t="shared" si="5"/>
        <v>3.9930555576574989E-3</v>
      </c>
    </row>
    <row r="232" spans="2:13" x14ac:dyDescent="0.35">
      <c r="B232" s="11">
        <v>44385</v>
      </c>
      <c r="C232" s="13">
        <v>0.60105324074074074</v>
      </c>
      <c r="D232" s="11">
        <v>44385</v>
      </c>
      <c r="E232" s="13">
        <v>0.60748842592592589</v>
      </c>
      <c r="F232" s="5">
        <v>1</v>
      </c>
      <c r="G232" s="5">
        <v>74</v>
      </c>
      <c r="H232" s="5">
        <v>41</v>
      </c>
      <c r="I232" s="5">
        <v>1</v>
      </c>
      <c r="J232" s="5">
        <v>1.64</v>
      </c>
      <c r="K232" s="5">
        <v>8.5</v>
      </c>
      <c r="M232" s="13">
        <f t="shared" si="5"/>
        <v>6.435185183363501E-3</v>
      </c>
    </row>
    <row r="233" spans="2:13" x14ac:dyDescent="0.35">
      <c r="B233" s="11">
        <v>44385</v>
      </c>
      <c r="C233" s="13">
        <v>0.6196180555555556</v>
      </c>
      <c r="D233" s="11">
        <v>44385</v>
      </c>
      <c r="E233" s="13">
        <v>0.62412037037037038</v>
      </c>
      <c r="F233" s="5">
        <v>1</v>
      </c>
      <c r="G233" s="5">
        <v>25</v>
      </c>
      <c r="H233" s="5">
        <v>33</v>
      </c>
      <c r="I233" s="5">
        <v>6</v>
      </c>
      <c r="J233" s="5">
        <v>0.85</v>
      </c>
      <c r="K233" s="5">
        <v>6</v>
      </c>
      <c r="M233" s="13">
        <f t="shared" si="5"/>
        <v>4.5023148122709244E-3</v>
      </c>
    </row>
    <row r="234" spans="2:13" x14ac:dyDescent="0.35">
      <c r="B234" s="11">
        <v>44385</v>
      </c>
      <c r="C234" s="13">
        <v>0.58589120370370373</v>
      </c>
      <c r="D234" s="11">
        <v>44385</v>
      </c>
      <c r="E234" s="13">
        <v>0.59635416666666663</v>
      </c>
      <c r="F234" s="5">
        <v>1</v>
      </c>
      <c r="G234" s="5">
        <v>49</v>
      </c>
      <c r="H234" s="5">
        <v>225</v>
      </c>
      <c r="I234" s="5">
        <v>1</v>
      </c>
      <c r="J234" s="5">
        <v>1.4</v>
      </c>
      <c r="K234" s="5">
        <v>10.5</v>
      </c>
      <c r="M234" s="13">
        <f t="shared" si="5"/>
        <v>1.0462962964083999E-2</v>
      </c>
    </row>
    <row r="235" spans="2:13" x14ac:dyDescent="0.35">
      <c r="B235" s="11">
        <v>44385</v>
      </c>
      <c r="C235" s="13">
        <v>0.61214120370370373</v>
      </c>
      <c r="D235" s="11">
        <v>44385</v>
      </c>
      <c r="E235" s="13">
        <v>0.61670138888888892</v>
      </c>
      <c r="F235" s="5">
        <v>1</v>
      </c>
      <c r="G235" s="5">
        <v>75</v>
      </c>
      <c r="H235" s="5">
        <v>75</v>
      </c>
      <c r="I235" s="5">
        <v>1</v>
      </c>
      <c r="J235" s="5">
        <v>0.8</v>
      </c>
      <c r="K235" s="5">
        <v>6</v>
      </c>
      <c r="M235" s="13">
        <f t="shared" si="5"/>
        <v>4.5601851816172712E-3</v>
      </c>
    </row>
    <row r="236" spans="2:13" x14ac:dyDescent="0.35">
      <c r="B236" s="11">
        <v>44385</v>
      </c>
      <c r="C236" s="13">
        <v>0.61133101851851845</v>
      </c>
      <c r="D236" s="11">
        <v>44385</v>
      </c>
      <c r="E236" s="13">
        <v>0.61905092592592592</v>
      </c>
      <c r="F236" s="5">
        <v>1</v>
      </c>
      <c r="G236" s="5">
        <v>223</v>
      </c>
      <c r="H236" s="5">
        <v>260</v>
      </c>
      <c r="I236" s="5">
        <v>1</v>
      </c>
      <c r="J236" s="5">
        <v>2.57</v>
      </c>
      <c r="K236" s="5">
        <v>11</v>
      </c>
      <c r="M236" s="13">
        <f t="shared" si="5"/>
        <v>7.7199074075906537E-3</v>
      </c>
    </row>
    <row r="237" spans="2:13" x14ac:dyDescent="0.35">
      <c r="B237" s="11">
        <v>44385</v>
      </c>
      <c r="C237" s="13">
        <v>0.6461689814814815</v>
      </c>
      <c r="D237" s="11">
        <v>44385</v>
      </c>
      <c r="E237" s="13">
        <v>0.65776620370370364</v>
      </c>
      <c r="F237" s="5">
        <v>1</v>
      </c>
      <c r="G237" s="5">
        <v>82</v>
      </c>
      <c r="H237" s="5">
        <v>7</v>
      </c>
      <c r="I237" s="5">
        <v>1</v>
      </c>
      <c r="J237" s="5">
        <v>1.95</v>
      </c>
      <c r="K237" s="5">
        <v>11.5</v>
      </c>
      <c r="M237" s="13">
        <f t="shared" si="5"/>
        <v>1.1597222219279502E-2</v>
      </c>
    </row>
    <row r="238" spans="2:13" x14ac:dyDescent="0.35">
      <c r="B238" s="11">
        <v>44385</v>
      </c>
      <c r="C238" s="13">
        <v>0.65134259259259253</v>
      </c>
      <c r="D238" s="11">
        <v>44385</v>
      </c>
      <c r="E238" s="13">
        <v>0.67166666666666675</v>
      </c>
      <c r="F238" s="5">
        <v>1</v>
      </c>
      <c r="G238" s="5">
        <v>65</v>
      </c>
      <c r="H238" s="5">
        <v>178</v>
      </c>
      <c r="I238" s="5">
        <v>1</v>
      </c>
      <c r="J238" s="5">
        <v>5.81</v>
      </c>
      <c r="K238" s="5">
        <v>23</v>
      </c>
      <c r="M238" s="13">
        <f t="shared" si="5"/>
        <v>2.0324074073869269E-2</v>
      </c>
    </row>
    <row r="239" spans="2:13" x14ac:dyDescent="0.35">
      <c r="B239" s="11">
        <v>44385</v>
      </c>
      <c r="C239" s="13">
        <v>0.6334953703703704</v>
      </c>
      <c r="D239" s="11">
        <v>44385</v>
      </c>
      <c r="E239" s="13">
        <v>0.64383101851851854</v>
      </c>
      <c r="F239" s="5">
        <v>1</v>
      </c>
      <c r="G239" s="5">
        <v>127</v>
      </c>
      <c r="H239" s="5">
        <v>243</v>
      </c>
      <c r="I239" s="5">
        <v>1</v>
      </c>
      <c r="J239" s="5">
        <v>1.27</v>
      </c>
      <c r="K239" s="5">
        <v>10</v>
      </c>
      <c r="M239" s="13">
        <f t="shared" si="5"/>
        <v>1.0335648148611654E-2</v>
      </c>
    </row>
    <row r="240" spans="2:13" x14ac:dyDescent="0.35">
      <c r="B240" s="11">
        <v>44385</v>
      </c>
      <c r="C240" s="13">
        <v>0.7006944444444444</v>
      </c>
      <c r="D240" s="11">
        <v>44385</v>
      </c>
      <c r="E240" s="13">
        <v>0.72180555555555559</v>
      </c>
      <c r="F240" s="5">
        <v>1</v>
      </c>
      <c r="G240" s="5">
        <v>95</v>
      </c>
      <c r="H240" s="5">
        <v>102</v>
      </c>
      <c r="I240" s="5">
        <v>1</v>
      </c>
      <c r="J240" s="5">
        <v>4.3099999999999996</v>
      </c>
      <c r="K240" s="5">
        <v>21</v>
      </c>
      <c r="M240" s="13">
        <f t="shared" si="5"/>
        <v>2.1111111112986691E-2</v>
      </c>
    </row>
    <row r="241" spans="2:13" x14ac:dyDescent="0.35">
      <c r="B241" s="11">
        <v>44385</v>
      </c>
      <c r="C241" s="13">
        <v>0.67228009259259258</v>
      </c>
      <c r="D241" s="11">
        <v>44385</v>
      </c>
      <c r="E241" s="13">
        <v>0.67905092592592586</v>
      </c>
      <c r="F241" s="5">
        <v>1</v>
      </c>
      <c r="G241" s="5">
        <v>75</v>
      </c>
      <c r="H241" s="5">
        <v>74</v>
      </c>
      <c r="I241" s="5">
        <v>1</v>
      </c>
      <c r="J241" s="5">
        <v>1.1599999999999999</v>
      </c>
      <c r="K241" s="5">
        <v>8</v>
      </c>
      <c r="M241" s="13">
        <f t="shared" si="5"/>
        <v>6.7708333299378864E-3</v>
      </c>
    </row>
    <row r="242" spans="2:13" x14ac:dyDescent="0.35">
      <c r="B242" s="11">
        <v>44385</v>
      </c>
      <c r="C242" s="13">
        <v>0.74468749999999995</v>
      </c>
      <c r="D242" s="11">
        <v>44385</v>
      </c>
      <c r="E242" s="13">
        <v>0.75256944444444451</v>
      </c>
      <c r="F242" s="5">
        <v>1</v>
      </c>
      <c r="G242" s="5">
        <v>220</v>
      </c>
      <c r="H242" s="5">
        <v>128</v>
      </c>
      <c r="I242" s="5">
        <v>1</v>
      </c>
      <c r="J242" s="5">
        <v>1.27</v>
      </c>
      <c r="K242" s="5">
        <v>8.5</v>
      </c>
      <c r="M242" s="13">
        <f t="shared" si="5"/>
        <v>7.8819444461259991E-3</v>
      </c>
    </row>
    <row r="243" spans="2:13" x14ac:dyDescent="0.35">
      <c r="B243" s="11">
        <v>44385</v>
      </c>
      <c r="C243" s="13">
        <v>0.70939814814814817</v>
      </c>
      <c r="D243" s="11">
        <v>44385</v>
      </c>
      <c r="E243" s="13">
        <v>0.719212962962963</v>
      </c>
      <c r="F243" s="5">
        <v>1</v>
      </c>
      <c r="G243" s="5">
        <v>166</v>
      </c>
      <c r="H243" s="5">
        <v>166</v>
      </c>
      <c r="I243" s="5">
        <v>1</v>
      </c>
      <c r="J243" s="5">
        <v>0.54</v>
      </c>
      <c r="K243" s="5">
        <v>9.5</v>
      </c>
      <c r="M243" s="13">
        <f t="shared" si="5"/>
        <v>9.8148148172185756E-3</v>
      </c>
    </row>
    <row r="244" spans="2:13" x14ac:dyDescent="0.35">
      <c r="B244" s="11">
        <v>44385</v>
      </c>
      <c r="C244" s="13">
        <v>0.73928240740740747</v>
      </c>
      <c r="D244" s="11">
        <v>44385</v>
      </c>
      <c r="E244" s="13">
        <v>0.77393518518518523</v>
      </c>
      <c r="F244" s="5">
        <v>1</v>
      </c>
      <c r="G244" s="5">
        <v>75</v>
      </c>
      <c r="H244" s="5">
        <v>168</v>
      </c>
      <c r="I244" s="5">
        <v>1</v>
      </c>
      <c r="J244" s="5">
        <v>2.35</v>
      </c>
      <c r="K244" s="5">
        <v>28</v>
      </c>
      <c r="M244" s="13">
        <f t="shared" si="5"/>
        <v>3.4652777780138422E-2</v>
      </c>
    </row>
    <row r="245" spans="2:13" x14ac:dyDescent="0.35">
      <c r="B245" s="11">
        <v>44385</v>
      </c>
      <c r="C245" s="13">
        <v>0.7615277777777778</v>
      </c>
      <c r="D245" s="11">
        <v>44385</v>
      </c>
      <c r="E245" s="13">
        <v>0.7712500000000001</v>
      </c>
      <c r="F245" s="5">
        <v>1</v>
      </c>
      <c r="G245" s="5">
        <v>25</v>
      </c>
      <c r="H245" s="5">
        <v>228</v>
      </c>
      <c r="I245" s="5">
        <v>1</v>
      </c>
      <c r="J245" s="5">
        <v>3.56</v>
      </c>
      <c r="K245" s="5">
        <v>12.5</v>
      </c>
      <c r="M245" s="13">
        <f t="shared" si="5"/>
        <v>9.7222222248092294E-3</v>
      </c>
    </row>
    <row r="246" spans="2:13" x14ac:dyDescent="0.35">
      <c r="B246" s="11">
        <v>44385</v>
      </c>
      <c r="C246" s="13">
        <v>0.7839814814814815</v>
      </c>
      <c r="D246" s="11">
        <v>44385</v>
      </c>
      <c r="E246" s="13">
        <v>0.82644675925925926</v>
      </c>
      <c r="F246" s="5">
        <v>1</v>
      </c>
      <c r="G246" s="5">
        <v>78</v>
      </c>
      <c r="H246" s="5">
        <v>265</v>
      </c>
      <c r="I246" s="5">
        <v>1</v>
      </c>
      <c r="J246" s="5">
        <v>27.8</v>
      </c>
      <c r="K246" s="5">
        <v>83.5</v>
      </c>
      <c r="M246" s="13">
        <f t="shared" si="5"/>
        <v>4.2465277780138422E-2</v>
      </c>
    </row>
    <row r="247" spans="2:13" x14ac:dyDescent="0.35">
      <c r="B247" s="11">
        <v>44385</v>
      </c>
      <c r="C247" s="13">
        <v>0.84280092592592604</v>
      </c>
      <c r="D247" s="11">
        <v>44385</v>
      </c>
      <c r="E247" s="13">
        <v>0.86298611111111112</v>
      </c>
      <c r="F247" s="5">
        <v>1</v>
      </c>
      <c r="G247" s="5">
        <v>19</v>
      </c>
      <c r="H247" s="5">
        <v>35</v>
      </c>
      <c r="I247" s="5">
        <v>3</v>
      </c>
      <c r="J247" s="5">
        <v>10.98</v>
      </c>
      <c r="K247" s="5">
        <v>33</v>
      </c>
      <c r="M247" s="13">
        <f t="shared" si="5"/>
        <v>2.0185185181617271E-2</v>
      </c>
    </row>
    <row r="248" spans="2:13" x14ac:dyDescent="0.35">
      <c r="B248" s="11">
        <v>44385</v>
      </c>
      <c r="C248" s="13">
        <v>0.93289351851851843</v>
      </c>
      <c r="D248" s="11">
        <v>44385</v>
      </c>
      <c r="E248" s="13">
        <v>0.93918981481481489</v>
      </c>
      <c r="F248" s="5">
        <v>1</v>
      </c>
      <c r="G248" s="5">
        <v>74</v>
      </c>
      <c r="H248" s="5">
        <v>116</v>
      </c>
      <c r="I248" s="5">
        <v>1</v>
      </c>
      <c r="J248" s="5">
        <v>1.86</v>
      </c>
      <c r="K248" s="5">
        <v>8.5</v>
      </c>
      <c r="M248" s="13">
        <f t="shared" si="5"/>
        <v>6.2962962983874604E-3</v>
      </c>
    </row>
    <row r="249" spans="2:13" x14ac:dyDescent="0.35">
      <c r="B249" s="11">
        <v>44386</v>
      </c>
      <c r="C249" s="13">
        <v>2.6967592592592595E-2</v>
      </c>
      <c r="D249" s="11">
        <v>44386</v>
      </c>
      <c r="E249" s="13">
        <v>3.3472222222222223E-2</v>
      </c>
      <c r="F249" s="5">
        <v>1</v>
      </c>
      <c r="G249" s="5">
        <v>256</v>
      </c>
      <c r="H249" s="5">
        <v>37</v>
      </c>
      <c r="I249" s="5">
        <v>1</v>
      </c>
      <c r="J249" s="5">
        <v>1.69</v>
      </c>
      <c r="K249" s="5">
        <v>8.5</v>
      </c>
      <c r="M249" s="13">
        <f t="shared" si="5"/>
        <v>6.5046296294895001E-3</v>
      </c>
    </row>
    <row r="250" spans="2:13" x14ac:dyDescent="0.35">
      <c r="B250" s="11">
        <v>44386</v>
      </c>
      <c r="C250" s="13">
        <v>4.355324074074074E-2</v>
      </c>
      <c r="D250" s="11">
        <v>44386</v>
      </c>
      <c r="E250" s="13">
        <v>4.6990740740740743E-2</v>
      </c>
      <c r="F250" s="5">
        <v>1</v>
      </c>
      <c r="G250" s="5">
        <v>212</v>
      </c>
      <c r="H250" s="5">
        <v>182</v>
      </c>
      <c r="I250" s="5">
        <v>2</v>
      </c>
      <c r="J250" s="5">
        <v>0.64</v>
      </c>
      <c r="K250" s="5">
        <v>5</v>
      </c>
      <c r="M250" s="13">
        <f t="shared" si="5"/>
        <v>3.4375000032014214E-3</v>
      </c>
    </row>
    <row r="251" spans="2:13" x14ac:dyDescent="0.35">
      <c r="B251" s="11">
        <v>44386</v>
      </c>
      <c r="C251" s="13">
        <v>0.17021990740740742</v>
      </c>
      <c r="D251" s="11">
        <v>44386</v>
      </c>
      <c r="E251" s="13">
        <v>0.17747685185185183</v>
      </c>
      <c r="F251" s="5">
        <v>1</v>
      </c>
      <c r="G251" s="5">
        <v>95</v>
      </c>
      <c r="H251" s="5">
        <v>102</v>
      </c>
      <c r="I251" s="5">
        <v>1</v>
      </c>
      <c r="J251" s="5">
        <v>2.2799999999999998</v>
      </c>
      <c r="K251" s="5">
        <v>10</v>
      </c>
      <c r="M251" s="13">
        <f t="shared" si="5"/>
        <v>7.2569444455439225E-3</v>
      </c>
    </row>
    <row r="252" spans="2:13" x14ac:dyDescent="0.35">
      <c r="B252" s="11">
        <v>44386</v>
      </c>
      <c r="C252" s="13">
        <v>0.26396990740740739</v>
      </c>
      <c r="D252" s="11">
        <v>44386</v>
      </c>
      <c r="E252" s="13">
        <v>0.2668402777777778</v>
      </c>
      <c r="F252" s="5">
        <v>1</v>
      </c>
      <c r="G252" s="5">
        <v>179</v>
      </c>
      <c r="H252" s="5">
        <v>179</v>
      </c>
      <c r="I252" s="5">
        <v>1</v>
      </c>
      <c r="J252" s="5">
        <v>0.21</v>
      </c>
      <c r="K252" s="5">
        <v>4.5</v>
      </c>
      <c r="M252" s="13">
        <f t="shared" si="5"/>
        <v>2.8703703719656914E-3</v>
      </c>
    </row>
    <row r="253" spans="2:13" x14ac:dyDescent="0.35">
      <c r="B253" s="11">
        <v>44386</v>
      </c>
      <c r="C253" s="13">
        <v>0.3245601851851852</v>
      </c>
      <c r="D253" s="11">
        <v>44386</v>
      </c>
      <c r="E253" s="13">
        <v>0.40862268518518513</v>
      </c>
      <c r="F253" s="5">
        <v>1</v>
      </c>
      <c r="G253" s="5">
        <v>185</v>
      </c>
      <c r="H253" s="5">
        <v>127</v>
      </c>
      <c r="I253" s="5">
        <v>1</v>
      </c>
      <c r="J253" s="5">
        <v>13.64</v>
      </c>
      <c r="K253" s="5">
        <v>72.5</v>
      </c>
      <c r="M253" s="13">
        <f t="shared" si="5"/>
        <v>8.406249999825377E-2</v>
      </c>
    </row>
    <row r="254" spans="2:13" x14ac:dyDescent="0.35">
      <c r="B254" s="11">
        <v>44386</v>
      </c>
      <c r="C254" s="13">
        <v>0.33422453703703708</v>
      </c>
      <c r="D254" s="11">
        <v>44386</v>
      </c>
      <c r="E254" s="13">
        <v>0.34501157407407407</v>
      </c>
      <c r="F254" s="5">
        <v>1</v>
      </c>
      <c r="G254" s="5">
        <v>75</v>
      </c>
      <c r="H254" s="5">
        <v>247</v>
      </c>
      <c r="I254" s="5">
        <v>1</v>
      </c>
      <c r="J254" s="5">
        <v>4.45</v>
      </c>
      <c r="K254" s="5">
        <v>15</v>
      </c>
      <c r="M254" s="13">
        <f t="shared" si="5"/>
        <v>1.0787037033878732E-2</v>
      </c>
    </row>
    <row r="255" spans="2:13" x14ac:dyDescent="0.35">
      <c r="B255" s="11">
        <v>44386</v>
      </c>
      <c r="C255" s="13">
        <v>0.3401851851851852</v>
      </c>
      <c r="D255" s="11">
        <v>44386</v>
      </c>
      <c r="E255" s="13">
        <v>0.34503472222222226</v>
      </c>
      <c r="F255" s="5">
        <v>1</v>
      </c>
      <c r="G255" s="5">
        <v>74</v>
      </c>
      <c r="H255" s="5">
        <v>75</v>
      </c>
      <c r="I255" s="5">
        <v>1</v>
      </c>
      <c r="J255" s="5">
        <v>1.62</v>
      </c>
      <c r="K255" s="5">
        <v>7</v>
      </c>
      <c r="M255" s="13">
        <f t="shared" si="5"/>
        <v>4.8495370356249623E-3</v>
      </c>
    </row>
    <row r="256" spans="2:13" x14ac:dyDescent="0.35">
      <c r="B256" s="11">
        <v>44386</v>
      </c>
      <c r="C256" s="13">
        <v>0.39310185185185187</v>
      </c>
      <c r="D256" s="11">
        <v>44386</v>
      </c>
      <c r="E256" s="13">
        <v>0.39900462962962963</v>
      </c>
      <c r="F256" s="5">
        <v>1</v>
      </c>
      <c r="G256" s="5">
        <v>74</v>
      </c>
      <c r="H256" s="5">
        <v>75</v>
      </c>
      <c r="I256" s="5">
        <v>1</v>
      </c>
      <c r="J256" s="5">
        <v>1.41</v>
      </c>
      <c r="K256" s="5">
        <v>7.5</v>
      </c>
      <c r="M256" s="13">
        <f t="shared" si="5"/>
        <v>5.9027777751907706E-3</v>
      </c>
    </row>
    <row r="257" spans="2:13" x14ac:dyDescent="0.35">
      <c r="B257" s="11">
        <v>44386</v>
      </c>
      <c r="C257" s="13">
        <v>0.37601851851851853</v>
      </c>
      <c r="D257" s="11">
        <v>44386</v>
      </c>
      <c r="E257" s="13">
        <v>0.42067129629629635</v>
      </c>
      <c r="F257" s="5">
        <v>1</v>
      </c>
      <c r="G257" s="5">
        <v>97</v>
      </c>
      <c r="H257" s="5">
        <v>10</v>
      </c>
      <c r="I257" s="5">
        <v>1</v>
      </c>
      <c r="J257" s="5">
        <v>25.48</v>
      </c>
      <c r="K257" s="5">
        <v>75.5</v>
      </c>
      <c r="M257" s="13">
        <f t="shared" si="5"/>
        <v>4.4652777774899732E-2</v>
      </c>
    </row>
    <row r="258" spans="2:13" x14ac:dyDescent="0.35">
      <c r="B258" s="11">
        <v>44386</v>
      </c>
      <c r="C258" s="13">
        <v>0.40914351851851855</v>
      </c>
      <c r="D258" s="11">
        <v>44386</v>
      </c>
      <c r="E258" s="13">
        <v>0.44680555555555551</v>
      </c>
      <c r="F258" s="5">
        <v>1</v>
      </c>
      <c r="G258" s="5">
        <v>169</v>
      </c>
      <c r="H258" s="5">
        <v>127</v>
      </c>
      <c r="I258" s="5">
        <v>1</v>
      </c>
      <c r="J258" s="5">
        <v>2.97</v>
      </c>
      <c r="K258" s="5">
        <v>31.5</v>
      </c>
      <c r="M258" s="13">
        <f t="shared" si="5"/>
        <v>3.7662037037080154E-2</v>
      </c>
    </row>
    <row r="259" spans="2:13" x14ac:dyDescent="0.35">
      <c r="B259" s="11">
        <v>44386</v>
      </c>
      <c r="C259" s="13">
        <v>0.42800925925925926</v>
      </c>
      <c r="D259" s="11">
        <v>44386</v>
      </c>
      <c r="E259" s="13">
        <v>0.43214120370370374</v>
      </c>
      <c r="F259" s="5">
        <v>1</v>
      </c>
      <c r="G259" s="5">
        <v>166</v>
      </c>
      <c r="H259" s="5">
        <v>74</v>
      </c>
      <c r="I259" s="5">
        <v>1</v>
      </c>
      <c r="J259" s="5">
        <v>0.95</v>
      </c>
      <c r="K259" s="5">
        <v>5.5</v>
      </c>
      <c r="M259" s="13">
        <f t="shared" si="5"/>
        <v>4.1319444426335394E-3</v>
      </c>
    </row>
    <row r="260" spans="2:13" x14ac:dyDescent="0.35">
      <c r="B260" s="11">
        <v>44386</v>
      </c>
      <c r="C260" s="13">
        <v>0.46979166666666666</v>
      </c>
      <c r="D260" s="11">
        <v>44386</v>
      </c>
      <c r="E260" s="13">
        <v>0.48390046296296302</v>
      </c>
      <c r="F260" s="5">
        <v>1</v>
      </c>
      <c r="G260" s="5">
        <v>74</v>
      </c>
      <c r="H260" s="5">
        <v>238</v>
      </c>
      <c r="I260" s="5">
        <v>1</v>
      </c>
      <c r="J260" s="5">
        <v>2.4</v>
      </c>
      <c r="K260" s="5">
        <v>14</v>
      </c>
      <c r="M260" s="13">
        <f t="shared" si="5"/>
        <v>1.410879629838746E-2</v>
      </c>
    </row>
    <row r="261" spans="2:13" x14ac:dyDescent="0.35">
      <c r="B261" s="11">
        <v>44386</v>
      </c>
      <c r="C261" s="13">
        <v>0.50848379629629636</v>
      </c>
      <c r="D261" s="11">
        <v>44386</v>
      </c>
      <c r="E261" s="13">
        <v>0.52653935185185186</v>
      </c>
      <c r="F261" s="5">
        <v>1</v>
      </c>
      <c r="G261" s="5">
        <v>65</v>
      </c>
      <c r="H261" s="5">
        <v>49</v>
      </c>
      <c r="I261" s="5">
        <v>1</v>
      </c>
      <c r="J261" s="5">
        <v>2.57</v>
      </c>
      <c r="K261" s="5">
        <v>16.5</v>
      </c>
      <c r="M261" s="13">
        <f t="shared" si="5"/>
        <v>1.8055555556202307E-2</v>
      </c>
    </row>
    <row r="262" spans="2:13" x14ac:dyDescent="0.35">
      <c r="B262" s="11">
        <v>44386</v>
      </c>
      <c r="C262" s="13">
        <v>0.5367939814814815</v>
      </c>
      <c r="D262" s="11">
        <v>44386</v>
      </c>
      <c r="E262" s="13">
        <v>0.53966435185185191</v>
      </c>
      <c r="F262" s="5">
        <v>1</v>
      </c>
      <c r="G262" s="5">
        <v>166</v>
      </c>
      <c r="H262" s="5">
        <v>151</v>
      </c>
      <c r="I262" s="5">
        <v>1</v>
      </c>
      <c r="J262" s="5">
        <v>0.5</v>
      </c>
      <c r="K262" s="5">
        <v>5</v>
      </c>
      <c r="M262" s="13">
        <f t="shared" si="5"/>
        <v>2.8703703719656914E-3</v>
      </c>
    </row>
    <row r="263" spans="2:13" x14ac:dyDescent="0.35">
      <c r="B263" s="11">
        <v>44386</v>
      </c>
      <c r="C263" s="13">
        <v>0.52756944444444442</v>
      </c>
      <c r="D263" s="11">
        <v>44386</v>
      </c>
      <c r="E263" s="13">
        <v>0.53598379629629633</v>
      </c>
      <c r="F263" s="5">
        <v>1</v>
      </c>
      <c r="G263" s="5">
        <v>74</v>
      </c>
      <c r="H263" s="5">
        <v>75</v>
      </c>
      <c r="I263" s="5">
        <v>1</v>
      </c>
      <c r="J263" s="5">
        <v>1.67</v>
      </c>
      <c r="K263" s="5">
        <v>9.5</v>
      </c>
      <c r="M263" s="13">
        <f t="shared" si="5"/>
        <v>8.4143518542987294E-3</v>
      </c>
    </row>
    <row r="264" spans="2:13" x14ac:dyDescent="0.35">
      <c r="B264" s="11">
        <v>44386</v>
      </c>
      <c r="C264" s="13">
        <v>0.58324074074074073</v>
      </c>
      <c r="D264" s="11">
        <v>44386</v>
      </c>
      <c r="E264" s="13">
        <v>0.63128472222222221</v>
      </c>
      <c r="F264" s="5">
        <v>1</v>
      </c>
      <c r="G264" s="5">
        <v>226</v>
      </c>
      <c r="H264" s="5">
        <v>260</v>
      </c>
      <c r="I264" s="5">
        <v>1</v>
      </c>
      <c r="J264" s="5">
        <v>9.0500000000000007</v>
      </c>
      <c r="K264" s="5">
        <v>42</v>
      </c>
      <c r="M264" s="13">
        <f t="shared" si="5"/>
        <v>4.8043981478258502E-2</v>
      </c>
    </row>
    <row r="265" spans="2:13" x14ac:dyDescent="0.35">
      <c r="B265" s="11">
        <v>44386</v>
      </c>
      <c r="C265" s="13">
        <v>0.60059027777777774</v>
      </c>
      <c r="D265" s="11">
        <v>44386</v>
      </c>
      <c r="E265" s="13">
        <v>0.60806712962962961</v>
      </c>
      <c r="F265" s="5">
        <v>1</v>
      </c>
      <c r="G265" s="5">
        <v>74</v>
      </c>
      <c r="H265" s="5">
        <v>168</v>
      </c>
      <c r="I265" s="5">
        <v>1</v>
      </c>
      <c r="J265" s="5">
        <v>1.79</v>
      </c>
      <c r="K265" s="5">
        <v>9</v>
      </c>
      <c r="M265" s="13">
        <f t="shared" si="5"/>
        <v>7.4768518534256145E-3</v>
      </c>
    </row>
    <row r="266" spans="2:13" x14ac:dyDescent="0.35">
      <c r="B266" s="11">
        <v>44386</v>
      </c>
      <c r="C266" s="13">
        <v>0.61633101851851857</v>
      </c>
      <c r="D266" s="11">
        <v>44386</v>
      </c>
      <c r="E266" s="13">
        <v>0.63105324074074076</v>
      </c>
      <c r="F266" s="5">
        <v>1</v>
      </c>
      <c r="G266" s="5">
        <v>196</v>
      </c>
      <c r="H266" s="5">
        <v>7</v>
      </c>
      <c r="I266" s="5">
        <v>6</v>
      </c>
      <c r="J266" s="5">
        <v>4.3099999999999996</v>
      </c>
      <c r="K266" s="5">
        <v>17</v>
      </c>
      <c r="M266" s="13">
        <f t="shared" si="5"/>
        <v>1.4722222222189885E-2</v>
      </c>
    </row>
    <row r="267" spans="2:13" x14ac:dyDescent="0.35">
      <c r="B267" s="11">
        <v>44386</v>
      </c>
      <c r="C267" s="13">
        <v>0.64681712962962956</v>
      </c>
      <c r="D267" s="11">
        <v>44386</v>
      </c>
      <c r="E267" s="13">
        <v>0.67681712962962959</v>
      </c>
      <c r="F267" s="5">
        <v>1</v>
      </c>
      <c r="G267" s="5">
        <v>242</v>
      </c>
      <c r="H267" s="5">
        <v>75</v>
      </c>
      <c r="I267" s="5">
        <v>1</v>
      </c>
      <c r="J267" s="5">
        <v>8.56</v>
      </c>
      <c r="K267" s="5">
        <v>33</v>
      </c>
      <c r="M267" s="13">
        <f t="shared" si="5"/>
        <v>2.9999999998835847E-2</v>
      </c>
    </row>
    <row r="268" spans="2:13" x14ac:dyDescent="0.35">
      <c r="B268" s="11">
        <v>44386</v>
      </c>
      <c r="C268" s="13">
        <v>0.65084490740740741</v>
      </c>
      <c r="D268" s="11">
        <v>44386</v>
      </c>
      <c r="E268" s="13">
        <v>0.66787037037037045</v>
      </c>
      <c r="F268" s="5">
        <v>1</v>
      </c>
      <c r="G268" s="5">
        <v>24</v>
      </c>
      <c r="H268" s="5">
        <v>42</v>
      </c>
      <c r="I268" s="5">
        <v>1</v>
      </c>
      <c r="J268" s="5">
        <v>1.97</v>
      </c>
      <c r="K268" s="5">
        <v>14.5</v>
      </c>
      <c r="M268" s="13">
        <f t="shared" ref="M268:M331" si="6">(E268-C268)+D268-B268</f>
        <v>1.7025462962919846E-2</v>
      </c>
    </row>
    <row r="269" spans="2:13" x14ac:dyDescent="0.35">
      <c r="B269" s="11">
        <v>44386</v>
      </c>
      <c r="C269" s="13">
        <v>0.64038194444444441</v>
      </c>
      <c r="D269" s="11">
        <v>44386</v>
      </c>
      <c r="E269" s="13">
        <v>0.64851851851851849</v>
      </c>
      <c r="F269" s="5">
        <v>1</v>
      </c>
      <c r="G269" s="5">
        <v>43</v>
      </c>
      <c r="H269" s="5">
        <v>74</v>
      </c>
      <c r="I269" s="5">
        <v>6</v>
      </c>
      <c r="J269" s="5">
        <v>1.63</v>
      </c>
      <c r="K269" s="5">
        <v>9.5</v>
      </c>
      <c r="M269" s="13">
        <f t="shared" si="6"/>
        <v>8.1365740770706907E-3</v>
      </c>
    </row>
    <row r="270" spans="2:13" x14ac:dyDescent="0.35">
      <c r="B270" s="11">
        <v>44386</v>
      </c>
      <c r="C270" s="13">
        <v>0.70458333333333334</v>
      </c>
      <c r="D270" s="11">
        <v>44386</v>
      </c>
      <c r="E270" s="13">
        <v>0.71589120370370374</v>
      </c>
      <c r="F270" s="5">
        <v>1</v>
      </c>
      <c r="G270" s="5">
        <v>97</v>
      </c>
      <c r="H270" s="5">
        <v>217</v>
      </c>
      <c r="I270" s="5">
        <v>2</v>
      </c>
      <c r="J270" s="5">
        <v>3.1</v>
      </c>
      <c r="K270" s="5">
        <v>13.5</v>
      </c>
      <c r="M270" s="13">
        <f t="shared" si="6"/>
        <v>1.1307870372547768E-2</v>
      </c>
    </row>
    <row r="271" spans="2:13" x14ac:dyDescent="0.35">
      <c r="B271" s="11">
        <v>44386</v>
      </c>
      <c r="C271" s="13">
        <v>0.66993055555555558</v>
      </c>
      <c r="D271" s="11">
        <v>44386</v>
      </c>
      <c r="E271" s="13">
        <v>0.68942129629629623</v>
      </c>
      <c r="F271" s="5">
        <v>1</v>
      </c>
      <c r="G271" s="5">
        <v>7</v>
      </c>
      <c r="H271" s="5">
        <v>83</v>
      </c>
      <c r="I271" s="5">
        <v>1</v>
      </c>
      <c r="J271" s="5">
        <v>3.55</v>
      </c>
      <c r="K271" s="5">
        <v>18.5</v>
      </c>
      <c r="M271" s="13">
        <f t="shared" si="6"/>
        <v>1.9490740742185153E-2</v>
      </c>
    </row>
    <row r="272" spans="2:13" x14ac:dyDescent="0.35">
      <c r="B272" s="11">
        <v>44386</v>
      </c>
      <c r="C272" s="13">
        <v>0.69598379629629636</v>
      </c>
      <c r="D272" s="11">
        <v>44386</v>
      </c>
      <c r="E272" s="13">
        <v>0.69755787037037031</v>
      </c>
      <c r="F272" s="5">
        <v>1</v>
      </c>
      <c r="G272" s="5">
        <v>213</v>
      </c>
      <c r="H272" s="5">
        <v>250</v>
      </c>
      <c r="I272" s="5">
        <v>2</v>
      </c>
      <c r="J272" s="5">
        <v>0.48</v>
      </c>
      <c r="K272" s="5">
        <v>4</v>
      </c>
      <c r="M272" s="13">
        <f t="shared" si="6"/>
        <v>1.5740740709588863E-3</v>
      </c>
    </row>
    <row r="273" spans="2:13" x14ac:dyDescent="0.35">
      <c r="B273" s="11">
        <v>44386</v>
      </c>
      <c r="C273" s="13">
        <v>0.73290509259259251</v>
      </c>
      <c r="D273" s="11">
        <v>44386</v>
      </c>
      <c r="E273" s="13">
        <v>0.74116898148148147</v>
      </c>
      <c r="F273" s="5">
        <v>1</v>
      </c>
      <c r="G273" s="5">
        <v>82</v>
      </c>
      <c r="H273" s="5">
        <v>82</v>
      </c>
      <c r="I273" s="5">
        <v>1</v>
      </c>
      <c r="J273" s="5">
        <v>1.38</v>
      </c>
      <c r="K273" s="5">
        <v>9</v>
      </c>
      <c r="M273" s="13">
        <f t="shared" si="6"/>
        <v>8.2638888852670789E-3</v>
      </c>
    </row>
    <row r="274" spans="2:13" x14ac:dyDescent="0.35">
      <c r="B274" s="11">
        <v>44386</v>
      </c>
      <c r="C274" s="13">
        <v>0.72042824074074074</v>
      </c>
      <c r="D274" s="11">
        <v>44386</v>
      </c>
      <c r="E274" s="13">
        <v>0.73003472222222221</v>
      </c>
      <c r="F274" s="5">
        <v>1</v>
      </c>
      <c r="G274" s="5">
        <v>82</v>
      </c>
      <c r="H274" s="5">
        <v>82</v>
      </c>
      <c r="I274" s="5">
        <v>2</v>
      </c>
      <c r="J274" s="5">
        <v>1</v>
      </c>
      <c r="K274" s="5">
        <v>9.5</v>
      </c>
      <c r="M274" s="13">
        <f t="shared" si="6"/>
        <v>9.6064814788405783E-3</v>
      </c>
    </row>
    <row r="275" spans="2:13" x14ac:dyDescent="0.35">
      <c r="B275" s="11">
        <v>44386</v>
      </c>
      <c r="C275" s="13">
        <v>0.75369212962962961</v>
      </c>
      <c r="D275" s="11">
        <v>44386</v>
      </c>
      <c r="E275" s="13">
        <v>0.75695601851851846</v>
      </c>
      <c r="F275" s="5">
        <v>1</v>
      </c>
      <c r="G275" s="5">
        <v>74</v>
      </c>
      <c r="H275" s="5">
        <v>74</v>
      </c>
      <c r="I275" s="5">
        <v>1</v>
      </c>
      <c r="J275" s="5">
        <v>0.78</v>
      </c>
      <c r="K275" s="5">
        <v>5</v>
      </c>
      <c r="M275" s="13">
        <f t="shared" si="6"/>
        <v>3.2638888878864236E-3</v>
      </c>
    </row>
    <row r="276" spans="2:13" x14ac:dyDescent="0.35">
      <c r="B276" s="11">
        <v>44386</v>
      </c>
      <c r="C276" s="13">
        <v>0.82126157407407396</v>
      </c>
      <c r="D276" s="11">
        <v>44386</v>
      </c>
      <c r="E276" s="13">
        <v>0.82679398148148142</v>
      </c>
      <c r="F276" s="5">
        <v>1</v>
      </c>
      <c r="G276" s="5">
        <v>166</v>
      </c>
      <c r="H276" s="5">
        <v>74</v>
      </c>
      <c r="I276" s="5">
        <v>1</v>
      </c>
      <c r="J276" s="5">
        <v>1.75</v>
      </c>
      <c r="K276" s="5">
        <v>8</v>
      </c>
      <c r="M276" s="13">
        <f t="shared" si="6"/>
        <v>5.5324074055533856E-3</v>
      </c>
    </row>
    <row r="277" spans="2:13" x14ac:dyDescent="0.35">
      <c r="B277" s="11">
        <v>44386</v>
      </c>
      <c r="C277" s="13">
        <v>0.82817129629629627</v>
      </c>
      <c r="D277" s="11">
        <v>44386</v>
      </c>
      <c r="E277" s="13">
        <v>0.83498842592592604</v>
      </c>
      <c r="F277" s="5">
        <v>1</v>
      </c>
      <c r="G277" s="5">
        <v>243</v>
      </c>
      <c r="H277" s="5">
        <v>127</v>
      </c>
      <c r="I277" s="5">
        <v>1</v>
      </c>
      <c r="J277" s="5">
        <v>1.27</v>
      </c>
      <c r="K277" s="5">
        <v>8</v>
      </c>
      <c r="M277" s="13">
        <f t="shared" si="6"/>
        <v>6.8171296297805384E-3</v>
      </c>
    </row>
    <row r="278" spans="2:13" x14ac:dyDescent="0.35">
      <c r="B278" s="11">
        <v>44386</v>
      </c>
      <c r="C278" s="13">
        <v>0.80325231481481485</v>
      </c>
      <c r="D278" s="11">
        <v>44386</v>
      </c>
      <c r="E278" s="13">
        <v>0.81649305555555562</v>
      </c>
      <c r="F278" s="5">
        <v>1</v>
      </c>
      <c r="G278" s="5">
        <v>42</v>
      </c>
      <c r="H278" s="5">
        <v>47</v>
      </c>
      <c r="I278" s="5">
        <v>1</v>
      </c>
      <c r="J278" s="5">
        <v>3.77</v>
      </c>
      <c r="K278" s="5">
        <v>15.5</v>
      </c>
      <c r="M278" s="13">
        <f t="shared" si="6"/>
        <v>1.3240740743640345E-2</v>
      </c>
    </row>
    <row r="279" spans="2:13" x14ac:dyDescent="0.35">
      <c r="B279" s="11">
        <v>44386</v>
      </c>
      <c r="C279" s="13">
        <v>0.85906249999999995</v>
      </c>
      <c r="D279" s="11">
        <v>44386</v>
      </c>
      <c r="E279" s="13">
        <v>0.87006944444444445</v>
      </c>
      <c r="F279" s="5">
        <v>1</v>
      </c>
      <c r="G279" s="5">
        <v>97</v>
      </c>
      <c r="H279" s="5">
        <v>17</v>
      </c>
      <c r="I279" s="5">
        <v>1</v>
      </c>
      <c r="J279" s="5">
        <v>2.9</v>
      </c>
      <c r="K279" s="5">
        <v>13</v>
      </c>
      <c r="M279" s="13">
        <f t="shared" si="6"/>
        <v>1.1006944441760425E-2</v>
      </c>
    </row>
    <row r="280" spans="2:13" x14ac:dyDescent="0.35">
      <c r="B280" s="11">
        <v>44386</v>
      </c>
      <c r="C280" s="13">
        <v>0.88679398148148147</v>
      </c>
      <c r="D280" s="11">
        <v>44386</v>
      </c>
      <c r="E280" s="13">
        <v>0.89159722222222226</v>
      </c>
      <c r="F280" s="5">
        <v>1</v>
      </c>
      <c r="G280" s="5">
        <v>166</v>
      </c>
      <c r="H280" s="5">
        <v>74</v>
      </c>
      <c r="I280" s="5">
        <v>1</v>
      </c>
      <c r="J280" s="5">
        <v>1.08</v>
      </c>
      <c r="K280" s="5">
        <v>6.5</v>
      </c>
      <c r="M280" s="13">
        <f t="shared" si="6"/>
        <v>4.803240743058268E-3</v>
      </c>
    </row>
    <row r="281" spans="2:13" x14ac:dyDescent="0.35">
      <c r="B281" s="11">
        <v>44386</v>
      </c>
      <c r="C281" s="13">
        <v>0.88034722222222228</v>
      </c>
      <c r="D281" s="11">
        <v>44386</v>
      </c>
      <c r="E281" s="13">
        <v>0.88299768518518518</v>
      </c>
      <c r="F281" s="5">
        <v>1</v>
      </c>
      <c r="G281" s="5">
        <v>260</v>
      </c>
      <c r="H281" s="5">
        <v>82</v>
      </c>
      <c r="I281" s="5">
        <v>3</v>
      </c>
      <c r="J281" s="5">
        <v>0.32</v>
      </c>
      <c r="K281" s="5">
        <v>4</v>
      </c>
      <c r="M281" s="13">
        <f t="shared" si="6"/>
        <v>2.6504629640839994E-3</v>
      </c>
    </row>
    <row r="282" spans="2:13" x14ac:dyDescent="0.35">
      <c r="B282" s="11">
        <v>44386</v>
      </c>
      <c r="C282" s="13">
        <v>0.94697916666666659</v>
      </c>
      <c r="D282" s="11">
        <v>44386</v>
      </c>
      <c r="E282" s="13">
        <v>0.95627314814814823</v>
      </c>
      <c r="F282" s="5">
        <v>1</v>
      </c>
      <c r="G282" s="5">
        <v>93</v>
      </c>
      <c r="H282" s="5">
        <v>7</v>
      </c>
      <c r="I282" s="5">
        <v>1</v>
      </c>
      <c r="J282" s="5">
        <v>5.42</v>
      </c>
      <c r="K282" s="5">
        <v>17</v>
      </c>
      <c r="M282" s="13">
        <f t="shared" si="6"/>
        <v>9.29398147854954E-3</v>
      </c>
    </row>
    <row r="283" spans="2:13" x14ac:dyDescent="0.35">
      <c r="B283" s="11">
        <v>44386</v>
      </c>
      <c r="C283" s="13">
        <v>0.91979166666666667</v>
      </c>
      <c r="D283" s="11">
        <v>44386</v>
      </c>
      <c r="E283" s="13">
        <v>0.92655092592592592</v>
      </c>
      <c r="F283" s="5">
        <v>1</v>
      </c>
      <c r="G283" s="5">
        <v>74</v>
      </c>
      <c r="H283" s="5">
        <v>42</v>
      </c>
      <c r="I283" s="5">
        <v>1</v>
      </c>
      <c r="J283" s="5">
        <v>1.43</v>
      </c>
      <c r="K283" s="5">
        <v>8.5</v>
      </c>
      <c r="M283" s="13">
        <f t="shared" si="6"/>
        <v>6.7592592604341917E-3</v>
      </c>
    </row>
    <row r="284" spans="2:13" x14ac:dyDescent="0.35">
      <c r="B284" s="11">
        <v>44386</v>
      </c>
      <c r="C284" s="13">
        <v>0.97592592592592586</v>
      </c>
      <c r="D284" s="11">
        <v>44386</v>
      </c>
      <c r="E284" s="13">
        <v>0.98244212962962962</v>
      </c>
      <c r="F284" s="5">
        <v>1</v>
      </c>
      <c r="G284" s="5">
        <v>75</v>
      </c>
      <c r="H284" s="5">
        <v>42</v>
      </c>
      <c r="I284" s="5">
        <v>1</v>
      </c>
      <c r="J284" s="5">
        <v>2.34</v>
      </c>
      <c r="K284" s="5">
        <v>9</v>
      </c>
      <c r="M284" s="13">
        <f t="shared" si="6"/>
        <v>6.5162037062691525E-3</v>
      </c>
    </row>
    <row r="285" spans="2:13" x14ac:dyDescent="0.35">
      <c r="B285" s="11">
        <v>44387</v>
      </c>
      <c r="C285" s="13">
        <v>0.10778935185185186</v>
      </c>
      <c r="D285" s="11">
        <v>44387</v>
      </c>
      <c r="E285" s="13">
        <v>0.11878472222222221</v>
      </c>
      <c r="F285" s="5">
        <v>1</v>
      </c>
      <c r="G285" s="5">
        <v>243</v>
      </c>
      <c r="H285" s="5">
        <v>244</v>
      </c>
      <c r="I285" s="5">
        <v>1</v>
      </c>
      <c r="J285" s="5">
        <v>1.8</v>
      </c>
      <c r="K285" s="5">
        <v>11.5</v>
      </c>
      <c r="M285" s="13">
        <f t="shared" si="6"/>
        <v>1.099537037225673E-2</v>
      </c>
    </row>
    <row r="286" spans="2:13" x14ac:dyDescent="0.35">
      <c r="B286" s="11">
        <v>44387</v>
      </c>
      <c r="C286" s="13">
        <v>0.1433912037037037</v>
      </c>
      <c r="D286" s="11">
        <v>44387</v>
      </c>
      <c r="E286" s="13">
        <v>0.15265046296296295</v>
      </c>
      <c r="F286" s="5">
        <v>1</v>
      </c>
      <c r="G286" s="5">
        <v>226</v>
      </c>
      <c r="H286" s="5">
        <v>160</v>
      </c>
      <c r="I286" s="5">
        <v>5</v>
      </c>
      <c r="J286" s="5">
        <v>3.52</v>
      </c>
      <c r="K286" s="5">
        <v>13</v>
      </c>
      <c r="M286" s="13">
        <f t="shared" si="6"/>
        <v>9.2592592627624981E-3</v>
      </c>
    </row>
    <row r="287" spans="2:13" x14ac:dyDescent="0.35">
      <c r="B287" s="11">
        <v>44387</v>
      </c>
      <c r="C287" s="13">
        <v>0.21707175925925926</v>
      </c>
      <c r="D287" s="11">
        <v>44387</v>
      </c>
      <c r="E287" s="13">
        <v>0.22173611111111111</v>
      </c>
      <c r="F287" s="5">
        <v>1</v>
      </c>
      <c r="G287" s="5">
        <v>244</v>
      </c>
      <c r="H287" s="5">
        <v>243</v>
      </c>
      <c r="I287" s="5">
        <v>1</v>
      </c>
      <c r="J287" s="5">
        <v>3.48</v>
      </c>
      <c r="K287" s="5">
        <v>11</v>
      </c>
      <c r="M287" s="13">
        <f t="shared" si="6"/>
        <v>4.6643518508062698E-3</v>
      </c>
    </row>
    <row r="288" spans="2:13" x14ac:dyDescent="0.35">
      <c r="B288" s="11">
        <v>44387</v>
      </c>
      <c r="C288" s="13">
        <v>0.4077662037037037</v>
      </c>
      <c r="D288" s="11">
        <v>44387</v>
      </c>
      <c r="E288" s="13">
        <v>0.4104976851851852</v>
      </c>
      <c r="F288" s="5">
        <v>1</v>
      </c>
      <c r="G288" s="5">
        <v>75</v>
      </c>
      <c r="H288" s="5">
        <v>74</v>
      </c>
      <c r="I288" s="5">
        <v>3</v>
      </c>
      <c r="J288" s="5">
        <v>1</v>
      </c>
      <c r="K288" s="5">
        <v>5</v>
      </c>
      <c r="M288" s="13">
        <f t="shared" si="6"/>
        <v>2.7314814797136933E-3</v>
      </c>
    </row>
    <row r="289" spans="2:13" x14ac:dyDescent="0.35">
      <c r="B289" s="11">
        <v>44387</v>
      </c>
      <c r="C289" s="13">
        <v>0.4152777777777778</v>
      </c>
      <c r="D289" s="11">
        <v>44387</v>
      </c>
      <c r="E289" s="13">
        <v>0.41986111111111107</v>
      </c>
      <c r="F289" s="5">
        <v>1</v>
      </c>
      <c r="G289" s="5">
        <v>116</v>
      </c>
      <c r="H289" s="5">
        <v>42</v>
      </c>
      <c r="I289" s="5">
        <v>1</v>
      </c>
      <c r="J289" s="5">
        <v>1.1499999999999999</v>
      </c>
      <c r="K289" s="5">
        <v>6.5</v>
      </c>
      <c r="M289" s="13">
        <f t="shared" si="6"/>
        <v>4.5833333351765759E-3</v>
      </c>
    </row>
    <row r="290" spans="2:13" x14ac:dyDescent="0.35">
      <c r="B290" s="11">
        <v>44387</v>
      </c>
      <c r="C290" s="13">
        <v>0.46165509259259258</v>
      </c>
      <c r="D290" s="11">
        <v>44387</v>
      </c>
      <c r="E290" s="13">
        <v>0.46328703703703705</v>
      </c>
      <c r="F290" s="5">
        <v>1</v>
      </c>
      <c r="G290" s="5">
        <v>40</v>
      </c>
      <c r="H290" s="5">
        <v>40</v>
      </c>
      <c r="I290" s="5">
        <v>1</v>
      </c>
      <c r="J290" s="5">
        <v>0.48</v>
      </c>
      <c r="K290" s="5">
        <v>4</v>
      </c>
      <c r="M290" s="13">
        <f t="shared" si="6"/>
        <v>1.6319444475811906E-3</v>
      </c>
    </row>
    <row r="291" spans="2:13" x14ac:dyDescent="0.35">
      <c r="B291" s="11">
        <v>44387</v>
      </c>
      <c r="C291" s="13">
        <v>0.47364583333333332</v>
      </c>
      <c r="D291" s="11">
        <v>44387</v>
      </c>
      <c r="E291" s="13">
        <v>0.47959490740740746</v>
      </c>
      <c r="F291" s="5">
        <v>1</v>
      </c>
      <c r="G291" s="5">
        <v>166</v>
      </c>
      <c r="H291" s="5">
        <v>75</v>
      </c>
      <c r="I291" s="5">
        <v>1</v>
      </c>
      <c r="J291" s="5">
        <v>1.41</v>
      </c>
      <c r="K291" s="5">
        <v>7.5</v>
      </c>
      <c r="M291" s="13">
        <f t="shared" si="6"/>
        <v>5.9490740750334226E-3</v>
      </c>
    </row>
    <row r="292" spans="2:13" x14ac:dyDescent="0.35">
      <c r="B292" s="11">
        <v>44387</v>
      </c>
      <c r="C292" s="13">
        <v>0.46500000000000002</v>
      </c>
      <c r="D292" s="11">
        <v>44387</v>
      </c>
      <c r="E292" s="13">
        <v>0.47192129629629626</v>
      </c>
      <c r="F292" s="5">
        <v>1</v>
      </c>
      <c r="G292" s="5">
        <v>82</v>
      </c>
      <c r="H292" s="5">
        <v>82</v>
      </c>
      <c r="I292" s="5">
        <v>1</v>
      </c>
      <c r="J292" s="5">
        <v>1.38</v>
      </c>
      <c r="K292" s="5">
        <v>8</v>
      </c>
      <c r="M292" s="13">
        <f t="shared" si="6"/>
        <v>6.921296298969537E-3</v>
      </c>
    </row>
    <row r="293" spans="2:13" x14ac:dyDescent="0.35">
      <c r="B293" s="11">
        <v>44387</v>
      </c>
      <c r="C293" s="13">
        <v>0.49637731481481479</v>
      </c>
      <c r="D293" s="11">
        <v>44387</v>
      </c>
      <c r="E293" s="13">
        <v>0.5018055555555555</v>
      </c>
      <c r="F293" s="5">
        <v>1</v>
      </c>
      <c r="G293" s="5">
        <v>42</v>
      </c>
      <c r="H293" s="5">
        <v>152</v>
      </c>
      <c r="I293" s="5">
        <v>1</v>
      </c>
      <c r="J293" s="5">
        <v>1.1299999999999999</v>
      </c>
      <c r="K293" s="5">
        <v>7</v>
      </c>
      <c r="M293" s="13">
        <f t="shared" si="6"/>
        <v>5.4282407436403446E-3</v>
      </c>
    </row>
    <row r="294" spans="2:13" x14ac:dyDescent="0.35">
      <c r="B294" s="11">
        <v>44387</v>
      </c>
      <c r="C294" s="13">
        <v>0.49299768518518516</v>
      </c>
      <c r="D294" s="11">
        <v>44387</v>
      </c>
      <c r="E294" s="13">
        <v>0.50097222222222226</v>
      </c>
      <c r="F294" s="5">
        <v>1</v>
      </c>
      <c r="G294" s="5">
        <v>74</v>
      </c>
      <c r="H294" s="5">
        <v>42</v>
      </c>
      <c r="I294" s="5">
        <v>1</v>
      </c>
      <c r="J294" s="5">
        <v>2.56</v>
      </c>
      <c r="K294" s="5">
        <v>10.5</v>
      </c>
      <c r="M294" s="13">
        <f t="shared" si="6"/>
        <v>7.9745370385353453E-3</v>
      </c>
    </row>
    <row r="295" spans="2:13" x14ac:dyDescent="0.35">
      <c r="B295" s="11">
        <v>44387</v>
      </c>
      <c r="C295" s="13">
        <v>0.53112268518518524</v>
      </c>
      <c r="D295" s="11">
        <v>44387</v>
      </c>
      <c r="E295" s="13">
        <v>0.54596064814814815</v>
      </c>
      <c r="F295" s="5">
        <v>1</v>
      </c>
      <c r="G295" s="5">
        <v>65</v>
      </c>
      <c r="H295" s="5">
        <v>36</v>
      </c>
      <c r="I295" s="5">
        <v>1</v>
      </c>
      <c r="J295" s="5">
        <v>5.4</v>
      </c>
      <c r="K295" s="5">
        <v>20</v>
      </c>
      <c r="M295" s="13">
        <f t="shared" si="6"/>
        <v>1.4837962960882578E-2</v>
      </c>
    </row>
    <row r="296" spans="2:13" x14ac:dyDescent="0.35">
      <c r="B296" s="11">
        <v>44387</v>
      </c>
      <c r="C296" s="13">
        <v>0.59598379629629628</v>
      </c>
      <c r="D296" s="11">
        <v>44387</v>
      </c>
      <c r="E296" s="13">
        <v>0.60520833333333335</v>
      </c>
      <c r="F296" s="5">
        <v>1</v>
      </c>
      <c r="G296" s="5">
        <v>82</v>
      </c>
      <c r="H296" s="5">
        <v>82</v>
      </c>
      <c r="I296" s="5">
        <v>3</v>
      </c>
      <c r="J296" s="5">
        <v>1.5</v>
      </c>
      <c r="K296" s="5">
        <v>10</v>
      </c>
      <c r="M296" s="13">
        <f t="shared" si="6"/>
        <v>9.2245370396994986E-3</v>
      </c>
    </row>
    <row r="297" spans="2:13" x14ac:dyDescent="0.35">
      <c r="B297" s="11">
        <v>44387</v>
      </c>
      <c r="C297" s="13">
        <v>0.61371527777777779</v>
      </c>
      <c r="D297" s="11">
        <v>44387</v>
      </c>
      <c r="E297" s="13">
        <v>0.62064814814814817</v>
      </c>
      <c r="F297" s="5">
        <v>1</v>
      </c>
      <c r="G297" s="5">
        <v>42</v>
      </c>
      <c r="H297" s="5">
        <v>166</v>
      </c>
      <c r="I297" s="5">
        <v>1</v>
      </c>
      <c r="J297" s="5">
        <v>1.39</v>
      </c>
      <c r="K297" s="5">
        <v>8.5</v>
      </c>
      <c r="M297" s="13">
        <f t="shared" si="6"/>
        <v>6.9328703684732318E-3</v>
      </c>
    </row>
    <row r="298" spans="2:13" x14ac:dyDescent="0.35">
      <c r="B298" s="11">
        <v>44387</v>
      </c>
      <c r="C298" s="13">
        <v>0.5973032407407407</v>
      </c>
      <c r="D298" s="11">
        <v>44387</v>
      </c>
      <c r="E298" s="13">
        <v>0.59827546296296297</v>
      </c>
      <c r="F298" s="5">
        <v>1</v>
      </c>
      <c r="G298" s="5">
        <v>95</v>
      </c>
      <c r="H298" s="5">
        <v>95</v>
      </c>
      <c r="I298" s="5">
        <v>1</v>
      </c>
      <c r="J298" s="5">
        <v>0.15</v>
      </c>
      <c r="K298" s="5">
        <v>3</v>
      </c>
      <c r="M298" s="13">
        <f t="shared" si="6"/>
        <v>9.7222222393611446E-4</v>
      </c>
    </row>
    <row r="299" spans="2:13" x14ac:dyDescent="0.35">
      <c r="B299" s="11">
        <v>44387</v>
      </c>
      <c r="C299" s="13">
        <v>0.63686342592592593</v>
      </c>
      <c r="D299" s="11">
        <v>44387</v>
      </c>
      <c r="E299" s="13">
        <v>0.64420138888888889</v>
      </c>
      <c r="F299" s="5">
        <v>1</v>
      </c>
      <c r="G299" s="5">
        <v>235</v>
      </c>
      <c r="H299" s="5">
        <v>247</v>
      </c>
      <c r="I299" s="5">
        <v>1</v>
      </c>
      <c r="J299" s="5">
        <v>1.7</v>
      </c>
      <c r="K299" s="5">
        <v>9</v>
      </c>
      <c r="M299" s="13">
        <f t="shared" si="6"/>
        <v>7.3379629611736163E-3</v>
      </c>
    </row>
    <row r="300" spans="2:13" x14ac:dyDescent="0.35">
      <c r="B300" s="11">
        <v>44387</v>
      </c>
      <c r="C300" s="13">
        <v>0.63817129629629632</v>
      </c>
      <c r="D300" s="11">
        <v>44387</v>
      </c>
      <c r="E300" s="13">
        <v>0.65074074074074073</v>
      </c>
      <c r="F300" s="5">
        <v>1</v>
      </c>
      <c r="G300" s="5">
        <v>129</v>
      </c>
      <c r="H300" s="5">
        <v>56</v>
      </c>
      <c r="I300" s="5">
        <v>5</v>
      </c>
      <c r="J300" s="5">
        <v>2.81</v>
      </c>
      <c r="K300" s="5">
        <v>13</v>
      </c>
      <c r="M300" s="13">
        <f t="shared" si="6"/>
        <v>1.2569444443215616E-2</v>
      </c>
    </row>
    <row r="301" spans="2:13" x14ac:dyDescent="0.35">
      <c r="B301" s="11">
        <v>44387</v>
      </c>
      <c r="C301" s="13">
        <v>0.62504629629629627</v>
      </c>
      <c r="D301" s="11">
        <v>44387</v>
      </c>
      <c r="E301" s="13">
        <v>0.63096064814814812</v>
      </c>
      <c r="F301" s="5">
        <v>1</v>
      </c>
      <c r="G301" s="5">
        <v>97</v>
      </c>
      <c r="H301" s="5">
        <v>49</v>
      </c>
      <c r="I301" s="5">
        <v>1</v>
      </c>
      <c r="J301" s="5">
        <v>1.3</v>
      </c>
      <c r="K301" s="5">
        <v>7</v>
      </c>
      <c r="M301" s="13">
        <f t="shared" si="6"/>
        <v>5.914351851970423E-3</v>
      </c>
    </row>
    <row r="302" spans="2:13" x14ac:dyDescent="0.35">
      <c r="B302" s="11">
        <v>44387</v>
      </c>
      <c r="C302" s="13">
        <v>0.64019675925925923</v>
      </c>
      <c r="D302" s="11">
        <v>44387</v>
      </c>
      <c r="E302" s="13">
        <v>0.64634259259259264</v>
      </c>
      <c r="F302" s="5">
        <v>1</v>
      </c>
      <c r="G302" s="5">
        <v>42</v>
      </c>
      <c r="H302" s="5">
        <v>41</v>
      </c>
      <c r="I302" s="5">
        <v>1</v>
      </c>
      <c r="J302" s="5">
        <v>1.41</v>
      </c>
      <c r="K302" s="5">
        <v>8</v>
      </c>
      <c r="M302" s="13">
        <f t="shared" si="6"/>
        <v>6.1458333366317675E-3</v>
      </c>
    </row>
    <row r="303" spans="2:13" x14ac:dyDescent="0.35">
      <c r="B303" s="11">
        <v>44387</v>
      </c>
      <c r="C303" s="13">
        <v>0.6259837962962963</v>
      </c>
      <c r="D303" s="11">
        <v>44387</v>
      </c>
      <c r="E303" s="13">
        <v>0.63255787037037037</v>
      </c>
      <c r="F303" s="5">
        <v>1</v>
      </c>
      <c r="G303" s="5">
        <v>65</v>
      </c>
      <c r="H303" s="5">
        <v>66</v>
      </c>
      <c r="I303" s="5">
        <v>1</v>
      </c>
      <c r="J303" s="5">
        <v>1.6</v>
      </c>
      <c r="K303" s="5">
        <v>8.5</v>
      </c>
      <c r="M303" s="13">
        <f t="shared" si="6"/>
        <v>6.5740740756154992E-3</v>
      </c>
    </row>
    <row r="304" spans="2:13" x14ac:dyDescent="0.35">
      <c r="B304" s="11">
        <v>44387</v>
      </c>
      <c r="C304" s="13">
        <v>0.70638888888888884</v>
      </c>
      <c r="D304" s="11">
        <v>44387</v>
      </c>
      <c r="E304" s="13">
        <v>0.71481481481481479</v>
      </c>
      <c r="F304" s="5">
        <v>1</v>
      </c>
      <c r="G304" s="5">
        <v>166</v>
      </c>
      <c r="H304" s="5">
        <v>42</v>
      </c>
      <c r="I304" s="5">
        <v>1</v>
      </c>
      <c r="J304" s="5">
        <v>2</v>
      </c>
      <c r="K304" s="5">
        <v>10</v>
      </c>
      <c r="M304" s="13">
        <f t="shared" si="6"/>
        <v>8.4259259238024242E-3</v>
      </c>
    </row>
    <row r="305" spans="2:13" x14ac:dyDescent="0.35">
      <c r="B305" s="11">
        <v>44387</v>
      </c>
      <c r="C305" s="13">
        <v>0.68540509259259252</v>
      </c>
      <c r="D305" s="11">
        <v>44387</v>
      </c>
      <c r="E305" s="13">
        <v>0.69435185185185189</v>
      </c>
      <c r="F305" s="5">
        <v>1</v>
      </c>
      <c r="G305" s="5">
        <v>95</v>
      </c>
      <c r="H305" s="5">
        <v>121</v>
      </c>
      <c r="I305" s="5">
        <v>1</v>
      </c>
      <c r="J305" s="5">
        <v>2.71</v>
      </c>
      <c r="K305" s="5">
        <v>11.5</v>
      </c>
      <c r="M305" s="13">
        <f t="shared" si="6"/>
        <v>8.9467592624714598E-3</v>
      </c>
    </row>
    <row r="306" spans="2:13" x14ac:dyDescent="0.35">
      <c r="B306" s="11">
        <v>44387</v>
      </c>
      <c r="C306" s="13">
        <v>0.71512731481481484</v>
      </c>
      <c r="D306" s="11">
        <v>44387</v>
      </c>
      <c r="E306" s="13">
        <v>0.72709490740740745</v>
      </c>
      <c r="F306" s="5">
        <v>1</v>
      </c>
      <c r="G306" s="5">
        <v>47</v>
      </c>
      <c r="H306" s="5">
        <v>182</v>
      </c>
      <c r="I306" s="5">
        <v>1</v>
      </c>
      <c r="J306" s="5">
        <v>2.87</v>
      </c>
      <c r="K306" s="5">
        <v>13</v>
      </c>
      <c r="M306" s="13">
        <f t="shared" si="6"/>
        <v>1.1967592596192844E-2</v>
      </c>
    </row>
    <row r="307" spans="2:13" x14ac:dyDescent="0.35">
      <c r="B307" s="11">
        <v>44387</v>
      </c>
      <c r="C307" s="13">
        <v>0.71712962962962967</v>
      </c>
      <c r="D307" s="11">
        <v>44387</v>
      </c>
      <c r="E307" s="13">
        <v>0.72238425925925931</v>
      </c>
      <c r="F307" s="5">
        <v>1</v>
      </c>
      <c r="G307" s="5">
        <v>129</v>
      </c>
      <c r="H307" s="5">
        <v>83</v>
      </c>
      <c r="I307" s="5">
        <v>5</v>
      </c>
      <c r="J307" s="5">
        <v>0.87</v>
      </c>
      <c r="K307" s="5">
        <v>6.5</v>
      </c>
      <c r="M307" s="13">
        <f t="shared" si="6"/>
        <v>5.2546296283253469E-3</v>
      </c>
    </row>
    <row r="308" spans="2:13" x14ac:dyDescent="0.35">
      <c r="B308" s="11">
        <v>44387</v>
      </c>
      <c r="C308" s="13">
        <v>0.74452546296296296</v>
      </c>
      <c r="D308" s="11">
        <v>44387</v>
      </c>
      <c r="E308" s="13">
        <v>0.74857638888888889</v>
      </c>
      <c r="F308" s="5">
        <v>1</v>
      </c>
      <c r="G308" s="5">
        <v>42</v>
      </c>
      <c r="H308" s="5">
        <v>42</v>
      </c>
      <c r="I308" s="5">
        <v>1</v>
      </c>
      <c r="J308" s="5">
        <v>0.92</v>
      </c>
      <c r="K308" s="5">
        <v>6</v>
      </c>
      <c r="M308" s="13">
        <f t="shared" si="6"/>
        <v>4.0509259270038456E-3</v>
      </c>
    </row>
    <row r="309" spans="2:13" x14ac:dyDescent="0.35">
      <c r="B309" s="11">
        <v>44387</v>
      </c>
      <c r="C309" s="13">
        <v>0.75010416666666668</v>
      </c>
      <c r="D309" s="11">
        <v>44387</v>
      </c>
      <c r="E309" s="13">
        <v>0.75405092592592593</v>
      </c>
      <c r="F309" s="5">
        <v>1</v>
      </c>
      <c r="G309" s="5">
        <v>65</v>
      </c>
      <c r="H309" s="5">
        <v>97</v>
      </c>
      <c r="I309" s="5">
        <v>1</v>
      </c>
      <c r="J309" s="5">
        <v>0.8</v>
      </c>
      <c r="K309" s="5">
        <v>5.5</v>
      </c>
      <c r="M309" s="13">
        <f t="shared" si="6"/>
        <v>3.9467592578148469E-3</v>
      </c>
    </row>
    <row r="310" spans="2:13" x14ac:dyDescent="0.35">
      <c r="B310" s="11">
        <v>44387</v>
      </c>
      <c r="C310" s="13">
        <v>0.7866550925925927</v>
      </c>
      <c r="D310" s="11">
        <v>44387</v>
      </c>
      <c r="E310" s="13">
        <v>0.79136574074074073</v>
      </c>
      <c r="F310" s="5">
        <v>1</v>
      </c>
      <c r="G310" s="5">
        <v>74</v>
      </c>
      <c r="H310" s="5">
        <v>43</v>
      </c>
      <c r="I310" s="5">
        <v>1</v>
      </c>
      <c r="J310" s="5">
        <v>1.42</v>
      </c>
      <c r="K310" s="5">
        <v>7</v>
      </c>
      <c r="M310" s="13">
        <f t="shared" si="6"/>
        <v>4.7106481506489217E-3</v>
      </c>
    </row>
    <row r="311" spans="2:13" x14ac:dyDescent="0.35">
      <c r="B311" s="11">
        <v>44387</v>
      </c>
      <c r="C311" s="13">
        <v>0.77047453703703705</v>
      </c>
      <c r="D311" s="11">
        <v>44387</v>
      </c>
      <c r="E311" s="13">
        <v>0.77340277777777777</v>
      </c>
      <c r="F311" s="5">
        <v>1</v>
      </c>
      <c r="G311" s="5">
        <v>95</v>
      </c>
      <c r="H311" s="5">
        <v>95</v>
      </c>
      <c r="I311" s="5">
        <v>1</v>
      </c>
      <c r="J311" s="5">
        <v>0.8</v>
      </c>
      <c r="K311" s="5">
        <v>5</v>
      </c>
      <c r="M311" s="13">
        <f t="shared" si="6"/>
        <v>2.9282407413120382E-3</v>
      </c>
    </row>
    <row r="312" spans="2:13" x14ac:dyDescent="0.35">
      <c r="B312" s="11">
        <v>44387</v>
      </c>
      <c r="C312" s="13">
        <v>0.80178240740740747</v>
      </c>
      <c r="D312" s="11">
        <v>44387</v>
      </c>
      <c r="E312" s="13">
        <v>0.80724537037037036</v>
      </c>
      <c r="F312" s="5">
        <v>1</v>
      </c>
      <c r="G312" s="5">
        <v>74</v>
      </c>
      <c r="H312" s="5">
        <v>247</v>
      </c>
      <c r="I312" s="5">
        <v>6</v>
      </c>
      <c r="J312" s="5">
        <v>2.2000000000000002</v>
      </c>
      <c r="K312" s="5">
        <v>9</v>
      </c>
      <c r="M312" s="13">
        <f t="shared" si="6"/>
        <v>5.4629629594273865E-3</v>
      </c>
    </row>
    <row r="313" spans="2:13" x14ac:dyDescent="0.35">
      <c r="B313" s="11">
        <v>44387</v>
      </c>
      <c r="C313" s="13">
        <v>0.80557870370370377</v>
      </c>
      <c r="D313" s="11">
        <v>44387</v>
      </c>
      <c r="E313" s="13">
        <v>0.82929398148148137</v>
      </c>
      <c r="F313" s="5">
        <v>1</v>
      </c>
      <c r="G313" s="5">
        <v>216</v>
      </c>
      <c r="H313" s="5">
        <v>129</v>
      </c>
      <c r="I313" s="5">
        <v>1</v>
      </c>
      <c r="J313" s="5">
        <v>9.17</v>
      </c>
      <c r="K313" s="5">
        <v>30.5</v>
      </c>
      <c r="M313" s="13">
        <f t="shared" si="6"/>
        <v>2.3715277777228039E-2</v>
      </c>
    </row>
    <row r="314" spans="2:13" x14ac:dyDescent="0.35">
      <c r="B314" s="11">
        <v>44387</v>
      </c>
      <c r="C314" s="13">
        <v>0.86140046296296291</v>
      </c>
      <c r="D314" s="11">
        <v>44387</v>
      </c>
      <c r="E314" s="13">
        <v>0.876886574074074</v>
      </c>
      <c r="F314" s="5">
        <v>1</v>
      </c>
      <c r="G314" s="5">
        <v>257</v>
      </c>
      <c r="H314" s="5">
        <v>91</v>
      </c>
      <c r="I314" s="5">
        <v>1</v>
      </c>
      <c r="J314" s="5">
        <v>3.55</v>
      </c>
      <c r="K314" s="5">
        <v>15.5</v>
      </c>
      <c r="M314" s="13">
        <f t="shared" si="6"/>
        <v>1.5486111107748002E-2</v>
      </c>
    </row>
    <row r="315" spans="2:13" x14ac:dyDescent="0.35">
      <c r="B315" s="11">
        <v>44387</v>
      </c>
      <c r="C315" s="13">
        <v>0.87039351851851843</v>
      </c>
      <c r="D315" s="11">
        <v>44387</v>
      </c>
      <c r="E315" s="13">
        <v>0.87344907407407402</v>
      </c>
      <c r="F315" s="5">
        <v>1</v>
      </c>
      <c r="G315" s="5">
        <v>33</v>
      </c>
      <c r="H315" s="5">
        <v>40</v>
      </c>
      <c r="I315" s="5">
        <v>1</v>
      </c>
      <c r="J315" s="5">
        <v>1.04</v>
      </c>
      <c r="K315" s="5">
        <v>5.5</v>
      </c>
      <c r="M315" s="13">
        <f t="shared" si="6"/>
        <v>3.055555556784384E-3</v>
      </c>
    </row>
    <row r="316" spans="2:13" x14ac:dyDescent="0.35">
      <c r="B316" s="11">
        <v>44387</v>
      </c>
      <c r="C316" s="13">
        <v>0.84366898148148151</v>
      </c>
      <c r="D316" s="11">
        <v>44387</v>
      </c>
      <c r="E316" s="13">
        <v>0.85531250000000003</v>
      </c>
      <c r="F316" s="5">
        <v>1</v>
      </c>
      <c r="G316" s="5">
        <v>223</v>
      </c>
      <c r="H316" s="5">
        <v>129</v>
      </c>
      <c r="I316" s="5">
        <v>1</v>
      </c>
      <c r="J316" s="5">
        <v>3.13</v>
      </c>
      <c r="K316" s="5">
        <v>13.5</v>
      </c>
      <c r="M316" s="13">
        <f t="shared" si="6"/>
        <v>1.1643518519122154E-2</v>
      </c>
    </row>
    <row r="317" spans="2:13" x14ac:dyDescent="0.35">
      <c r="B317" s="11">
        <v>44387</v>
      </c>
      <c r="C317" s="13">
        <v>0.87771990740740735</v>
      </c>
      <c r="D317" s="11">
        <v>44387</v>
      </c>
      <c r="E317" s="13">
        <v>0.88809027777777771</v>
      </c>
      <c r="F317" s="5">
        <v>1</v>
      </c>
      <c r="G317" s="5">
        <v>244</v>
      </c>
      <c r="H317" s="5">
        <v>42</v>
      </c>
      <c r="I317" s="5">
        <v>1</v>
      </c>
      <c r="J317" s="5">
        <v>4.28</v>
      </c>
      <c r="K317" s="5">
        <v>15</v>
      </c>
      <c r="M317" s="13">
        <f t="shared" si="6"/>
        <v>1.0370370371674653E-2</v>
      </c>
    </row>
    <row r="318" spans="2:13" x14ac:dyDescent="0.35">
      <c r="B318" s="11">
        <v>44387</v>
      </c>
      <c r="C318" s="13">
        <v>0.94344907407407408</v>
      </c>
      <c r="D318" s="11">
        <v>44387</v>
      </c>
      <c r="E318" s="13">
        <v>0.94693287037037033</v>
      </c>
      <c r="F318" s="5">
        <v>1</v>
      </c>
      <c r="G318" s="5">
        <v>255</v>
      </c>
      <c r="H318" s="5">
        <v>256</v>
      </c>
      <c r="I318" s="5">
        <v>1</v>
      </c>
      <c r="J318" s="5">
        <v>0.7</v>
      </c>
      <c r="K318" s="5">
        <v>5</v>
      </c>
      <c r="M318" s="13">
        <f t="shared" si="6"/>
        <v>3.4837962957681157E-3</v>
      </c>
    </row>
    <row r="319" spans="2:13" x14ac:dyDescent="0.35">
      <c r="B319" s="11">
        <v>44387</v>
      </c>
      <c r="C319" s="13">
        <v>0.91979166666666667</v>
      </c>
      <c r="D319" s="11">
        <v>44387</v>
      </c>
      <c r="E319" s="13">
        <v>0.92116898148148152</v>
      </c>
      <c r="F319" s="5">
        <v>1</v>
      </c>
      <c r="G319" s="5">
        <v>80</v>
      </c>
      <c r="H319" s="5">
        <v>255</v>
      </c>
      <c r="I319" s="5">
        <v>1</v>
      </c>
      <c r="J319" s="5">
        <v>0.32</v>
      </c>
      <c r="K319" s="5">
        <v>3.5</v>
      </c>
      <c r="M319" s="13">
        <f t="shared" si="6"/>
        <v>1.377314816636499E-3</v>
      </c>
    </row>
    <row r="320" spans="2:13" x14ac:dyDescent="0.35">
      <c r="B320" s="11">
        <v>44388</v>
      </c>
      <c r="C320" s="13">
        <v>4.3449074074074077E-2</v>
      </c>
      <c r="D320" s="11">
        <v>44388</v>
      </c>
      <c r="E320" s="13">
        <v>4.8761574074074075E-2</v>
      </c>
      <c r="F320" s="5">
        <v>1</v>
      </c>
      <c r="G320" s="5">
        <v>74</v>
      </c>
      <c r="H320" s="5">
        <v>75</v>
      </c>
      <c r="I320" s="5">
        <v>1</v>
      </c>
      <c r="J320" s="5">
        <v>1.36</v>
      </c>
      <c r="K320" s="5">
        <v>7</v>
      </c>
      <c r="M320" s="13">
        <f t="shared" si="6"/>
        <v>5.3124999976716936E-3</v>
      </c>
    </row>
    <row r="321" spans="2:13" x14ac:dyDescent="0.35">
      <c r="B321" s="11">
        <v>44388</v>
      </c>
      <c r="C321" s="13">
        <v>8.0682870370370363E-2</v>
      </c>
      <c r="D321" s="11">
        <v>44388</v>
      </c>
      <c r="E321" s="13">
        <v>9.1400462962962961E-2</v>
      </c>
      <c r="F321" s="5">
        <v>1</v>
      </c>
      <c r="G321" s="5">
        <v>212</v>
      </c>
      <c r="H321" s="5">
        <v>51</v>
      </c>
      <c r="I321" s="5">
        <v>2</v>
      </c>
      <c r="J321" s="5">
        <v>6.13</v>
      </c>
      <c r="K321" s="5">
        <v>17.5</v>
      </c>
      <c r="M321" s="13">
        <f t="shared" si="6"/>
        <v>1.0717592595028691E-2</v>
      </c>
    </row>
    <row r="322" spans="2:13" x14ac:dyDescent="0.35">
      <c r="B322" s="11">
        <v>44388</v>
      </c>
      <c r="C322" s="13">
        <v>0.12343749999999999</v>
      </c>
      <c r="D322" s="11">
        <v>44388</v>
      </c>
      <c r="E322" s="13">
        <v>0.12887731481481482</v>
      </c>
      <c r="F322" s="5">
        <v>1</v>
      </c>
      <c r="G322" s="5">
        <v>260</v>
      </c>
      <c r="H322" s="5">
        <v>82</v>
      </c>
      <c r="I322" s="5">
        <v>1</v>
      </c>
      <c r="J322" s="5">
        <v>1.1499999999999999</v>
      </c>
      <c r="K322" s="5">
        <v>7</v>
      </c>
      <c r="M322" s="13">
        <f t="shared" si="6"/>
        <v>5.4398148131440394E-3</v>
      </c>
    </row>
    <row r="323" spans="2:13" x14ac:dyDescent="0.35">
      <c r="B323" s="11">
        <v>44388</v>
      </c>
      <c r="C323" s="13">
        <v>0.15190972222222224</v>
      </c>
      <c r="D323" s="11">
        <v>44388</v>
      </c>
      <c r="E323" s="13">
        <v>0.15861111111111112</v>
      </c>
      <c r="F323" s="5">
        <v>1</v>
      </c>
      <c r="G323" s="5">
        <v>173</v>
      </c>
      <c r="H323" s="5">
        <v>95</v>
      </c>
      <c r="I323" s="5">
        <v>1</v>
      </c>
      <c r="J323" s="5">
        <v>2.02</v>
      </c>
      <c r="K323" s="5">
        <v>9</v>
      </c>
      <c r="M323" s="13">
        <f t="shared" si="6"/>
        <v>6.701388891087845E-3</v>
      </c>
    </row>
    <row r="324" spans="2:13" x14ac:dyDescent="0.35">
      <c r="B324" s="11">
        <v>44388</v>
      </c>
      <c r="C324" s="13">
        <v>0.30238425925925927</v>
      </c>
      <c r="D324" s="11">
        <v>44388</v>
      </c>
      <c r="E324" s="13">
        <v>0.3056828703703704</v>
      </c>
      <c r="F324" s="5">
        <v>1</v>
      </c>
      <c r="G324" s="5">
        <v>75</v>
      </c>
      <c r="H324" s="5">
        <v>74</v>
      </c>
      <c r="I324" s="5">
        <v>1</v>
      </c>
      <c r="J324" s="5">
        <v>1.38</v>
      </c>
      <c r="K324" s="5">
        <v>6.5</v>
      </c>
      <c r="M324" s="13">
        <f t="shared" si="6"/>
        <v>3.2986111109494232E-3</v>
      </c>
    </row>
    <row r="325" spans="2:13" x14ac:dyDescent="0.35">
      <c r="B325" s="11">
        <v>44388</v>
      </c>
      <c r="C325" s="13">
        <v>0.3721180555555556</v>
      </c>
      <c r="D325" s="11">
        <v>44388</v>
      </c>
      <c r="E325" s="13">
        <v>0.39908564814814818</v>
      </c>
      <c r="F325" s="5">
        <v>1</v>
      </c>
      <c r="G325" s="5">
        <v>223</v>
      </c>
      <c r="H325" s="5">
        <v>21</v>
      </c>
      <c r="I325" s="5">
        <v>1</v>
      </c>
      <c r="J325" s="5">
        <v>25.3</v>
      </c>
      <c r="K325" s="5">
        <v>68.5</v>
      </c>
      <c r="M325" s="13">
        <f t="shared" si="6"/>
        <v>2.6967592595610768E-2</v>
      </c>
    </row>
    <row r="326" spans="2:13" x14ac:dyDescent="0.35">
      <c r="B326" s="11">
        <v>44388</v>
      </c>
      <c r="C326" s="13">
        <v>0.39228009259259261</v>
      </c>
      <c r="D326" s="11">
        <v>44388</v>
      </c>
      <c r="E326" s="13">
        <v>0.40190972222222227</v>
      </c>
      <c r="F326" s="5">
        <v>1</v>
      </c>
      <c r="G326" s="5">
        <v>95</v>
      </c>
      <c r="H326" s="5">
        <v>131</v>
      </c>
      <c r="I326" s="5">
        <v>1</v>
      </c>
      <c r="J326" s="5">
        <v>3.39</v>
      </c>
      <c r="K326" s="5">
        <v>13</v>
      </c>
      <c r="M326" s="13">
        <f t="shared" si="6"/>
        <v>9.6296296323998831E-3</v>
      </c>
    </row>
    <row r="327" spans="2:13" x14ac:dyDescent="0.35">
      <c r="B327" s="11">
        <v>44388</v>
      </c>
      <c r="C327" s="13">
        <v>0.43206018518518513</v>
      </c>
      <c r="D327" s="11">
        <v>44388</v>
      </c>
      <c r="E327" s="13">
        <v>0.44975694444444447</v>
      </c>
      <c r="F327" s="5">
        <v>1</v>
      </c>
      <c r="G327" s="5">
        <v>95</v>
      </c>
      <c r="H327" s="5">
        <v>36</v>
      </c>
      <c r="I327" s="5">
        <v>2</v>
      </c>
      <c r="J327" s="5">
        <v>4.62</v>
      </c>
      <c r="K327" s="5">
        <v>19.5</v>
      </c>
      <c r="M327" s="13">
        <f t="shared" si="6"/>
        <v>1.7696759256068617E-2</v>
      </c>
    </row>
    <row r="328" spans="2:13" x14ac:dyDescent="0.35">
      <c r="B328" s="11">
        <v>44388</v>
      </c>
      <c r="C328" s="13">
        <v>0.45195601851851852</v>
      </c>
      <c r="D328" s="11">
        <v>44388</v>
      </c>
      <c r="E328" s="13">
        <v>0.45612268518518517</v>
      </c>
      <c r="F328" s="5">
        <v>1</v>
      </c>
      <c r="G328" s="5">
        <v>41</v>
      </c>
      <c r="H328" s="5">
        <v>42</v>
      </c>
      <c r="I328" s="5">
        <v>1</v>
      </c>
      <c r="J328" s="5">
        <v>1.08</v>
      </c>
      <c r="K328" s="5">
        <v>6.5</v>
      </c>
      <c r="M328" s="13">
        <f t="shared" si="6"/>
        <v>4.166666665696539E-3</v>
      </c>
    </row>
    <row r="329" spans="2:13" x14ac:dyDescent="0.35">
      <c r="B329" s="11">
        <v>44388</v>
      </c>
      <c r="C329" s="13">
        <v>0.42769675925925926</v>
      </c>
      <c r="D329" s="11">
        <v>44388</v>
      </c>
      <c r="E329" s="13">
        <v>0.43369212962962966</v>
      </c>
      <c r="F329" s="5">
        <v>1</v>
      </c>
      <c r="G329" s="5">
        <v>75</v>
      </c>
      <c r="H329" s="5">
        <v>74</v>
      </c>
      <c r="I329" s="5">
        <v>2</v>
      </c>
      <c r="J329" s="5">
        <v>1.49</v>
      </c>
      <c r="K329" s="5">
        <v>8</v>
      </c>
      <c r="M329" s="13">
        <f t="shared" si="6"/>
        <v>5.9953703676001169E-3</v>
      </c>
    </row>
    <row r="330" spans="2:13" x14ac:dyDescent="0.35">
      <c r="B330" s="11">
        <v>44388</v>
      </c>
      <c r="C330" s="13">
        <v>0.48744212962962963</v>
      </c>
      <c r="D330" s="11">
        <v>44388</v>
      </c>
      <c r="E330" s="13">
        <v>0.49100694444444443</v>
      </c>
      <c r="F330" s="5">
        <v>1</v>
      </c>
      <c r="G330" s="5">
        <v>41</v>
      </c>
      <c r="H330" s="5">
        <v>41</v>
      </c>
      <c r="I330" s="5">
        <v>1</v>
      </c>
      <c r="J330" s="5">
        <v>0.59</v>
      </c>
      <c r="K330" s="5">
        <v>5.5</v>
      </c>
      <c r="M330" s="13">
        <f t="shared" si="6"/>
        <v>3.5648148113978095E-3</v>
      </c>
    </row>
    <row r="331" spans="2:13" x14ac:dyDescent="0.35">
      <c r="B331" s="11">
        <v>44388</v>
      </c>
      <c r="C331" s="13">
        <v>0.46785879629629629</v>
      </c>
      <c r="D331" s="11">
        <v>44388</v>
      </c>
      <c r="E331" s="13">
        <v>0.47702546296296294</v>
      </c>
      <c r="F331" s="5">
        <v>1</v>
      </c>
      <c r="G331" s="5">
        <v>42</v>
      </c>
      <c r="H331" s="5">
        <v>78</v>
      </c>
      <c r="I331" s="5">
        <v>2</v>
      </c>
      <c r="J331" s="5">
        <v>5.75</v>
      </c>
      <c r="K331" s="5">
        <v>18</v>
      </c>
      <c r="M331" s="13">
        <f t="shared" si="6"/>
        <v>9.1666666630771942E-3</v>
      </c>
    </row>
    <row r="332" spans="2:13" x14ac:dyDescent="0.35">
      <c r="B332" s="11">
        <v>44388</v>
      </c>
      <c r="C332" s="13">
        <v>0.53021990740740743</v>
      </c>
      <c r="D332" s="11">
        <v>44388</v>
      </c>
      <c r="E332" s="13">
        <v>0.54283564814814811</v>
      </c>
      <c r="F332" s="5">
        <v>1</v>
      </c>
      <c r="G332" s="5">
        <v>25</v>
      </c>
      <c r="H332" s="5">
        <v>61</v>
      </c>
      <c r="I332" s="5">
        <v>1</v>
      </c>
      <c r="J332" s="5">
        <v>2.76</v>
      </c>
      <c r="K332" s="5">
        <v>14</v>
      </c>
      <c r="M332" s="13">
        <f t="shared" ref="M332:M395" si="7">(E332-C332)+D332-B332</f>
        <v>1.2615740743058268E-2</v>
      </c>
    </row>
    <row r="333" spans="2:13" x14ac:dyDescent="0.35">
      <c r="B333" s="11">
        <v>44388</v>
      </c>
      <c r="C333" s="13">
        <v>0.55290509259259257</v>
      </c>
      <c r="D333" s="11">
        <v>44388</v>
      </c>
      <c r="E333" s="13">
        <v>0.55989583333333337</v>
      </c>
      <c r="F333" s="5">
        <v>1</v>
      </c>
      <c r="G333" s="5">
        <v>65</v>
      </c>
      <c r="H333" s="5">
        <v>97</v>
      </c>
      <c r="I333" s="5">
        <v>1</v>
      </c>
      <c r="J333" s="5">
        <v>1.1000000000000001</v>
      </c>
      <c r="K333" s="5">
        <v>8.5</v>
      </c>
      <c r="M333" s="13">
        <f t="shared" si="7"/>
        <v>6.9907407378195785E-3</v>
      </c>
    </row>
    <row r="334" spans="2:13" x14ac:dyDescent="0.35">
      <c r="B334" s="11">
        <v>44388</v>
      </c>
      <c r="C334" s="13">
        <v>0.5756944444444444</v>
      </c>
      <c r="D334" s="11">
        <v>44388</v>
      </c>
      <c r="E334" s="13">
        <v>0.59700231481481481</v>
      </c>
      <c r="F334" s="5">
        <v>1</v>
      </c>
      <c r="G334" s="5">
        <v>65</v>
      </c>
      <c r="H334" s="5">
        <v>177</v>
      </c>
      <c r="I334" s="5">
        <v>1</v>
      </c>
      <c r="J334" s="5">
        <v>4.4000000000000004</v>
      </c>
      <c r="K334" s="5">
        <v>21</v>
      </c>
      <c r="M334" s="13">
        <f t="shared" si="7"/>
        <v>2.1307870367309079E-2</v>
      </c>
    </row>
    <row r="335" spans="2:13" x14ac:dyDescent="0.35">
      <c r="B335" s="11">
        <v>44388</v>
      </c>
      <c r="C335" s="13">
        <v>0.56148148148148147</v>
      </c>
      <c r="D335" s="11">
        <v>44388</v>
      </c>
      <c r="E335" s="13">
        <v>0.5664583333333334</v>
      </c>
      <c r="F335" s="5">
        <v>1</v>
      </c>
      <c r="G335" s="5">
        <v>43</v>
      </c>
      <c r="H335" s="5">
        <v>41</v>
      </c>
      <c r="I335" s="5">
        <v>1</v>
      </c>
      <c r="J335" s="5">
        <v>1.1399999999999999</v>
      </c>
      <c r="K335" s="5">
        <v>7</v>
      </c>
      <c r="M335" s="13">
        <f t="shared" si="7"/>
        <v>4.9768518510973081E-3</v>
      </c>
    </row>
    <row r="336" spans="2:13" x14ac:dyDescent="0.35">
      <c r="B336" s="11">
        <v>44388</v>
      </c>
      <c r="C336" s="13">
        <v>0.59224537037037039</v>
      </c>
      <c r="D336" s="11">
        <v>44388</v>
      </c>
      <c r="E336" s="13">
        <v>0.59892361111111114</v>
      </c>
      <c r="F336" s="5">
        <v>1</v>
      </c>
      <c r="G336" s="5">
        <v>74</v>
      </c>
      <c r="H336" s="5">
        <v>75</v>
      </c>
      <c r="I336" s="5">
        <v>1</v>
      </c>
      <c r="J336" s="5">
        <v>1.62</v>
      </c>
      <c r="K336" s="5">
        <v>8</v>
      </c>
      <c r="M336" s="13">
        <f t="shared" si="7"/>
        <v>6.6782407375285402E-3</v>
      </c>
    </row>
    <row r="337" spans="2:13" x14ac:dyDescent="0.35">
      <c r="B337" s="11">
        <v>44388</v>
      </c>
      <c r="C337" s="13">
        <v>0.64011574074074074</v>
      </c>
      <c r="D337" s="11">
        <v>44388</v>
      </c>
      <c r="E337" s="13">
        <v>0.64309027777777772</v>
      </c>
      <c r="F337" s="5">
        <v>1</v>
      </c>
      <c r="G337" s="5">
        <v>42</v>
      </c>
      <c r="H337" s="5">
        <v>42</v>
      </c>
      <c r="I337" s="5">
        <v>1</v>
      </c>
      <c r="J337" s="5">
        <v>0.99</v>
      </c>
      <c r="K337" s="5">
        <v>5.5</v>
      </c>
      <c r="M337" s="13">
        <f t="shared" si="7"/>
        <v>2.9745370338787325E-3</v>
      </c>
    </row>
    <row r="338" spans="2:13" x14ac:dyDescent="0.35">
      <c r="B338" s="11">
        <v>44388</v>
      </c>
      <c r="C338" s="13">
        <v>0.64122685185185191</v>
      </c>
      <c r="D338" s="11">
        <v>44388</v>
      </c>
      <c r="E338" s="13">
        <v>0.65115740740740746</v>
      </c>
      <c r="F338" s="5">
        <v>1</v>
      </c>
      <c r="G338" s="5">
        <v>28</v>
      </c>
      <c r="H338" s="5">
        <v>82</v>
      </c>
      <c r="I338" s="5">
        <v>1</v>
      </c>
      <c r="J338" s="5">
        <v>3.13</v>
      </c>
      <c r="K338" s="5">
        <v>13</v>
      </c>
      <c r="M338" s="13">
        <f t="shared" si="7"/>
        <v>9.930555555911269E-3</v>
      </c>
    </row>
    <row r="339" spans="2:13" x14ac:dyDescent="0.35">
      <c r="B339" s="11">
        <v>44388</v>
      </c>
      <c r="C339" s="13">
        <v>0.66548611111111111</v>
      </c>
      <c r="D339" s="11">
        <v>44388</v>
      </c>
      <c r="E339" s="13">
        <v>0.68163194444444442</v>
      </c>
      <c r="F339" s="5">
        <v>1</v>
      </c>
      <c r="G339" s="5">
        <v>196</v>
      </c>
      <c r="H339" s="5">
        <v>179</v>
      </c>
      <c r="I339" s="5">
        <v>2</v>
      </c>
      <c r="J339" s="5">
        <v>6.92</v>
      </c>
      <c r="K339" s="5">
        <v>23</v>
      </c>
      <c r="M339" s="13">
        <f t="shared" si="7"/>
        <v>1.6145833331393078E-2</v>
      </c>
    </row>
    <row r="340" spans="2:13" x14ac:dyDescent="0.35">
      <c r="B340" s="11">
        <v>44388</v>
      </c>
      <c r="C340" s="13">
        <v>0.68545138888888879</v>
      </c>
      <c r="D340" s="11">
        <v>44388</v>
      </c>
      <c r="E340" s="13">
        <v>0.68714120370370368</v>
      </c>
      <c r="F340" s="5">
        <v>1</v>
      </c>
      <c r="G340" s="5">
        <v>129</v>
      </c>
      <c r="H340" s="5">
        <v>129</v>
      </c>
      <c r="I340" s="5">
        <v>1</v>
      </c>
      <c r="J340" s="5">
        <v>0.18</v>
      </c>
      <c r="K340" s="5">
        <v>3.5</v>
      </c>
      <c r="M340" s="13">
        <f t="shared" si="7"/>
        <v>1.6898148169275373E-3</v>
      </c>
    </row>
    <row r="341" spans="2:13" x14ac:dyDescent="0.35">
      <c r="B341" s="11">
        <v>44388</v>
      </c>
      <c r="C341" s="13">
        <v>0.6868981481481482</v>
      </c>
      <c r="D341" s="11">
        <v>44388</v>
      </c>
      <c r="E341" s="13">
        <v>0.6944907407407408</v>
      </c>
      <c r="F341" s="5">
        <v>1</v>
      </c>
      <c r="G341" s="5">
        <v>52</v>
      </c>
      <c r="H341" s="5">
        <v>106</v>
      </c>
      <c r="I341" s="5">
        <v>1</v>
      </c>
      <c r="J341" s="5">
        <v>1.88</v>
      </c>
      <c r="K341" s="5">
        <v>9</v>
      </c>
      <c r="M341" s="13">
        <f t="shared" si="7"/>
        <v>7.5925925921183079E-3</v>
      </c>
    </row>
    <row r="342" spans="2:13" x14ac:dyDescent="0.35">
      <c r="B342" s="11">
        <v>44388</v>
      </c>
      <c r="C342" s="13">
        <v>0.74569444444444455</v>
      </c>
      <c r="D342" s="11">
        <v>44388</v>
      </c>
      <c r="E342" s="13">
        <v>0.79184027777777777</v>
      </c>
      <c r="F342" s="5">
        <v>1</v>
      </c>
      <c r="G342" s="5">
        <v>55</v>
      </c>
      <c r="H342" s="5">
        <v>225</v>
      </c>
      <c r="I342" s="5">
        <v>1</v>
      </c>
      <c r="J342" s="5">
        <v>15.5</v>
      </c>
      <c r="K342" s="5">
        <v>59</v>
      </c>
      <c r="M342" s="13">
        <f t="shared" si="7"/>
        <v>4.6145833330228925E-2</v>
      </c>
    </row>
    <row r="343" spans="2:13" x14ac:dyDescent="0.35">
      <c r="B343" s="11">
        <v>44388</v>
      </c>
      <c r="C343" s="13">
        <v>0.78319444444444442</v>
      </c>
      <c r="D343" s="11">
        <v>44388</v>
      </c>
      <c r="E343" s="13">
        <v>0.79810185185185178</v>
      </c>
      <c r="F343" s="5">
        <v>1</v>
      </c>
      <c r="G343" s="5">
        <v>75</v>
      </c>
      <c r="H343" s="5">
        <v>78</v>
      </c>
      <c r="I343" s="5">
        <v>1</v>
      </c>
      <c r="J343" s="5">
        <v>6.94</v>
      </c>
      <c r="K343" s="5">
        <v>22.5</v>
      </c>
      <c r="M343" s="13">
        <f t="shared" si="7"/>
        <v>1.4907407407008577E-2</v>
      </c>
    </row>
    <row r="344" spans="2:13" x14ac:dyDescent="0.35">
      <c r="B344" s="11">
        <v>44388</v>
      </c>
      <c r="C344" s="13">
        <v>0.75006944444444434</v>
      </c>
      <c r="D344" s="11">
        <v>44388</v>
      </c>
      <c r="E344" s="13">
        <v>0.75331018518518522</v>
      </c>
      <c r="F344" s="5">
        <v>1</v>
      </c>
      <c r="G344" s="5">
        <v>41</v>
      </c>
      <c r="H344" s="5">
        <v>74</v>
      </c>
      <c r="I344" s="5">
        <v>1</v>
      </c>
      <c r="J344" s="5">
        <v>0.6</v>
      </c>
      <c r="K344" s="5">
        <v>5</v>
      </c>
      <c r="M344" s="13">
        <f t="shared" si="7"/>
        <v>3.2407407416030765E-3</v>
      </c>
    </row>
    <row r="345" spans="2:13" x14ac:dyDescent="0.35">
      <c r="B345" s="11">
        <v>44388</v>
      </c>
      <c r="C345" s="13">
        <v>0.82570601851851855</v>
      </c>
      <c r="D345" s="11">
        <v>44388</v>
      </c>
      <c r="E345" s="13">
        <v>0.83377314814814818</v>
      </c>
      <c r="F345" s="5">
        <v>1</v>
      </c>
      <c r="G345" s="5">
        <v>82</v>
      </c>
      <c r="H345" s="5">
        <v>260</v>
      </c>
      <c r="I345" s="5">
        <v>1</v>
      </c>
      <c r="J345" s="5">
        <v>2.9</v>
      </c>
      <c r="K345" s="5">
        <v>11.5</v>
      </c>
      <c r="M345" s="13">
        <f t="shared" si="7"/>
        <v>8.0671296309446916E-3</v>
      </c>
    </row>
    <row r="346" spans="2:13" x14ac:dyDescent="0.35">
      <c r="B346" s="11">
        <v>44388</v>
      </c>
      <c r="C346" s="13">
        <v>0.85560185185185189</v>
      </c>
      <c r="D346" s="11">
        <v>44388</v>
      </c>
      <c r="E346" s="13">
        <v>0.86380787037037043</v>
      </c>
      <c r="F346" s="5">
        <v>1</v>
      </c>
      <c r="G346" s="5">
        <v>92</v>
      </c>
      <c r="H346" s="5">
        <v>173</v>
      </c>
      <c r="I346" s="5">
        <v>1</v>
      </c>
      <c r="J346" s="5">
        <v>0.54</v>
      </c>
      <c r="K346" s="5">
        <v>4.5</v>
      </c>
      <c r="M346" s="13">
        <f t="shared" si="7"/>
        <v>8.2060185159207322E-3</v>
      </c>
    </row>
    <row r="347" spans="2:13" x14ac:dyDescent="0.35">
      <c r="B347" s="11">
        <v>44388</v>
      </c>
      <c r="C347" s="13">
        <v>0.9102662037037037</v>
      </c>
      <c r="D347" s="11">
        <v>44388</v>
      </c>
      <c r="E347" s="13">
        <v>0.91736111111111107</v>
      </c>
      <c r="F347" s="5">
        <v>1</v>
      </c>
      <c r="G347" s="5">
        <v>166</v>
      </c>
      <c r="H347" s="5">
        <v>42</v>
      </c>
      <c r="I347" s="5">
        <v>1</v>
      </c>
      <c r="J347" s="5">
        <v>1.68</v>
      </c>
      <c r="K347" s="5">
        <v>9</v>
      </c>
      <c r="M347" s="13">
        <f t="shared" si="7"/>
        <v>7.0949074070085771E-3</v>
      </c>
    </row>
    <row r="348" spans="2:13" x14ac:dyDescent="0.35">
      <c r="B348" s="11">
        <v>44388</v>
      </c>
      <c r="C348" s="13">
        <v>0.92983796296296306</v>
      </c>
      <c r="D348" s="11">
        <v>44388</v>
      </c>
      <c r="E348" s="13">
        <v>0.94871527777777775</v>
      </c>
      <c r="F348" s="5">
        <v>1</v>
      </c>
      <c r="G348" s="5">
        <v>42</v>
      </c>
      <c r="H348" s="5">
        <v>169</v>
      </c>
      <c r="I348" s="5">
        <v>1</v>
      </c>
      <c r="J348" s="5">
        <v>4.7</v>
      </c>
      <c r="K348" s="5">
        <v>20</v>
      </c>
      <c r="M348" s="13">
        <f t="shared" si="7"/>
        <v>1.8877314818382729E-2</v>
      </c>
    </row>
    <row r="349" spans="2:13" x14ac:dyDescent="0.35">
      <c r="B349" s="11">
        <v>44389</v>
      </c>
      <c r="C349" s="13">
        <v>5.9259259259259256E-3</v>
      </c>
      <c r="D349" s="11">
        <v>44389</v>
      </c>
      <c r="E349" s="13">
        <v>1.2870370370370372E-2</v>
      </c>
      <c r="F349" s="5">
        <v>1</v>
      </c>
      <c r="G349" s="5">
        <v>74</v>
      </c>
      <c r="H349" s="5">
        <v>75</v>
      </c>
      <c r="I349" s="5">
        <v>1</v>
      </c>
      <c r="J349" s="5">
        <v>1.65</v>
      </c>
      <c r="K349" s="5">
        <v>8.5</v>
      </c>
      <c r="M349" s="13">
        <f t="shared" si="7"/>
        <v>6.9444444452528842E-3</v>
      </c>
    </row>
    <row r="350" spans="2:13" x14ac:dyDescent="0.35">
      <c r="B350" s="11">
        <v>44389</v>
      </c>
      <c r="C350" s="13">
        <v>1.6134259259259261E-2</v>
      </c>
      <c r="D350" s="11">
        <v>44389</v>
      </c>
      <c r="E350" s="13">
        <v>2.2870370370370371E-2</v>
      </c>
      <c r="F350" s="5">
        <v>1</v>
      </c>
      <c r="G350" s="5">
        <v>41</v>
      </c>
      <c r="H350" s="5">
        <v>42</v>
      </c>
      <c r="I350" s="5">
        <v>1</v>
      </c>
      <c r="J350" s="5">
        <v>2.1</v>
      </c>
      <c r="K350" s="5">
        <v>9.5</v>
      </c>
      <c r="M350" s="13">
        <f t="shared" si="7"/>
        <v>6.7361111141508445E-3</v>
      </c>
    </row>
    <row r="351" spans="2:13" x14ac:dyDescent="0.35">
      <c r="B351" s="11">
        <v>44389</v>
      </c>
      <c r="C351" s="13">
        <v>0.15822916666666667</v>
      </c>
      <c r="D351" s="11">
        <v>44389</v>
      </c>
      <c r="E351" s="13">
        <v>0.17020833333333332</v>
      </c>
      <c r="F351" s="5">
        <v>1</v>
      </c>
      <c r="G351" s="5">
        <v>173</v>
      </c>
      <c r="H351" s="5">
        <v>226</v>
      </c>
      <c r="I351" s="5">
        <v>2</v>
      </c>
      <c r="J351" s="5">
        <v>3.19</v>
      </c>
      <c r="K351" s="5">
        <v>13.5</v>
      </c>
      <c r="M351" s="13">
        <f t="shared" si="7"/>
        <v>1.1979166665696539E-2</v>
      </c>
    </row>
    <row r="352" spans="2:13" x14ac:dyDescent="0.35">
      <c r="B352" s="11">
        <v>44389</v>
      </c>
      <c r="C352" s="13">
        <v>0.21084490740740738</v>
      </c>
      <c r="D352" s="11">
        <v>44389</v>
      </c>
      <c r="E352" s="13">
        <v>0.21474537037037036</v>
      </c>
      <c r="F352" s="5">
        <v>1</v>
      </c>
      <c r="G352" s="5">
        <v>42</v>
      </c>
      <c r="H352" s="5">
        <v>24</v>
      </c>
      <c r="I352" s="5">
        <v>1</v>
      </c>
      <c r="J352" s="5">
        <v>1.6</v>
      </c>
      <c r="K352" s="5">
        <v>7</v>
      </c>
      <c r="M352" s="13">
        <f t="shared" si="7"/>
        <v>3.9004629652481526E-3</v>
      </c>
    </row>
    <row r="353" spans="2:13" x14ac:dyDescent="0.35">
      <c r="B353" s="11">
        <v>44389</v>
      </c>
      <c r="C353" s="13">
        <v>0.27960648148148148</v>
      </c>
      <c r="D353" s="11">
        <v>44389</v>
      </c>
      <c r="E353" s="13">
        <v>0.28369212962962964</v>
      </c>
      <c r="F353" s="5">
        <v>1</v>
      </c>
      <c r="G353" s="5">
        <v>74</v>
      </c>
      <c r="H353" s="5">
        <v>43</v>
      </c>
      <c r="I353" s="5">
        <v>1</v>
      </c>
      <c r="J353" s="5">
        <v>1.42</v>
      </c>
      <c r="K353" s="5">
        <v>6.5</v>
      </c>
      <c r="M353" s="13">
        <f t="shared" si="7"/>
        <v>4.0856481500668451E-3</v>
      </c>
    </row>
    <row r="354" spans="2:13" x14ac:dyDescent="0.35">
      <c r="B354" s="11">
        <v>44389</v>
      </c>
      <c r="C354" s="13">
        <v>0.33415509259259263</v>
      </c>
      <c r="D354" s="11">
        <v>44389</v>
      </c>
      <c r="E354" s="13">
        <v>0.33944444444444444</v>
      </c>
      <c r="F354" s="5">
        <v>1</v>
      </c>
      <c r="G354" s="5">
        <v>116</v>
      </c>
      <c r="H354" s="5">
        <v>116</v>
      </c>
      <c r="I354" s="5">
        <v>1</v>
      </c>
      <c r="J354" s="5">
        <v>0.96</v>
      </c>
      <c r="K354" s="5">
        <v>7</v>
      </c>
      <c r="M354" s="13">
        <f t="shared" si="7"/>
        <v>5.2893518513883464E-3</v>
      </c>
    </row>
    <row r="355" spans="2:13" x14ac:dyDescent="0.35">
      <c r="B355" s="11">
        <v>44389</v>
      </c>
      <c r="C355" s="13">
        <v>0.35164351851851849</v>
      </c>
      <c r="D355" s="11">
        <v>44389</v>
      </c>
      <c r="E355" s="13">
        <v>0.35521990740740739</v>
      </c>
      <c r="F355" s="5">
        <v>1</v>
      </c>
      <c r="G355" s="5">
        <v>41</v>
      </c>
      <c r="H355" s="5">
        <v>41</v>
      </c>
      <c r="I355" s="5">
        <v>1</v>
      </c>
      <c r="J355" s="5">
        <v>0.76</v>
      </c>
      <c r="K355" s="5">
        <v>5.5</v>
      </c>
      <c r="M355" s="13">
        <f t="shared" si="7"/>
        <v>3.5763888881774619E-3</v>
      </c>
    </row>
    <row r="356" spans="2:13" x14ac:dyDescent="0.35">
      <c r="B356" s="11">
        <v>44389</v>
      </c>
      <c r="C356" s="13">
        <v>0.39037037037037042</v>
      </c>
      <c r="D356" s="11">
        <v>44389</v>
      </c>
      <c r="E356" s="13">
        <v>0.40431712962962968</v>
      </c>
      <c r="F356" s="5">
        <v>1</v>
      </c>
      <c r="G356" s="5">
        <v>244</v>
      </c>
      <c r="H356" s="5">
        <v>41</v>
      </c>
      <c r="I356" s="5">
        <v>1</v>
      </c>
      <c r="J356" s="5">
        <v>3.78</v>
      </c>
      <c r="K356" s="5">
        <v>16</v>
      </c>
      <c r="M356" s="13">
        <f t="shared" si="7"/>
        <v>1.3946759259852115E-2</v>
      </c>
    </row>
    <row r="357" spans="2:13" x14ac:dyDescent="0.35">
      <c r="B357" s="11">
        <v>44389</v>
      </c>
      <c r="C357" s="13">
        <v>0.41923611111111114</v>
      </c>
      <c r="D357" s="11">
        <v>44389</v>
      </c>
      <c r="E357" s="13">
        <v>0.42783564814814817</v>
      </c>
      <c r="F357" s="5">
        <v>1</v>
      </c>
      <c r="G357" s="5">
        <v>43</v>
      </c>
      <c r="H357" s="5">
        <v>43</v>
      </c>
      <c r="I357" s="5">
        <v>1</v>
      </c>
      <c r="J357" s="5">
        <v>0.85</v>
      </c>
      <c r="K357" s="5">
        <v>9</v>
      </c>
      <c r="M357" s="13">
        <f t="shared" si="7"/>
        <v>8.599537039117422E-3</v>
      </c>
    </row>
    <row r="358" spans="2:13" x14ac:dyDescent="0.35">
      <c r="B358" s="11">
        <v>44389</v>
      </c>
      <c r="C358" s="13">
        <v>0.45917824074074076</v>
      </c>
      <c r="D358" s="11">
        <v>44389</v>
      </c>
      <c r="E358" s="13">
        <v>0.4606365740740741</v>
      </c>
      <c r="F358" s="5">
        <v>1</v>
      </c>
      <c r="G358" s="5">
        <v>60</v>
      </c>
      <c r="H358" s="5">
        <v>167</v>
      </c>
      <c r="I358" s="5">
        <v>1</v>
      </c>
      <c r="J358" s="5">
        <v>0.39</v>
      </c>
      <c r="K358" s="5">
        <v>3.5</v>
      </c>
      <c r="M358" s="13">
        <f t="shared" si="7"/>
        <v>1.4583333322661929E-3</v>
      </c>
    </row>
    <row r="359" spans="2:13" x14ac:dyDescent="0.35">
      <c r="B359" s="11">
        <v>44389</v>
      </c>
      <c r="C359" s="13">
        <v>0.44547453703703704</v>
      </c>
      <c r="D359" s="11">
        <v>44389</v>
      </c>
      <c r="E359" s="13">
        <v>0.44942129629629629</v>
      </c>
      <c r="F359" s="5">
        <v>1</v>
      </c>
      <c r="G359" s="5">
        <v>74</v>
      </c>
      <c r="H359" s="5">
        <v>41</v>
      </c>
      <c r="I359" s="5">
        <v>1</v>
      </c>
      <c r="J359" s="5">
        <v>0.87</v>
      </c>
      <c r="K359" s="5">
        <v>5.5</v>
      </c>
      <c r="M359" s="13">
        <f t="shared" si="7"/>
        <v>3.9467592578148469E-3</v>
      </c>
    </row>
    <row r="360" spans="2:13" x14ac:dyDescent="0.35">
      <c r="B360" s="11">
        <v>44389</v>
      </c>
      <c r="C360" s="13">
        <v>0.48636574074074074</v>
      </c>
      <c r="D360" s="11">
        <v>44389</v>
      </c>
      <c r="E360" s="13">
        <v>0.49232638888888891</v>
      </c>
      <c r="F360" s="5">
        <v>1</v>
      </c>
      <c r="G360" s="5">
        <v>41</v>
      </c>
      <c r="H360" s="5">
        <v>151</v>
      </c>
      <c r="I360" s="5">
        <v>1</v>
      </c>
      <c r="J360" s="5">
        <v>1.29</v>
      </c>
      <c r="K360" s="5">
        <v>8</v>
      </c>
      <c r="M360" s="13">
        <f t="shared" si="7"/>
        <v>5.9606481445371173E-3</v>
      </c>
    </row>
    <row r="361" spans="2:13" x14ac:dyDescent="0.35">
      <c r="B361" s="11">
        <v>44389</v>
      </c>
      <c r="C361" s="13">
        <v>0.47657407407407404</v>
      </c>
      <c r="D361" s="11">
        <v>44389</v>
      </c>
      <c r="E361" s="13">
        <v>0.48359953703703701</v>
      </c>
      <c r="F361" s="5">
        <v>1</v>
      </c>
      <c r="G361" s="5">
        <v>41</v>
      </c>
      <c r="H361" s="5">
        <v>74</v>
      </c>
      <c r="I361" s="5">
        <v>6</v>
      </c>
      <c r="J361" s="5">
        <v>0.99</v>
      </c>
      <c r="K361" s="5">
        <v>8</v>
      </c>
      <c r="M361" s="13">
        <f t="shared" si="7"/>
        <v>7.025462960882578E-3</v>
      </c>
    </row>
    <row r="362" spans="2:13" x14ac:dyDescent="0.35">
      <c r="B362" s="11">
        <v>44389</v>
      </c>
      <c r="C362" s="13">
        <v>0.46204861111111112</v>
      </c>
      <c r="D362" s="11">
        <v>44389</v>
      </c>
      <c r="E362" s="13">
        <v>0.46570601851851851</v>
      </c>
      <c r="F362" s="5">
        <v>1</v>
      </c>
      <c r="G362" s="5">
        <v>41</v>
      </c>
      <c r="H362" s="5">
        <v>41</v>
      </c>
      <c r="I362" s="5">
        <v>1</v>
      </c>
      <c r="J362" s="5">
        <v>0.8</v>
      </c>
      <c r="K362" s="5">
        <v>5.5</v>
      </c>
      <c r="M362" s="13">
        <f t="shared" si="7"/>
        <v>3.6574074038071558E-3</v>
      </c>
    </row>
    <row r="363" spans="2:13" x14ac:dyDescent="0.35">
      <c r="B363" s="11">
        <v>44389</v>
      </c>
      <c r="C363" s="13">
        <v>0.46474537037037034</v>
      </c>
      <c r="D363" s="11">
        <v>44389</v>
      </c>
      <c r="E363" s="13">
        <v>0.47064814814814815</v>
      </c>
      <c r="F363" s="5">
        <v>1</v>
      </c>
      <c r="G363" s="5">
        <v>74</v>
      </c>
      <c r="H363" s="5">
        <v>75</v>
      </c>
      <c r="I363" s="5">
        <v>1</v>
      </c>
      <c r="J363" s="5">
        <v>1.2</v>
      </c>
      <c r="K363" s="5">
        <v>7.5</v>
      </c>
      <c r="M363" s="13">
        <f t="shared" si="7"/>
        <v>5.9027777751907706E-3</v>
      </c>
    </row>
    <row r="364" spans="2:13" x14ac:dyDescent="0.35">
      <c r="B364" s="11">
        <v>44389</v>
      </c>
      <c r="C364" s="13">
        <v>0.48069444444444448</v>
      </c>
      <c r="D364" s="11">
        <v>44389</v>
      </c>
      <c r="E364" s="13">
        <v>0.49090277777777774</v>
      </c>
      <c r="F364" s="5">
        <v>1</v>
      </c>
      <c r="G364" s="5">
        <v>74</v>
      </c>
      <c r="H364" s="5">
        <v>244</v>
      </c>
      <c r="I364" s="5">
        <v>1</v>
      </c>
      <c r="J364" s="5">
        <v>2.6</v>
      </c>
      <c r="K364" s="5">
        <v>12</v>
      </c>
      <c r="M364" s="13">
        <f t="shared" si="7"/>
        <v>1.0208333333139308E-2</v>
      </c>
    </row>
    <row r="365" spans="2:13" x14ac:dyDescent="0.35">
      <c r="B365" s="11">
        <v>44389</v>
      </c>
      <c r="C365" s="13">
        <v>0.50553240740740735</v>
      </c>
      <c r="D365" s="11">
        <v>44389</v>
      </c>
      <c r="E365" s="13">
        <v>0.52841435185185182</v>
      </c>
      <c r="F365" s="5">
        <v>1</v>
      </c>
      <c r="G365" s="5">
        <v>188</v>
      </c>
      <c r="H365" s="5">
        <v>189</v>
      </c>
      <c r="I365" s="5">
        <v>2</v>
      </c>
      <c r="J365" s="5">
        <v>3.48</v>
      </c>
      <c r="K365" s="5">
        <v>21.5</v>
      </c>
      <c r="M365" s="13">
        <f t="shared" si="7"/>
        <v>2.2881944445543922E-2</v>
      </c>
    </row>
    <row r="366" spans="2:13" x14ac:dyDescent="0.35">
      <c r="B366" s="11">
        <v>44389</v>
      </c>
      <c r="C366" s="13">
        <v>0.54231481481481481</v>
      </c>
      <c r="D366" s="11">
        <v>44389</v>
      </c>
      <c r="E366" s="13">
        <v>0.54883101851851845</v>
      </c>
      <c r="F366" s="5">
        <v>1</v>
      </c>
      <c r="G366" s="5">
        <v>33</v>
      </c>
      <c r="H366" s="5">
        <v>25</v>
      </c>
      <c r="I366" s="5">
        <v>1</v>
      </c>
      <c r="J366" s="5">
        <v>1</v>
      </c>
      <c r="K366" s="5">
        <v>7.5</v>
      </c>
      <c r="M366" s="13">
        <f t="shared" si="7"/>
        <v>6.5162037062691525E-3</v>
      </c>
    </row>
    <row r="367" spans="2:13" x14ac:dyDescent="0.35">
      <c r="B367" s="11">
        <v>44389</v>
      </c>
      <c r="C367" s="13">
        <v>0.57155092592592593</v>
      </c>
      <c r="D367" s="11">
        <v>44389</v>
      </c>
      <c r="E367" s="13">
        <v>0.58174768518518516</v>
      </c>
      <c r="F367" s="5">
        <v>1</v>
      </c>
      <c r="G367" s="5">
        <v>97</v>
      </c>
      <c r="H367" s="5">
        <v>40</v>
      </c>
      <c r="I367" s="5">
        <v>1</v>
      </c>
      <c r="J367" s="5">
        <v>1.63</v>
      </c>
      <c r="K367" s="5">
        <v>10.5</v>
      </c>
      <c r="M367" s="13">
        <f t="shared" si="7"/>
        <v>1.0196759256359655E-2</v>
      </c>
    </row>
    <row r="368" spans="2:13" x14ac:dyDescent="0.35">
      <c r="B368" s="11">
        <v>44389</v>
      </c>
      <c r="C368" s="13">
        <v>0.59390046296296295</v>
      </c>
      <c r="D368" s="11">
        <v>44389</v>
      </c>
      <c r="E368" s="13">
        <v>0.59891203703703699</v>
      </c>
      <c r="F368" s="5">
        <v>1</v>
      </c>
      <c r="G368" s="5">
        <v>95</v>
      </c>
      <c r="H368" s="5">
        <v>95</v>
      </c>
      <c r="I368" s="5">
        <v>2</v>
      </c>
      <c r="J368" s="5">
        <v>1</v>
      </c>
      <c r="K368" s="5">
        <v>6.5</v>
      </c>
      <c r="M368" s="13">
        <f t="shared" si="7"/>
        <v>5.0115740741603076E-3</v>
      </c>
    </row>
    <row r="369" spans="2:13" x14ac:dyDescent="0.35">
      <c r="B369" s="11">
        <v>44389</v>
      </c>
      <c r="C369" s="13">
        <v>0.61008101851851848</v>
      </c>
      <c r="D369" s="11">
        <v>44389</v>
      </c>
      <c r="E369" s="13">
        <v>0.62234953703703699</v>
      </c>
      <c r="F369" s="5">
        <v>1</v>
      </c>
      <c r="G369" s="5">
        <v>75</v>
      </c>
      <c r="H369" s="5">
        <v>152</v>
      </c>
      <c r="I369" s="5">
        <v>5</v>
      </c>
      <c r="J369" s="5">
        <v>2.87</v>
      </c>
      <c r="K369" s="5">
        <v>13.5</v>
      </c>
      <c r="M369" s="13">
        <f t="shared" si="7"/>
        <v>1.226851851970423E-2</v>
      </c>
    </row>
    <row r="370" spans="2:13" x14ac:dyDescent="0.35">
      <c r="B370" s="11">
        <v>44389</v>
      </c>
      <c r="C370" s="13">
        <v>0.65864583333333326</v>
      </c>
      <c r="D370" s="11">
        <v>44389</v>
      </c>
      <c r="E370" s="13">
        <v>0.67741898148148139</v>
      </c>
      <c r="F370" s="5">
        <v>1</v>
      </c>
      <c r="G370" s="5">
        <v>152</v>
      </c>
      <c r="H370" s="5">
        <v>235</v>
      </c>
      <c r="I370" s="5">
        <v>1</v>
      </c>
      <c r="J370" s="5">
        <v>4.7</v>
      </c>
      <c r="K370" s="5">
        <v>21.5</v>
      </c>
      <c r="M370" s="13">
        <f t="shared" si="7"/>
        <v>1.877314814919373E-2</v>
      </c>
    </row>
    <row r="371" spans="2:13" x14ac:dyDescent="0.35">
      <c r="B371" s="11">
        <v>44389</v>
      </c>
      <c r="C371" s="13">
        <v>0.70748842592592587</v>
      </c>
      <c r="D371" s="11">
        <v>44389</v>
      </c>
      <c r="E371" s="13">
        <v>0.71866898148148151</v>
      </c>
      <c r="F371" s="5">
        <v>1</v>
      </c>
      <c r="G371" s="5">
        <v>74</v>
      </c>
      <c r="H371" s="5">
        <v>151</v>
      </c>
      <c r="I371" s="5">
        <v>1</v>
      </c>
      <c r="J371" s="5">
        <v>2.63</v>
      </c>
      <c r="K371" s="5">
        <v>12.5</v>
      </c>
      <c r="M371" s="13">
        <f t="shared" si="7"/>
        <v>1.1180555557075422E-2</v>
      </c>
    </row>
    <row r="372" spans="2:13" x14ac:dyDescent="0.35">
      <c r="B372" s="11">
        <v>44389</v>
      </c>
      <c r="C372" s="13">
        <v>0.67881944444444453</v>
      </c>
      <c r="D372" s="11">
        <v>44389</v>
      </c>
      <c r="E372" s="13">
        <v>0.69888888888888889</v>
      </c>
      <c r="F372" s="5">
        <v>1</v>
      </c>
      <c r="G372" s="5">
        <v>166</v>
      </c>
      <c r="H372" s="5">
        <v>127</v>
      </c>
      <c r="I372" s="5">
        <v>1</v>
      </c>
      <c r="J372" s="5">
        <v>5.16</v>
      </c>
      <c r="K372" s="5">
        <v>22.5</v>
      </c>
      <c r="M372" s="13">
        <f t="shared" si="7"/>
        <v>2.0069444442924578E-2</v>
      </c>
    </row>
    <row r="373" spans="2:13" x14ac:dyDescent="0.35">
      <c r="B373" s="11">
        <v>44389</v>
      </c>
      <c r="C373" s="13">
        <v>0.6944907407407408</v>
      </c>
      <c r="D373" s="11">
        <v>44389</v>
      </c>
      <c r="E373" s="13">
        <v>0.70085648148148139</v>
      </c>
      <c r="F373" s="5">
        <v>1</v>
      </c>
      <c r="G373" s="5">
        <v>74</v>
      </c>
      <c r="H373" s="5">
        <v>75</v>
      </c>
      <c r="I373" s="5">
        <v>1</v>
      </c>
      <c r="J373" s="5">
        <v>1.84</v>
      </c>
      <c r="K373" s="5">
        <v>8.5</v>
      </c>
      <c r="M373" s="13">
        <f t="shared" si="7"/>
        <v>6.3657407372375019E-3</v>
      </c>
    </row>
    <row r="374" spans="2:13" x14ac:dyDescent="0.35">
      <c r="B374" s="11">
        <v>44389</v>
      </c>
      <c r="C374" s="13">
        <v>0.69542824074074072</v>
      </c>
      <c r="D374" s="11">
        <v>44389</v>
      </c>
      <c r="E374" s="13">
        <v>0.70578703703703705</v>
      </c>
      <c r="F374" s="5">
        <v>1</v>
      </c>
      <c r="G374" s="5">
        <v>95</v>
      </c>
      <c r="H374" s="5">
        <v>121</v>
      </c>
      <c r="I374" s="5">
        <v>1</v>
      </c>
      <c r="J374" s="5">
        <v>2.75</v>
      </c>
      <c r="K374" s="5">
        <v>12.5</v>
      </c>
      <c r="M374" s="13">
        <f t="shared" si="7"/>
        <v>1.0358796294895001E-2</v>
      </c>
    </row>
    <row r="375" spans="2:13" x14ac:dyDescent="0.35">
      <c r="B375" s="11">
        <v>44389</v>
      </c>
      <c r="C375" s="13">
        <v>0.70930555555555552</v>
      </c>
      <c r="D375" s="11">
        <v>44389</v>
      </c>
      <c r="E375" s="13">
        <v>0.71958333333333335</v>
      </c>
      <c r="F375" s="5">
        <v>1</v>
      </c>
      <c r="G375" s="5">
        <v>196</v>
      </c>
      <c r="H375" s="5">
        <v>196</v>
      </c>
      <c r="I375" s="5">
        <v>1</v>
      </c>
      <c r="J375" s="5">
        <v>2.39</v>
      </c>
      <c r="K375" s="5">
        <v>11.5</v>
      </c>
      <c r="M375" s="13">
        <f t="shared" si="7"/>
        <v>1.0277777779265307E-2</v>
      </c>
    </row>
    <row r="376" spans="2:13" x14ac:dyDescent="0.35">
      <c r="B376" s="11">
        <v>44389</v>
      </c>
      <c r="C376" s="13">
        <v>0.74266203703703704</v>
      </c>
      <c r="D376" s="11">
        <v>44389</v>
      </c>
      <c r="E376" s="13">
        <v>0.7459837962962963</v>
      </c>
      <c r="F376" s="5">
        <v>1</v>
      </c>
      <c r="G376" s="5">
        <v>33</v>
      </c>
      <c r="H376" s="5">
        <v>52</v>
      </c>
      <c r="I376" s="5">
        <v>1</v>
      </c>
      <c r="J376" s="5">
        <v>0.73</v>
      </c>
      <c r="K376" s="5">
        <v>5</v>
      </c>
      <c r="M376" s="13">
        <f t="shared" si="7"/>
        <v>3.3217592572327703E-3</v>
      </c>
    </row>
    <row r="377" spans="2:13" x14ac:dyDescent="0.35">
      <c r="B377" s="11">
        <v>44389</v>
      </c>
      <c r="C377" s="13">
        <v>0.74464120370370368</v>
      </c>
      <c r="D377" s="11">
        <v>44389</v>
      </c>
      <c r="E377" s="13">
        <v>0.75357638888888889</v>
      </c>
      <c r="F377" s="5">
        <v>1</v>
      </c>
      <c r="G377" s="5">
        <v>260</v>
      </c>
      <c r="H377" s="5">
        <v>82</v>
      </c>
      <c r="I377" s="5">
        <v>3</v>
      </c>
      <c r="J377" s="5">
        <v>2.1800000000000002</v>
      </c>
      <c r="K377" s="5">
        <v>10.5</v>
      </c>
      <c r="M377" s="13">
        <f t="shared" si="7"/>
        <v>8.9351851856918074E-3</v>
      </c>
    </row>
    <row r="378" spans="2:13" x14ac:dyDescent="0.35">
      <c r="B378" s="11">
        <v>44389</v>
      </c>
      <c r="C378" s="13">
        <v>0.78646990740740741</v>
      </c>
      <c r="D378" s="11">
        <v>44389</v>
      </c>
      <c r="E378" s="13">
        <v>0.79443287037037036</v>
      </c>
      <c r="F378" s="5">
        <v>1</v>
      </c>
      <c r="G378" s="5">
        <v>41</v>
      </c>
      <c r="H378" s="5">
        <v>43</v>
      </c>
      <c r="I378" s="5">
        <v>1</v>
      </c>
      <c r="J378" s="5">
        <v>2.85</v>
      </c>
      <c r="K378" s="5">
        <v>10.5</v>
      </c>
      <c r="M378" s="13">
        <f t="shared" si="7"/>
        <v>7.962962961755693E-3</v>
      </c>
    </row>
    <row r="379" spans="2:13" x14ac:dyDescent="0.35">
      <c r="B379" s="11">
        <v>44389</v>
      </c>
      <c r="C379" s="13">
        <v>0.77115740740740746</v>
      </c>
      <c r="D379" s="11">
        <v>44389</v>
      </c>
      <c r="E379" s="13">
        <v>0.78366898148148145</v>
      </c>
      <c r="F379" s="5">
        <v>1</v>
      </c>
      <c r="G379" s="5">
        <v>65</v>
      </c>
      <c r="H379" s="5">
        <v>62</v>
      </c>
      <c r="I379" s="5">
        <v>2</v>
      </c>
      <c r="J379" s="5">
        <v>3.1</v>
      </c>
      <c r="K379" s="5">
        <v>14</v>
      </c>
      <c r="M379" s="13">
        <f t="shared" si="7"/>
        <v>1.2511574073869269E-2</v>
      </c>
    </row>
    <row r="380" spans="2:13" x14ac:dyDescent="0.35">
      <c r="B380" s="11">
        <v>44389</v>
      </c>
      <c r="C380" s="13">
        <v>0.75982638888888887</v>
      </c>
      <c r="D380" s="11">
        <v>44389</v>
      </c>
      <c r="E380" s="13">
        <v>0.76402777777777775</v>
      </c>
      <c r="F380" s="5">
        <v>1</v>
      </c>
      <c r="G380" s="5">
        <v>82</v>
      </c>
      <c r="H380" s="5">
        <v>82</v>
      </c>
      <c r="I380" s="5">
        <v>1</v>
      </c>
      <c r="J380" s="5">
        <v>0.63</v>
      </c>
      <c r="K380" s="5">
        <v>4.5</v>
      </c>
      <c r="M380" s="13">
        <f t="shared" si="7"/>
        <v>4.2013888887595385E-3</v>
      </c>
    </row>
    <row r="381" spans="2:13" x14ac:dyDescent="0.35">
      <c r="B381" s="11">
        <v>44389</v>
      </c>
      <c r="C381" s="13">
        <v>0.80966435185185182</v>
      </c>
      <c r="D381" s="11">
        <v>44389</v>
      </c>
      <c r="E381" s="13">
        <v>0.81224537037037037</v>
      </c>
      <c r="F381" s="5">
        <v>1</v>
      </c>
      <c r="G381" s="5">
        <v>74</v>
      </c>
      <c r="H381" s="5">
        <v>42</v>
      </c>
      <c r="I381" s="5">
        <v>1</v>
      </c>
      <c r="J381" s="5">
        <v>0.72</v>
      </c>
      <c r="K381" s="5">
        <v>4.5</v>
      </c>
      <c r="M381" s="13">
        <f t="shared" si="7"/>
        <v>2.5810185179580003E-3</v>
      </c>
    </row>
    <row r="382" spans="2:13" x14ac:dyDescent="0.35">
      <c r="B382" s="11">
        <v>44389</v>
      </c>
      <c r="C382" s="13">
        <v>0.85267361111111117</v>
      </c>
      <c r="D382" s="11">
        <v>44389</v>
      </c>
      <c r="E382" s="13">
        <v>0.86381944444444436</v>
      </c>
      <c r="F382" s="5">
        <v>1</v>
      </c>
      <c r="G382" s="5">
        <v>116</v>
      </c>
      <c r="H382" s="5">
        <v>169</v>
      </c>
      <c r="I382" s="5">
        <v>1</v>
      </c>
      <c r="J382" s="5">
        <v>3</v>
      </c>
      <c r="K382" s="5">
        <v>13</v>
      </c>
      <c r="M382" s="13">
        <f t="shared" si="7"/>
        <v>1.1145833334012423E-2</v>
      </c>
    </row>
    <row r="383" spans="2:13" x14ac:dyDescent="0.35">
      <c r="B383" s="11">
        <v>44389</v>
      </c>
      <c r="C383" s="13">
        <v>0.9397106481481482</v>
      </c>
      <c r="D383" s="11">
        <v>44389</v>
      </c>
      <c r="E383" s="13">
        <v>0.94621527777777781</v>
      </c>
      <c r="F383" s="5">
        <v>1</v>
      </c>
      <c r="G383" s="5">
        <v>130</v>
      </c>
      <c r="H383" s="5">
        <v>10</v>
      </c>
      <c r="I383" s="5">
        <v>1</v>
      </c>
      <c r="J383" s="5">
        <v>2.5</v>
      </c>
      <c r="K383" s="5">
        <v>9</v>
      </c>
      <c r="M383" s="13">
        <f t="shared" si="7"/>
        <v>6.5046296294895001E-3</v>
      </c>
    </row>
    <row r="384" spans="2:13" x14ac:dyDescent="0.35">
      <c r="B384" s="11">
        <v>44389</v>
      </c>
      <c r="C384" s="13">
        <v>0.89587962962962964</v>
      </c>
      <c r="D384" s="11">
        <v>44389</v>
      </c>
      <c r="E384" s="13">
        <v>0.90364583333333337</v>
      </c>
      <c r="F384" s="5">
        <v>1</v>
      </c>
      <c r="G384" s="5">
        <v>74</v>
      </c>
      <c r="H384" s="5">
        <v>42</v>
      </c>
      <c r="I384" s="5">
        <v>1</v>
      </c>
      <c r="J384" s="5">
        <v>2.2200000000000002</v>
      </c>
      <c r="K384" s="5">
        <v>10</v>
      </c>
      <c r="M384" s="13">
        <f t="shared" si="7"/>
        <v>7.7662037001573481E-3</v>
      </c>
    </row>
    <row r="385" spans="2:13" x14ac:dyDescent="0.35">
      <c r="B385" s="11">
        <v>44390</v>
      </c>
      <c r="C385" s="13">
        <v>0.27987268518518521</v>
      </c>
      <c r="D385" s="11">
        <v>44390</v>
      </c>
      <c r="E385" s="13">
        <v>0.31018518518518517</v>
      </c>
      <c r="F385" s="5">
        <v>1</v>
      </c>
      <c r="G385" s="5">
        <v>51</v>
      </c>
      <c r="H385" s="5">
        <v>136</v>
      </c>
      <c r="I385" s="5">
        <v>1</v>
      </c>
      <c r="J385" s="5">
        <v>14.63</v>
      </c>
      <c r="K385" s="5">
        <v>45.5</v>
      </c>
      <c r="M385" s="13">
        <f t="shared" si="7"/>
        <v>3.0312499999126885E-2</v>
      </c>
    </row>
    <row r="386" spans="2:13" x14ac:dyDescent="0.35">
      <c r="B386" s="11">
        <v>44390</v>
      </c>
      <c r="C386" s="13">
        <v>0.31277777777777777</v>
      </c>
      <c r="D386" s="11">
        <v>44390</v>
      </c>
      <c r="E386" s="13">
        <v>0.32567129629629626</v>
      </c>
      <c r="F386" s="5">
        <v>1</v>
      </c>
      <c r="G386" s="5">
        <v>152</v>
      </c>
      <c r="H386" s="5">
        <v>75</v>
      </c>
      <c r="I386" s="5">
        <v>1</v>
      </c>
      <c r="J386" s="5">
        <v>3.4</v>
      </c>
      <c r="K386" s="5">
        <v>15</v>
      </c>
      <c r="M386" s="13">
        <f t="shared" si="7"/>
        <v>1.2893518520286307E-2</v>
      </c>
    </row>
    <row r="387" spans="2:13" x14ac:dyDescent="0.35">
      <c r="B387" s="11">
        <v>44390</v>
      </c>
      <c r="C387" s="13">
        <v>0.34157407407407409</v>
      </c>
      <c r="D387" s="11">
        <v>44390</v>
      </c>
      <c r="E387" s="13">
        <v>0.34734953703703703</v>
      </c>
      <c r="F387" s="5">
        <v>1</v>
      </c>
      <c r="G387" s="5">
        <v>74</v>
      </c>
      <c r="H387" s="5">
        <v>42</v>
      </c>
      <c r="I387" s="5">
        <v>1</v>
      </c>
      <c r="J387" s="5">
        <v>1.0900000000000001</v>
      </c>
      <c r="K387" s="5">
        <v>7.5</v>
      </c>
      <c r="M387" s="13">
        <f t="shared" si="7"/>
        <v>5.7754629597184248E-3</v>
      </c>
    </row>
    <row r="388" spans="2:13" x14ac:dyDescent="0.35">
      <c r="B388" s="11">
        <v>44390</v>
      </c>
      <c r="C388" s="13">
        <v>0.35131944444444446</v>
      </c>
      <c r="D388" s="11">
        <v>44390</v>
      </c>
      <c r="E388" s="13">
        <v>0.36552083333333335</v>
      </c>
      <c r="F388" s="5">
        <v>1</v>
      </c>
      <c r="G388" s="5">
        <v>244</v>
      </c>
      <c r="H388" s="5">
        <v>75</v>
      </c>
      <c r="I388" s="5">
        <v>1</v>
      </c>
      <c r="J388" s="5">
        <v>4.62</v>
      </c>
      <c r="K388" s="5">
        <v>17.5</v>
      </c>
      <c r="M388" s="13">
        <f t="shared" si="7"/>
        <v>1.4201388890796807E-2</v>
      </c>
    </row>
    <row r="389" spans="2:13" x14ac:dyDescent="0.35">
      <c r="B389" s="11">
        <v>44390</v>
      </c>
      <c r="C389" s="13">
        <v>0.39690972222222221</v>
      </c>
      <c r="D389" s="11">
        <v>44390</v>
      </c>
      <c r="E389" s="13">
        <v>0.40091435185185187</v>
      </c>
      <c r="F389" s="5">
        <v>1</v>
      </c>
      <c r="G389" s="5">
        <v>75</v>
      </c>
      <c r="H389" s="5">
        <v>75</v>
      </c>
      <c r="I389" s="5">
        <v>1</v>
      </c>
      <c r="J389" s="5">
        <v>0.74</v>
      </c>
      <c r="K389" s="5">
        <v>5.5</v>
      </c>
      <c r="M389" s="13">
        <f t="shared" si="7"/>
        <v>4.0046296271611936E-3</v>
      </c>
    </row>
    <row r="390" spans="2:13" x14ac:dyDescent="0.35">
      <c r="B390" s="11">
        <v>44390</v>
      </c>
      <c r="C390" s="13">
        <v>0.41388888888888892</v>
      </c>
      <c r="D390" s="11">
        <v>44390</v>
      </c>
      <c r="E390" s="13">
        <v>0.4256597222222222</v>
      </c>
      <c r="F390" s="5">
        <v>1</v>
      </c>
      <c r="G390" s="5">
        <v>166</v>
      </c>
      <c r="H390" s="5">
        <v>74</v>
      </c>
      <c r="I390" s="5">
        <v>1</v>
      </c>
      <c r="J390" s="5">
        <v>2.57</v>
      </c>
      <c r="K390" s="5">
        <v>13</v>
      </c>
      <c r="M390" s="13">
        <f t="shared" si="7"/>
        <v>1.1770833334594499E-2</v>
      </c>
    </row>
    <row r="391" spans="2:13" x14ac:dyDescent="0.35">
      <c r="B391" s="11">
        <v>44390</v>
      </c>
      <c r="C391" s="13">
        <v>0.38853009259259258</v>
      </c>
      <c r="D391" s="11">
        <v>44390</v>
      </c>
      <c r="E391" s="13">
        <v>0.41699074074074072</v>
      </c>
      <c r="F391" s="5">
        <v>1</v>
      </c>
      <c r="G391" s="5">
        <v>226</v>
      </c>
      <c r="H391" s="5">
        <v>162</v>
      </c>
      <c r="I391" s="5">
        <v>1</v>
      </c>
      <c r="J391" s="5">
        <v>5.21</v>
      </c>
      <c r="K391" s="5">
        <v>26</v>
      </c>
      <c r="M391" s="13">
        <f t="shared" si="7"/>
        <v>2.846064815093996E-2</v>
      </c>
    </row>
    <row r="392" spans="2:13" x14ac:dyDescent="0.35">
      <c r="B392" s="11">
        <v>44390</v>
      </c>
      <c r="C392" s="13">
        <v>0.39106481481481481</v>
      </c>
      <c r="D392" s="11">
        <v>44390</v>
      </c>
      <c r="E392" s="13">
        <v>0.39597222222222223</v>
      </c>
      <c r="F392" s="5">
        <v>1</v>
      </c>
      <c r="G392" s="5">
        <v>41</v>
      </c>
      <c r="H392" s="5">
        <v>74</v>
      </c>
      <c r="I392" s="5">
        <v>1</v>
      </c>
      <c r="J392" s="5">
        <v>1</v>
      </c>
      <c r="K392" s="5">
        <v>6.5</v>
      </c>
      <c r="M392" s="13">
        <f t="shared" si="7"/>
        <v>4.907407404971309E-3</v>
      </c>
    </row>
    <row r="393" spans="2:13" x14ac:dyDescent="0.35">
      <c r="B393" s="11">
        <v>44390</v>
      </c>
      <c r="C393" s="13">
        <v>0.42853009259259256</v>
      </c>
      <c r="D393" s="11">
        <v>44390</v>
      </c>
      <c r="E393" s="13">
        <v>0.4458449074074074</v>
      </c>
      <c r="F393" s="5">
        <v>1</v>
      </c>
      <c r="G393" s="5">
        <v>247</v>
      </c>
      <c r="H393" s="5">
        <v>31</v>
      </c>
      <c r="I393" s="5">
        <v>1</v>
      </c>
      <c r="J393" s="5">
        <v>4.74</v>
      </c>
      <c r="K393" s="5">
        <v>20</v>
      </c>
      <c r="M393" s="13">
        <f t="shared" si="7"/>
        <v>1.7314814816927537E-2</v>
      </c>
    </row>
    <row r="394" spans="2:13" x14ac:dyDescent="0.35">
      <c r="B394" s="11">
        <v>44390</v>
      </c>
      <c r="C394" s="13">
        <v>0.52777777777777779</v>
      </c>
      <c r="D394" s="11">
        <v>44390</v>
      </c>
      <c r="E394" s="13">
        <v>0.53721064814814812</v>
      </c>
      <c r="F394" s="5">
        <v>1</v>
      </c>
      <c r="G394" s="5">
        <v>25</v>
      </c>
      <c r="H394" s="5">
        <v>61</v>
      </c>
      <c r="I394" s="5">
        <v>1</v>
      </c>
      <c r="J394" s="5">
        <v>2.11</v>
      </c>
      <c r="K394" s="5">
        <v>11</v>
      </c>
      <c r="M394" s="13">
        <f t="shared" si="7"/>
        <v>9.4328703708015382E-3</v>
      </c>
    </row>
    <row r="395" spans="2:13" x14ac:dyDescent="0.35">
      <c r="B395" s="11">
        <v>44390</v>
      </c>
      <c r="C395" s="13">
        <v>0.51641203703703698</v>
      </c>
      <c r="D395" s="11">
        <v>44390</v>
      </c>
      <c r="E395" s="13">
        <v>0.52111111111111108</v>
      </c>
      <c r="F395" s="5">
        <v>1</v>
      </c>
      <c r="G395" s="5">
        <v>74</v>
      </c>
      <c r="H395" s="5">
        <v>74</v>
      </c>
      <c r="I395" s="5">
        <v>1</v>
      </c>
      <c r="J395" s="5">
        <v>1.18</v>
      </c>
      <c r="K395" s="5">
        <v>7</v>
      </c>
      <c r="M395" s="13">
        <f t="shared" si="7"/>
        <v>4.6990740738692693E-3</v>
      </c>
    </row>
    <row r="396" spans="2:13" x14ac:dyDescent="0.35">
      <c r="B396" s="11">
        <v>44390</v>
      </c>
      <c r="C396" s="13">
        <v>0.51178240740740744</v>
      </c>
      <c r="D396" s="11">
        <v>44390</v>
      </c>
      <c r="E396" s="13">
        <v>0.52042824074074068</v>
      </c>
      <c r="F396" s="5">
        <v>1</v>
      </c>
      <c r="G396" s="5">
        <v>75</v>
      </c>
      <c r="H396" s="5">
        <v>75</v>
      </c>
      <c r="I396" s="5">
        <v>2</v>
      </c>
      <c r="J396" s="5">
        <v>0.72</v>
      </c>
      <c r="K396" s="5">
        <v>6</v>
      </c>
      <c r="M396" s="13">
        <f t="shared" ref="M396:M459" si="8">(E396-C396)+D396-B396</f>
        <v>8.6458333316841163E-3</v>
      </c>
    </row>
    <row r="397" spans="2:13" x14ac:dyDescent="0.35">
      <c r="B397" s="11">
        <v>44390</v>
      </c>
      <c r="C397" s="13">
        <v>0.55534722222222221</v>
      </c>
      <c r="D397" s="11">
        <v>44390</v>
      </c>
      <c r="E397" s="13">
        <v>0.5626620370370371</v>
      </c>
      <c r="F397" s="5">
        <v>1</v>
      </c>
      <c r="G397" s="5">
        <v>61</v>
      </c>
      <c r="H397" s="5">
        <v>181</v>
      </c>
      <c r="I397" s="5">
        <v>1</v>
      </c>
      <c r="J397" s="5">
        <v>2</v>
      </c>
      <c r="K397" s="5">
        <v>9</v>
      </c>
      <c r="M397" s="13">
        <f t="shared" si="8"/>
        <v>7.3148148148902692E-3</v>
      </c>
    </row>
    <row r="398" spans="2:13" x14ac:dyDescent="0.35">
      <c r="B398" s="11">
        <v>44390</v>
      </c>
      <c r="C398" s="13">
        <v>0.5548495370370371</v>
      </c>
      <c r="D398" s="11">
        <v>44390</v>
      </c>
      <c r="E398" s="13">
        <v>0.60418981481481482</v>
      </c>
      <c r="F398" s="5">
        <v>1</v>
      </c>
      <c r="G398" s="5">
        <v>223</v>
      </c>
      <c r="H398" s="5">
        <v>132</v>
      </c>
      <c r="I398" s="5">
        <v>1</v>
      </c>
      <c r="J398" s="5">
        <v>17.96</v>
      </c>
      <c r="K398" s="5">
        <v>62</v>
      </c>
      <c r="M398" s="13">
        <f t="shared" si="8"/>
        <v>4.9340277779265307E-2</v>
      </c>
    </row>
    <row r="399" spans="2:13" x14ac:dyDescent="0.35">
      <c r="B399" s="11">
        <v>44390</v>
      </c>
      <c r="C399" s="13">
        <v>0.54347222222222225</v>
      </c>
      <c r="D399" s="11">
        <v>44390</v>
      </c>
      <c r="E399" s="13">
        <v>0.54775462962962962</v>
      </c>
      <c r="F399" s="5">
        <v>1</v>
      </c>
      <c r="G399" s="5">
        <v>74</v>
      </c>
      <c r="H399" s="5">
        <v>41</v>
      </c>
      <c r="I399" s="5">
        <v>1</v>
      </c>
      <c r="J399" s="5">
        <v>0.52</v>
      </c>
      <c r="K399" s="5">
        <v>5.5</v>
      </c>
      <c r="M399" s="13">
        <f t="shared" si="8"/>
        <v>4.2824074043892324E-3</v>
      </c>
    </row>
    <row r="400" spans="2:13" x14ac:dyDescent="0.35">
      <c r="B400" s="11">
        <v>44390</v>
      </c>
      <c r="C400" s="13">
        <v>0.59543981481481478</v>
      </c>
      <c r="D400" s="11">
        <v>44390</v>
      </c>
      <c r="E400" s="13">
        <v>0.60488425925925926</v>
      </c>
      <c r="F400" s="5">
        <v>1</v>
      </c>
      <c r="G400" s="5">
        <v>116</v>
      </c>
      <c r="H400" s="5">
        <v>74</v>
      </c>
      <c r="I400" s="5">
        <v>1</v>
      </c>
      <c r="J400" s="5">
        <v>4.05</v>
      </c>
      <c r="K400" s="5">
        <v>14.5</v>
      </c>
      <c r="M400" s="13">
        <f t="shared" si="8"/>
        <v>9.4444444475811906E-3</v>
      </c>
    </row>
    <row r="401" spans="2:13" x14ac:dyDescent="0.35">
      <c r="B401" s="11">
        <v>44390</v>
      </c>
      <c r="C401" s="13">
        <v>0.5894328703703704</v>
      </c>
      <c r="D401" s="11">
        <v>44390</v>
      </c>
      <c r="E401" s="13">
        <v>0.60503472222222221</v>
      </c>
      <c r="F401" s="5">
        <v>1</v>
      </c>
      <c r="G401" s="5">
        <v>42</v>
      </c>
      <c r="H401" s="5">
        <v>243</v>
      </c>
      <c r="I401" s="5">
        <v>1</v>
      </c>
      <c r="J401" s="5">
        <v>3.12</v>
      </c>
      <c r="K401" s="5">
        <v>15.5</v>
      </c>
      <c r="M401" s="13">
        <f t="shared" si="8"/>
        <v>1.5601851853716653E-2</v>
      </c>
    </row>
    <row r="402" spans="2:13" x14ac:dyDescent="0.35">
      <c r="B402" s="11">
        <v>44390</v>
      </c>
      <c r="C402" s="13">
        <v>0.62821759259259258</v>
      </c>
      <c r="D402" s="11">
        <v>44390</v>
      </c>
      <c r="E402" s="13">
        <v>0.65760416666666666</v>
      </c>
      <c r="F402" s="5">
        <v>1</v>
      </c>
      <c r="G402" s="5">
        <v>97</v>
      </c>
      <c r="H402" s="5">
        <v>39</v>
      </c>
      <c r="I402" s="5">
        <v>1</v>
      </c>
      <c r="J402" s="5">
        <v>6.69</v>
      </c>
      <c r="K402" s="5">
        <v>29</v>
      </c>
      <c r="M402" s="13">
        <f t="shared" si="8"/>
        <v>2.9386574075033423E-2</v>
      </c>
    </row>
    <row r="403" spans="2:13" x14ac:dyDescent="0.35">
      <c r="B403" s="11">
        <v>44390</v>
      </c>
      <c r="C403" s="13">
        <v>0.65320601851851856</v>
      </c>
      <c r="D403" s="11">
        <v>44390</v>
      </c>
      <c r="E403" s="13">
        <v>0.6548842592592593</v>
      </c>
      <c r="F403" s="5">
        <v>1</v>
      </c>
      <c r="G403" s="5">
        <v>41</v>
      </c>
      <c r="H403" s="5">
        <v>41</v>
      </c>
      <c r="I403" s="5">
        <v>1</v>
      </c>
      <c r="J403" s="5">
        <v>0.44</v>
      </c>
      <c r="K403" s="5">
        <v>4</v>
      </c>
      <c r="M403" s="13">
        <f t="shared" si="8"/>
        <v>1.6782407401478849E-3</v>
      </c>
    </row>
    <row r="404" spans="2:13" x14ac:dyDescent="0.35">
      <c r="B404" s="11">
        <v>44390</v>
      </c>
      <c r="C404" s="13">
        <v>0.6462268518518518</v>
      </c>
      <c r="D404" s="11">
        <v>44390</v>
      </c>
      <c r="E404" s="13">
        <v>0.6502430555555555</v>
      </c>
      <c r="F404" s="5">
        <v>1</v>
      </c>
      <c r="G404" s="5">
        <v>75</v>
      </c>
      <c r="H404" s="5">
        <v>74</v>
      </c>
      <c r="I404" s="5">
        <v>1</v>
      </c>
      <c r="J404" s="5">
        <v>1.27</v>
      </c>
      <c r="K404" s="5">
        <v>6.5</v>
      </c>
      <c r="M404" s="13">
        <f t="shared" si="8"/>
        <v>4.016203703940846E-3</v>
      </c>
    </row>
    <row r="405" spans="2:13" x14ac:dyDescent="0.35">
      <c r="B405" s="11">
        <v>44390</v>
      </c>
      <c r="C405" s="13">
        <v>0.65790509259259256</v>
      </c>
      <c r="D405" s="11">
        <v>44390</v>
      </c>
      <c r="E405" s="13">
        <v>0.66342592592592597</v>
      </c>
      <c r="F405" s="5">
        <v>1</v>
      </c>
      <c r="G405" s="5">
        <v>74</v>
      </c>
      <c r="H405" s="5">
        <v>74</v>
      </c>
      <c r="I405" s="5">
        <v>1</v>
      </c>
      <c r="J405" s="5">
        <v>1.1499999999999999</v>
      </c>
      <c r="K405" s="5">
        <v>7</v>
      </c>
      <c r="M405" s="13">
        <f t="shared" si="8"/>
        <v>5.5208333360496908E-3</v>
      </c>
    </row>
    <row r="406" spans="2:13" x14ac:dyDescent="0.35">
      <c r="B406" s="11">
        <v>44390</v>
      </c>
      <c r="C406" s="13">
        <v>0.69565972222222217</v>
      </c>
      <c r="D406" s="11">
        <v>44390</v>
      </c>
      <c r="E406" s="13">
        <v>0.7430092592592592</v>
      </c>
      <c r="F406" s="5">
        <v>1</v>
      </c>
      <c r="G406" s="5">
        <v>35</v>
      </c>
      <c r="H406" s="5">
        <v>117</v>
      </c>
      <c r="I406" s="5">
        <v>1</v>
      </c>
      <c r="J406" s="5">
        <v>14.36</v>
      </c>
      <c r="K406" s="5">
        <v>54</v>
      </c>
      <c r="M406" s="13">
        <f t="shared" si="8"/>
        <v>4.7349537038826384E-2</v>
      </c>
    </row>
    <row r="407" spans="2:13" x14ac:dyDescent="0.35">
      <c r="B407" s="11">
        <v>44390</v>
      </c>
      <c r="C407" s="13">
        <v>0.73754629629629631</v>
      </c>
      <c r="D407" s="11">
        <v>44390</v>
      </c>
      <c r="E407" s="13">
        <v>0.74918981481481473</v>
      </c>
      <c r="F407" s="5">
        <v>1</v>
      </c>
      <c r="G407" s="5">
        <v>95</v>
      </c>
      <c r="H407" s="5">
        <v>258</v>
      </c>
      <c r="I407" s="5">
        <v>1</v>
      </c>
      <c r="J407" s="5">
        <v>2.64</v>
      </c>
      <c r="K407" s="5">
        <v>13</v>
      </c>
      <c r="M407" s="13">
        <f t="shared" si="8"/>
        <v>1.1643518519122154E-2</v>
      </c>
    </row>
    <row r="408" spans="2:13" x14ac:dyDescent="0.35">
      <c r="B408" s="11">
        <v>44390</v>
      </c>
      <c r="C408" s="13">
        <v>0.71101851851851849</v>
      </c>
      <c r="D408" s="11">
        <v>44390</v>
      </c>
      <c r="E408" s="13">
        <v>0.71668981481481486</v>
      </c>
      <c r="F408" s="5">
        <v>1</v>
      </c>
      <c r="G408" s="5">
        <v>75</v>
      </c>
      <c r="H408" s="5">
        <v>238</v>
      </c>
      <c r="I408" s="5">
        <v>1</v>
      </c>
      <c r="J408" s="5">
        <v>1.22</v>
      </c>
      <c r="K408" s="5">
        <v>7</v>
      </c>
      <c r="M408" s="13">
        <f t="shared" si="8"/>
        <v>5.6712962978053838E-3</v>
      </c>
    </row>
    <row r="409" spans="2:13" x14ac:dyDescent="0.35">
      <c r="B409" s="11">
        <v>44390</v>
      </c>
      <c r="C409" s="13">
        <v>0.7882407407407408</v>
      </c>
      <c r="D409" s="11">
        <v>44390</v>
      </c>
      <c r="E409" s="13">
        <v>0.79421296296296295</v>
      </c>
      <c r="F409" s="5">
        <v>1</v>
      </c>
      <c r="G409" s="5">
        <v>74</v>
      </c>
      <c r="H409" s="5">
        <v>42</v>
      </c>
      <c r="I409" s="5">
        <v>1</v>
      </c>
      <c r="J409" s="5">
        <v>1.1299999999999999</v>
      </c>
      <c r="K409" s="5">
        <v>7.5</v>
      </c>
      <c r="M409" s="13">
        <f t="shared" si="8"/>
        <v>5.9722222213167697E-3</v>
      </c>
    </row>
    <row r="410" spans="2:13" x14ac:dyDescent="0.35">
      <c r="B410" s="11">
        <v>44390</v>
      </c>
      <c r="C410" s="13">
        <v>0.78116898148148151</v>
      </c>
      <c r="D410" s="11">
        <v>44390</v>
      </c>
      <c r="E410" s="13">
        <v>0.79290509259259256</v>
      </c>
      <c r="F410" s="5">
        <v>1</v>
      </c>
      <c r="G410" s="5">
        <v>33</v>
      </c>
      <c r="H410" s="5">
        <v>188</v>
      </c>
      <c r="I410" s="5">
        <v>1</v>
      </c>
      <c r="J410" s="5">
        <v>0.4</v>
      </c>
      <c r="K410" s="5">
        <v>3.5</v>
      </c>
      <c r="M410" s="13">
        <f t="shared" si="8"/>
        <v>1.17361111115315E-2</v>
      </c>
    </row>
    <row r="411" spans="2:13" x14ac:dyDescent="0.35">
      <c r="B411" s="11">
        <v>44390</v>
      </c>
      <c r="C411" s="13">
        <v>0.82659722222222232</v>
      </c>
      <c r="D411" s="11">
        <v>44390</v>
      </c>
      <c r="E411" s="13">
        <v>0.83347222222222228</v>
      </c>
      <c r="F411" s="5">
        <v>1</v>
      </c>
      <c r="G411" s="5">
        <v>244</v>
      </c>
      <c r="H411" s="5">
        <v>127</v>
      </c>
      <c r="I411" s="5">
        <v>1</v>
      </c>
      <c r="J411" s="5">
        <v>3.25</v>
      </c>
      <c r="K411" s="5">
        <v>11.5</v>
      </c>
      <c r="M411" s="13">
        <f t="shared" si="8"/>
        <v>6.8749999991268851E-3</v>
      </c>
    </row>
    <row r="412" spans="2:13" x14ac:dyDescent="0.35">
      <c r="B412" s="11">
        <v>44390</v>
      </c>
      <c r="C412" s="13">
        <v>0.82543981481481488</v>
      </c>
      <c r="D412" s="11">
        <v>44390</v>
      </c>
      <c r="E412" s="13">
        <v>0.83755787037037033</v>
      </c>
      <c r="F412" s="5">
        <v>1</v>
      </c>
      <c r="G412" s="5">
        <v>244</v>
      </c>
      <c r="H412" s="5">
        <v>241</v>
      </c>
      <c r="I412" s="5">
        <v>1</v>
      </c>
      <c r="J412" s="5">
        <v>5.67</v>
      </c>
      <c r="K412" s="5">
        <v>20</v>
      </c>
      <c r="M412" s="13">
        <f t="shared" si="8"/>
        <v>1.2118055557948537E-2</v>
      </c>
    </row>
    <row r="413" spans="2:13" x14ac:dyDescent="0.35">
      <c r="B413" s="11">
        <v>44390</v>
      </c>
      <c r="C413" s="13">
        <v>0.87513888888888891</v>
      </c>
      <c r="D413" s="11">
        <v>44390</v>
      </c>
      <c r="E413" s="13">
        <v>0.88131944444444443</v>
      </c>
      <c r="F413" s="5">
        <v>1</v>
      </c>
      <c r="G413" s="5">
        <v>25</v>
      </c>
      <c r="H413" s="5">
        <v>181</v>
      </c>
      <c r="I413" s="5">
        <v>1</v>
      </c>
      <c r="J413" s="5">
        <v>1.4</v>
      </c>
      <c r="K413" s="5">
        <v>8</v>
      </c>
      <c r="M413" s="13">
        <f t="shared" si="8"/>
        <v>6.1805555524188094E-3</v>
      </c>
    </row>
    <row r="414" spans="2:13" x14ac:dyDescent="0.35">
      <c r="B414" s="11">
        <v>44390</v>
      </c>
      <c r="C414" s="13">
        <v>0.96289351851851857</v>
      </c>
      <c r="D414" s="11">
        <v>44390</v>
      </c>
      <c r="E414" s="13">
        <v>0.99906249999999996</v>
      </c>
      <c r="F414" s="5">
        <v>1</v>
      </c>
      <c r="G414" s="5">
        <v>169</v>
      </c>
      <c r="H414" s="5">
        <v>220</v>
      </c>
      <c r="I414" s="5">
        <v>1</v>
      </c>
      <c r="J414" s="5">
        <v>8.66</v>
      </c>
      <c r="K414" s="5">
        <v>39.5</v>
      </c>
      <c r="M414" s="13">
        <f t="shared" si="8"/>
        <v>3.6168981481750961E-2</v>
      </c>
    </row>
    <row r="415" spans="2:13" x14ac:dyDescent="0.35">
      <c r="B415" s="11">
        <v>44391</v>
      </c>
      <c r="C415" s="13">
        <v>3.6111111111111115E-2</v>
      </c>
      <c r="D415" s="11">
        <v>44391</v>
      </c>
      <c r="E415" s="13">
        <v>3.951388888888889E-2</v>
      </c>
      <c r="F415" s="5">
        <v>1</v>
      </c>
      <c r="G415" s="5">
        <v>42</v>
      </c>
      <c r="H415" s="5">
        <v>42</v>
      </c>
      <c r="I415" s="5">
        <v>2</v>
      </c>
      <c r="J415" s="5">
        <v>0.81</v>
      </c>
      <c r="K415" s="5">
        <v>5.5</v>
      </c>
      <c r="M415" s="13">
        <f t="shared" si="8"/>
        <v>3.4027777801384218E-3</v>
      </c>
    </row>
    <row r="416" spans="2:13" x14ac:dyDescent="0.35">
      <c r="B416" s="11">
        <v>44391</v>
      </c>
      <c r="C416" s="13">
        <v>0.14358796296296297</v>
      </c>
      <c r="D416" s="11">
        <v>44391</v>
      </c>
      <c r="E416" s="13">
        <v>0.15166666666666667</v>
      </c>
      <c r="F416" s="5">
        <v>1</v>
      </c>
      <c r="G416" s="5">
        <v>169</v>
      </c>
      <c r="H416" s="5">
        <v>126</v>
      </c>
      <c r="I416" s="5">
        <v>1</v>
      </c>
      <c r="J416" s="5">
        <v>3.74</v>
      </c>
      <c r="K416" s="5">
        <v>13.5</v>
      </c>
      <c r="M416" s="13">
        <f t="shared" si="8"/>
        <v>8.0787037004483864E-3</v>
      </c>
    </row>
    <row r="417" spans="2:13" x14ac:dyDescent="0.35">
      <c r="B417" s="11">
        <v>44391</v>
      </c>
      <c r="C417" s="13">
        <v>0.35030092592592593</v>
      </c>
      <c r="D417" s="11">
        <v>44391</v>
      </c>
      <c r="E417" s="13">
        <v>0.35354166666666664</v>
      </c>
      <c r="F417" s="5">
        <v>1</v>
      </c>
      <c r="G417" s="5">
        <v>236</v>
      </c>
      <c r="H417" s="5">
        <v>75</v>
      </c>
      <c r="I417" s="5">
        <v>1</v>
      </c>
      <c r="J417" s="5">
        <v>0.45</v>
      </c>
      <c r="K417" s="5">
        <v>5</v>
      </c>
      <c r="M417" s="13">
        <f t="shared" si="8"/>
        <v>3.2407407416030765E-3</v>
      </c>
    </row>
    <row r="418" spans="2:13" x14ac:dyDescent="0.35">
      <c r="B418" s="11">
        <v>44391</v>
      </c>
      <c r="C418" s="13">
        <v>0.33572916666666663</v>
      </c>
      <c r="D418" s="11">
        <v>44391</v>
      </c>
      <c r="E418" s="13">
        <v>0.34424768518518517</v>
      </c>
      <c r="F418" s="5">
        <v>1</v>
      </c>
      <c r="G418" s="5">
        <v>42</v>
      </c>
      <c r="H418" s="5">
        <v>238</v>
      </c>
      <c r="I418" s="5">
        <v>1</v>
      </c>
      <c r="J418" s="5">
        <v>3</v>
      </c>
      <c r="K418" s="5">
        <v>11</v>
      </c>
      <c r="M418" s="13">
        <f t="shared" si="8"/>
        <v>8.5185185162117705E-3</v>
      </c>
    </row>
    <row r="419" spans="2:13" x14ac:dyDescent="0.35">
      <c r="B419" s="11">
        <v>44391</v>
      </c>
      <c r="C419" s="13">
        <v>0.41293981481481484</v>
      </c>
      <c r="D419" s="11">
        <v>44391</v>
      </c>
      <c r="E419" s="13">
        <v>0.4161111111111111</v>
      </c>
      <c r="F419" s="5">
        <v>1</v>
      </c>
      <c r="G419" s="5">
        <v>152</v>
      </c>
      <c r="H419" s="5">
        <v>42</v>
      </c>
      <c r="I419" s="5">
        <v>1</v>
      </c>
      <c r="J419" s="5">
        <v>1.05</v>
      </c>
      <c r="K419" s="5">
        <v>5.5</v>
      </c>
      <c r="M419" s="13">
        <f t="shared" si="8"/>
        <v>3.1712962954770774E-3</v>
      </c>
    </row>
    <row r="420" spans="2:13" x14ac:dyDescent="0.35">
      <c r="B420" s="11">
        <v>44391</v>
      </c>
      <c r="C420" s="13">
        <v>0.38675925925925925</v>
      </c>
      <c r="D420" s="11">
        <v>44391</v>
      </c>
      <c r="E420" s="13">
        <v>0.39526620370370374</v>
      </c>
      <c r="F420" s="5">
        <v>1</v>
      </c>
      <c r="G420" s="5">
        <v>75</v>
      </c>
      <c r="H420" s="5">
        <v>74</v>
      </c>
      <c r="I420" s="5">
        <v>3</v>
      </c>
      <c r="J420" s="5">
        <v>1.35</v>
      </c>
      <c r="K420" s="5">
        <v>9</v>
      </c>
      <c r="M420" s="13">
        <f t="shared" si="8"/>
        <v>8.5069444467080757E-3</v>
      </c>
    </row>
    <row r="421" spans="2:13" x14ac:dyDescent="0.35">
      <c r="B421" s="11">
        <v>44391</v>
      </c>
      <c r="C421" s="13">
        <v>0.44218750000000001</v>
      </c>
      <c r="D421" s="11">
        <v>44391</v>
      </c>
      <c r="E421" s="13">
        <v>0.45347222222222222</v>
      </c>
      <c r="F421" s="5">
        <v>1</v>
      </c>
      <c r="G421" s="5">
        <v>75</v>
      </c>
      <c r="H421" s="5">
        <v>152</v>
      </c>
      <c r="I421" s="5">
        <v>1</v>
      </c>
      <c r="J421" s="5">
        <v>3.2</v>
      </c>
      <c r="K421" s="5">
        <v>13.5</v>
      </c>
      <c r="M421" s="13">
        <f t="shared" si="8"/>
        <v>1.1284722218988463E-2</v>
      </c>
    </row>
    <row r="422" spans="2:13" x14ac:dyDescent="0.35">
      <c r="B422" s="11">
        <v>44391</v>
      </c>
      <c r="C422" s="13">
        <v>0.43920138888888888</v>
      </c>
      <c r="D422" s="11">
        <v>44391</v>
      </c>
      <c r="E422" s="13">
        <v>0.44166666666666665</v>
      </c>
      <c r="F422" s="5">
        <v>1</v>
      </c>
      <c r="G422" s="5">
        <v>24</v>
      </c>
      <c r="H422" s="5">
        <v>151</v>
      </c>
      <c r="I422" s="5">
        <v>1</v>
      </c>
      <c r="J422" s="5">
        <v>0.62</v>
      </c>
      <c r="K422" s="5">
        <v>4.5</v>
      </c>
      <c r="M422" s="13">
        <f t="shared" si="8"/>
        <v>2.4652777792653069E-3</v>
      </c>
    </row>
    <row r="423" spans="2:13" x14ac:dyDescent="0.35">
      <c r="B423" s="11">
        <v>44391</v>
      </c>
      <c r="C423" s="13">
        <v>0.45763888888888887</v>
      </c>
      <c r="D423" s="11">
        <v>44391</v>
      </c>
      <c r="E423" s="13">
        <v>0.47283564814814816</v>
      </c>
      <c r="F423" s="5">
        <v>1</v>
      </c>
      <c r="G423" s="5">
        <v>95</v>
      </c>
      <c r="H423" s="5">
        <v>216</v>
      </c>
      <c r="I423" s="5">
        <v>1</v>
      </c>
      <c r="J423" s="5">
        <v>3.31</v>
      </c>
      <c r="K423" s="5">
        <v>14.5</v>
      </c>
      <c r="M423" s="13">
        <f t="shared" si="8"/>
        <v>1.5196759261016268E-2</v>
      </c>
    </row>
    <row r="424" spans="2:13" x14ac:dyDescent="0.35">
      <c r="B424" s="11">
        <v>44391</v>
      </c>
      <c r="C424" s="13">
        <v>0.43333333333333335</v>
      </c>
      <c r="D424" s="11">
        <v>44391</v>
      </c>
      <c r="E424" s="13">
        <v>0.4400810185185185</v>
      </c>
      <c r="F424" s="5">
        <v>1</v>
      </c>
      <c r="G424" s="5">
        <v>74</v>
      </c>
      <c r="H424" s="5">
        <v>75</v>
      </c>
      <c r="I424" s="5">
        <v>1</v>
      </c>
      <c r="J424" s="5">
        <v>1.53</v>
      </c>
      <c r="K424" s="5">
        <v>8</v>
      </c>
      <c r="M424" s="13">
        <f t="shared" si="8"/>
        <v>6.7476851836545393E-3</v>
      </c>
    </row>
    <row r="425" spans="2:13" x14ac:dyDescent="0.35">
      <c r="B425" s="11">
        <v>44391</v>
      </c>
      <c r="C425" s="13">
        <v>0.45468749999999997</v>
      </c>
      <c r="D425" s="11">
        <v>44391</v>
      </c>
      <c r="E425" s="13">
        <v>0.45938657407407407</v>
      </c>
      <c r="F425" s="5">
        <v>1</v>
      </c>
      <c r="G425" s="5">
        <v>74</v>
      </c>
      <c r="H425" s="5">
        <v>42</v>
      </c>
      <c r="I425" s="5">
        <v>1</v>
      </c>
      <c r="J425" s="5">
        <v>1</v>
      </c>
      <c r="K425" s="5">
        <v>6.5</v>
      </c>
      <c r="M425" s="13">
        <f t="shared" si="8"/>
        <v>4.6990740738692693E-3</v>
      </c>
    </row>
    <row r="426" spans="2:13" x14ac:dyDescent="0.35">
      <c r="B426" s="11">
        <v>44391</v>
      </c>
      <c r="C426" s="13">
        <v>0.4636805555555556</v>
      </c>
      <c r="D426" s="11">
        <v>44391</v>
      </c>
      <c r="E426" s="13">
        <v>0.46574074074074073</v>
      </c>
      <c r="F426" s="5">
        <v>1</v>
      </c>
      <c r="G426" s="5">
        <v>134</v>
      </c>
      <c r="H426" s="5">
        <v>28</v>
      </c>
      <c r="I426" s="5">
        <v>1</v>
      </c>
      <c r="J426" s="5">
        <v>1.85</v>
      </c>
      <c r="K426" s="5">
        <v>7</v>
      </c>
      <c r="M426" s="13">
        <f t="shared" si="8"/>
        <v>2.0601851865649223E-3</v>
      </c>
    </row>
    <row r="427" spans="2:13" x14ac:dyDescent="0.35">
      <c r="B427" s="11">
        <v>44391</v>
      </c>
      <c r="C427" s="13">
        <v>0.49625000000000002</v>
      </c>
      <c r="D427" s="11">
        <v>44391</v>
      </c>
      <c r="E427" s="13">
        <v>0.49995370370370368</v>
      </c>
      <c r="F427" s="5">
        <v>1</v>
      </c>
      <c r="G427" s="5">
        <v>83</v>
      </c>
      <c r="H427" s="5">
        <v>83</v>
      </c>
      <c r="I427" s="5">
        <v>1</v>
      </c>
      <c r="J427" s="5">
        <v>0.12</v>
      </c>
      <c r="K427" s="5">
        <v>4.5</v>
      </c>
      <c r="M427" s="13">
        <f t="shared" si="8"/>
        <v>3.7037037036498077E-3</v>
      </c>
    </row>
    <row r="428" spans="2:13" x14ac:dyDescent="0.35">
      <c r="B428" s="11">
        <v>44391</v>
      </c>
      <c r="C428" s="13">
        <v>0.53979166666666667</v>
      </c>
      <c r="D428" s="11">
        <v>44391</v>
      </c>
      <c r="E428" s="13">
        <v>0.54601851851851857</v>
      </c>
      <c r="F428" s="5">
        <v>1</v>
      </c>
      <c r="G428" s="5">
        <v>18</v>
      </c>
      <c r="H428" s="5">
        <v>241</v>
      </c>
      <c r="I428" s="5">
        <v>1</v>
      </c>
      <c r="J428" s="5">
        <v>1.04</v>
      </c>
      <c r="K428" s="5">
        <v>7.5</v>
      </c>
      <c r="M428" s="13">
        <f t="shared" si="8"/>
        <v>6.2268518522614613E-3</v>
      </c>
    </row>
    <row r="429" spans="2:13" x14ac:dyDescent="0.35">
      <c r="B429" s="11">
        <v>44391</v>
      </c>
      <c r="C429" s="13">
        <v>0.53592592592592592</v>
      </c>
      <c r="D429" s="11">
        <v>44391</v>
      </c>
      <c r="E429" s="13">
        <v>0.54398148148148151</v>
      </c>
      <c r="F429" s="5">
        <v>1</v>
      </c>
      <c r="G429" s="5">
        <v>166</v>
      </c>
      <c r="H429" s="5">
        <v>75</v>
      </c>
      <c r="I429" s="5">
        <v>1</v>
      </c>
      <c r="J429" s="5">
        <v>1.63</v>
      </c>
      <c r="K429" s="5">
        <v>9.5</v>
      </c>
      <c r="M429" s="13">
        <f t="shared" si="8"/>
        <v>8.0555555541650392E-3</v>
      </c>
    </row>
    <row r="430" spans="2:13" x14ac:dyDescent="0.35">
      <c r="B430" s="11">
        <v>44391</v>
      </c>
      <c r="C430" s="13">
        <v>0.51209490740740737</v>
      </c>
      <c r="D430" s="11">
        <v>44391</v>
      </c>
      <c r="E430" s="13">
        <v>0.52225694444444437</v>
      </c>
      <c r="F430" s="5">
        <v>1</v>
      </c>
      <c r="G430" s="5">
        <v>243</v>
      </c>
      <c r="H430" s="5">
        <v>42</v>
      </c>
      <c r="I430" s="5">
        <v>1</v>
      </c>
      <c r="J430" s="5">
        <v>3.88</v>
      </c>
      <c r="K430" s="5">
        <v>15</v>
      </c>
      <c r="M430" s="13">
        <f t="shared" si="8"/>
        <v>1.0162037040572613E-2</v>
      </c>
    </row>
    <row r="431" spans="2:13" x14ac:dyDescent="0.35">
      <c r="B431" s="11">
        <v>44391</v>
      </c>
      <c r="C431" s="13">
        <v>0.5496064814814815</v>
      </c>
      <c r="D431" s="11">
        <v>44391</v>
      </c>
      <c r="E431" s="13">
        <v>0.55401620370370364</v>
      </c>
      <c r="F431" s="5">
        <v>1</v>
      </c>
      <c r="G431" s="5">
        <v>166</v>
      </c>
      <c r="H431" s="5">
        <v>24</v>
      </c>
      <c r="I431" s="5">
        <v>1</v>
      </c>
      <c r="J431" s="5">
        <v>1.07</v>
      </c>
      <c r="K431" s="5">
        <v>6.5</v>
      </c>
      <c r="M431" s="13">
        <f t="shared" si="8"/>
        <v>4.4097222198615782E-3</v>
      </c>
    </row>
    <row r="432" spans="2:13" x14ac:dyDescent="0.35">
      <c r="B432" s="11">
        <v>44391</v>
      </c>
      <c r="C432" s="13">
        <v>0.57577546296296289</v>
      </c>
      <c r="D432" s="11">
        <v>44391</v>
      </c>
      <c r="E432" s="13">
        <v>0.57967592592592598</v>
      </c>
      <c r="F432" s="5">
        <v>1</v>
      </c>
      <c r="G432" s="5">
        <v>42</v>
      </c>
      <c r="H432" s="5">
        <v>42</v>
      </c>
      <c r="I432" s="5">
        <v>1</v>
      </c>
      <c r="J432" s="5">
        <v>0.99</v>
      </c>
      <c r="K432" s="5">
        <v>6</v>
      </c>
      <c r="M432" s="13">
        <f t="shared" si="8"/>
        <v>3.9004629652481526E-3</v>
      </c>
    </row>
    <row r="433" spans="2:13" x14ac:dyDescent="0.35">
      <c r="B433" s="11">
        <v>44391</v>
      </c>
      <c r="C433" s="13">
        <v>0.59659722222222222</v>
      </c>
      <c r="D433" s="11">
        <v>44391</v>
      </c>
      <c r="E433" s="13">
        <v>0.60990740740740745</v>
      </c>
      <c r="F433" s="5">
        <v>1</v>
      </c>
      <c r="G433" s="5">
        <v>33</v>
      </c>
      <c r="H433" s="5">
        <v>97</v>
      </c>
      <c r="I433" s="5">
        <v>1</v>
      </c>
      <c r="J433" s="5">
        <v>1.94</v>
      </c>
      <c r="K433" s="5">
        <v>12.5</v>
      </c>
      <c r="M433" s="13">
        <f t="shared" si="8"/>
        <v>1.3310185182490386E-2</v>
      </c>
    </row>
    <row r="434" spans="2:13" x14ac:dyDescent="0.35">
      <c r="B434" s="11">
        <v>44391</v>
      </c>
      <c r="C434" s="13">
        <v>0.6290972222222222</v>
      </c>
      <c r="D434" s="11">
        <v>44391</v>
      </c>
      <c r="E434" s="13">
        <v>0.63233796296296296</v>
      </c>
      <c r="F434" s="5">
        <v>1</v>
      </c>
      <c r="G434" s="5">
        <v>74</v>
      </c>
      <c r="H434" s="5">
        <v>75</v>
      </c>
      <c r="I434" s="5">
        <v>1</v>
      </c>
      <c r="J434" s="5">
        <v>0.82</v>
      </c>
      <c r="K434" s="5">
        <v>5.5</v>
      </c>
      <c r="M434" s="13">
        <f t="shared" si="8"/>
        <v>3.2407407416030765E-3</v>
      </c>
    </row>
    <row r="435" spans="2:13" x14ac:dyDescent="0.35">
      <c r="B435" s="11">
        <v>44391</v>
      </c>
      <c r="C435" s="13">
        <v>0.63356481481481486</v>
      </c>
      <c r="D435" s="11">
        <v>44391</v>
      </c>
      <c r="E435" s="13">
        <v>0.6390393518518519</v>
      </c>
      <c r="F435" s="5">
        <v>1</v>
      </c>
      <c r="G435" s="5">
        <v>41</v>
      </c>
      <c r="H435" s="5">
        <v>75</v>
      </c>
      <c r="I435" s="5">
        <v>1</v>
      </c>
      <c r="J435" s="5">
        <v>1.24</v>
      </c>
      <c r="K435" s="5">
        <v>7.5</v>
      </c>
      <c r="M435" s="13">
        <f t="shared" si="8"/>
        <v>5.4745370362070389E-3</v>
      </c>
    </row>
    <row r="436" spans="2:13" x14ac:dyDescent="0.35">
      <c r="B436" s="11">
        <v>44391</v>
      </c>
      <c r="C436" s="13">
        <v>0.66215277777777781</v>
      </c>
      <c r="D436" s="11">
        <v>44391</v>
      </c>
      <c r="E436" s="13">
        <v>0.67596064814814805</v>
      </c>
      <c r="F436" s="5">
        <v>1</v>
      </c>
      <c r="G436" s="5">
        <v>166</v>
      </c>
      <c r="H436" s="5">
        <v>243</v>
      </c>
      <c r="I436" s="5">
        <v>2</v>
      </c>
      <c r="J436" s="5">
        <v>5.29</v>
      </c>
      <c r="K436" s="5">
        <v>19</v>
      </c>
      <c r="M436" s="13">
        <f t="shared" si="8"/>
        <v>1.3807870367600117E-2</v>
      </c>
    </row>
    <row r="437" spans="2:13" x14ac:dyDescent="0.35">
      <c r="B437" s="11">
        <v>44391</v>
      </c>
      <c r="C437" s="13">
        <v>0.68456018518518524</v>
      </c>
      <c r="D437" s="11">
        <v>44391</v>
      </c>
      <c r="E437" s="13">
        <v>0.68807870370370372</v>
      </c>
      <c r="F437" s="5">
        <v>1</v>
      </c>
      <c r="G437" s="5">
        <v>33</v>
      </c>
      <c r="H437" s="5">
        <v>33</v>
      </c>
      <c r="I437" s="5">
        <v>1</v>
      </c>
      <c r="J437" s="5">
        <v>0.63</v>
      </c>
      <c r="K437" s="5">
        <v>5</v>
      </c>
      <c r="M437" s="13">
        <f t="shared" si="8"/>
        <v>3.5185185188311152E-3</v>
      </c>
    </row>
    <row r="438" spans="2:13" x14ac:dyDescent="0.35">
      <c r="B438" s="11">
        <v>44391</v>
      </c>
      <c r="C438" s="13">
        <v>0.67122685185185194</v>
      </c>
      <c r="D438" s="11">
        <v>44391</v>
      </c>
      <c r="E438" s="13">
        <v>0.67314814814814816</v>
      </c>
      <c r="F438" s="5">
        <v>1</v>
      </c>
      <c r="G438" s="5">
        <v>41</v>
      </c>
      <c r="H438" s="5">
        <v>74</v>
      </c>
      <c r="I438" s="5">
        <v>1</v>
      </c>
      <c r="J438" s="5">
        <v>0.48</v>
      </c>
      <c r="K438" s="5">
        <v>4</v>
      </c>
      <c r="M438" s="13">
        <f t="shared" si="8"/>
        <v>1.9212962943129241E-3</v>
      </c>
    </row>
    <row r="439" spans="2:13" x14ac:dyDescent="0.35">
      <c r="B439" s="11">
        <v>44391</v>
      </c>
      <c r="C439" s="13">
        <v>0.69188657407407417</v>
      </c>
      <c r="D439" s="11">
        <v>44391</v>
      </c>
      <c r="E439" s="13">
        <v>0.71512731481481484</v>
      </c>
      <c r="F439" s="5">
        <v>1</v>
      </c>
      <c r="G439" s="5">
        <v>97</v>
      </c>
      <c r="H439" s="5">
        <v>89</v>
      </c>
      <c r="I439" s="5">
        <v>2</v>
      </c>
      <c r="J439" s="5">
        <v>3</v>
      </c>
      <c r="K439" s="5">
        <v>20.5</v>
      </c>
      <c r="M439" s="13">
        <f t="shared" si="8"/>
        <v>2.3240740738401655E-2</v>
      </c>
    </row>
    <row r="440" spans="2:13" x14ac:dyDescent="0.35">
      <c r="B440" s="11">
        <v>44391</v>
      </c>
      <c r="C440" s="13">
        <v>0.67388888888888887</v>
      </c>
      <c r="D440" s="11">
        <v>44391</v>
      </c>
      <c r="E440" s="13">
        <v>0.68674768518518514</v>
      </c>
      <c r="F440" s="5">
        <v>1</v>
      </c>
      <c r="G440" s="5">
        <v>166</v>
      </c>
      <c r="H440" s="5">
        <v>74</v>
      </c>
      <c r="I440" s="5">
        <v>1</v>
      </c>
      <c r="J440" s="5">
        <v>2.35</v>
      </c>
      <c r="K440" s="5">
        <v>12.5</v>
      </c>
      <c r="M440" s="13">
        <f t="shared" si="8"/>
        <v>1.2858796297223307E-2</v>
      </c>
    </row>
    <row r="441" spans="2:13" x14ac:dyDescent="0.35">
      <c r="B441" s="11">
        <v>44391</v>
      </c>
      <c r="C441" s="13">
        <v>0.71704861111111118</v>
      </c>
      <c r="D441" s="11">
        <v>44391</v>
      </c>
      <c r="E441" s="13">
        <v>0.72320601851851851</v>
      </c>
      <c r="F441" s="5">
        <v>1</v>
      </c>
      <c r="G441" s="5">
        <v>247</v>
      </c>
      <c r="H441" s="5">
        <v>42</v>
      </c>
      <c r="I441" s="5">
        <v>1</v>
      </c>
      <c r="J441" s="5">
        <v>1.86</v>
      </c>
      <c r="K441" s="5">
        <v>8.5</v>
      </c>
      <c r="M441" s="13">
        <f t="shared" si="8"/>
        <v>6.1574074061354622E-3</v>
      </c>
    </row>
    <row r="442" spans="2:13" x14ac:dyDescent="0.35">
      <c r="B442" s="11">
        <v>44391</v>
      </c>
      <c r="C442" s="13">
        <v>0.73111111111111116</v>
      </c>
      <c r="D442" s="11">
        <v>44391</v>
      </c>
      <c r="E442" s="13">
        <v>0.74365740740740749</v>
      </c>
      <c r="F442" s="5">
        <v>1</v>
      </c>
      <c r="G442" s="5">
        <v>74</v>
      </c>
      <c r="H442" s="5">
        <v>42</v>
      </c>
      <c r="I442" s="5">
        <v>1</v>
      </c>
      <c r="J442" s="5">
        <v>2.2999999999999998</v>
      </c>
      <c r="K442" s="5">
        <v>13</v>
      </c>
      <c r="M442" s="13">
        <f t="shared" si="8"/>
        <v>1.2546296296932269E-2</v>
      </c>
    </row>
    <row r="443" spans="2:13" x14ac:dyDescent="0.35">
      <c r="B443" s="11">
        <v>44391</v>
      </c>
      <c r="C443" s="13">
        <v>0.78303240740740743</v>
      </c>
      <c r="D443" s="11">
        <v>44391</v>
      </c>
      <c r="E443" s="13">
        <v>0.78899305555555566</v>
      </c>
      <c r="F443" s="5">
        <v>1</v>
      </c>
      <c r="G443" s="5">
        <v>74</v>
      </c>
      <c r="H443" s="5">
        <v>41</v>
      </c>
      <c r="I443" s="5">
        <v>3</v>
      </c>
      <c r="J443" s="5">
        <v>1.2</v>
      </c>
      <c r="K443" s="5">
        <v>7.5</v>
      </c>
      <c r="M443" s="13">
        <f t="shared" si="8"/>
        <v>5.9606481445371173E-3</v>
      </c>
    </row>
    <row r="444" spans="2:13" x14ac:dyDescent="0.35">
      <c r="B444" s="11">
        <v>44391</v>
      </c>
      <c r="C444" s="13">
        <v>0.77424768518518527</v>
      </c>
      <c r="D444" s="11">
        <v>44391</v>
      </c>
      <c r="E444" s="13">
        <v>0.79620370370370364</v>
      </c>
      <c r="F444" s="5">
        <v>1</v>
      </c>
      <c r="G444" s="5">
        <v>74</v>
      </c>
      <c r="H444" s="5">
        <v>32</v>
      </c>
      <c r="I444" s="5">
        <v>1</v>
      </c>
      <c r="J444" s="5">
        <v>8.3699999999999992</v>
      </c>
      <c r="K444" s="5">
        <v>28.5</v>
      </c>
      <c r="M444" s="13">
        <f t="shared" si="8"/>
        <v>2.195601852145046E-2</v>
      </c>
    </row>
    <row r="445" spans="2:13" x14ac:dyDescent="0.35">
      <c r="B445" s="11">
        <v>44391</v>
      </c>
      <c r="C445" s="13">
        <v>0.75732638888888892</v>
      </c>
      <c r="D445" s="11">
        <v>44391</v>
      </c>
      <c r="E445" s="13">
        <v>0.76695601851851858</v>
      </c>
      <c r="F445" s="5">
        <v>1</v>
      </c>
      <c r="G445" s="5">
        <v>65</v>
      </c>
      <c r="H445" s="5">
        <v>49</v>
      </c>
      <c r="I445" s="5">
        <v>1</v>
      </c>
      <c r="J445" s="5">
        <v>1.9</v>
      </c>
      <c r="K445" s="5">
        <v>10.5</v>
      </c>
      <c r="M445" s="13">
        <f t="shared" si="8"/>
        <v>9.6296296323998831E-3</v>
      </c>
    </row>
    <row r="446" spans="2:13" x14ac:dyDescent="0.35">
      <c r="B446" s="11">
        <v>44391</v>
      </c>
      <c r="C446" s="13">
        <v>0.7727546296296296</v>
      </c>
      <c r="D446" s="11">
        <v>44391</v>
      </c>
      <c r="E446" s="13">
        <v>0.77501157407407406</v>
      </c>
      <c r="F446" s="5">
        <v>1</v>
      </c>
      <c r="G446" s="5">
        <v>41</v>
      </c>
      <c r="H446" s="5">
        <v>42</v>
      </c>
      <c r="I446" s="5">
        <v>1</v>
      </c>
      <c r="J446" s="5">
        <v>0.7</v>
      </c>
      <c r="K446" s="5">
        <v>4.5</v>
      </c>
      <c r="M446" s="13">
        <f t="shared" si="8"/>
        <v>2.2569444408873096E-3</v>
      </c>
    </row>
    <row r="447" spans="2:13" x14ac:dyDescent="0.35">
      <c r="B447" s="11">
        <v>44391</v>
      </c>
      <c r="C447" s="13">
        <v>0.81809027777777776</v>
      </c>
      <c r="D447" s="11">
        <v>44391</v>
      </c>
      <c r="E447" s="13">
        <v>0.82089120370370372</v>
      </c>
      <c r="F447" s="5">
        <v>1</v>
      </c>
      <c r="G447" s="5">
        <v>82</v>
      </c>
      <c r="H447" s="5">
        <v>196</v>
      </c>
      <c r="I447" s="5">
        <v>1</v>
      </c>
      <c r="J447" s="5">
        <v>0.63</v>
      </c>
      <c r="K447" s="5">
        <v>5</v>
      </c>
      <c r="M447" s="13">
        <f t="shared" si="8"/>
        <v>2.8009259258396924E-3</v>
      </c>
    </row>
    <row r="448" spans="2:13" x14ac:dyDescent="0.35">
      <c r="B448" s="11">
        <v>44391</v>
      </c>
      <c r="C448" s="13">
        <v>0.86416666666666664</v>
      </c>
      <c r="D448" s="11">
        <v>44391</v>
      </c>
      <c r="E448" s="13">
        <v>0.87013888888888891</v>
      </c>
      <c r="F448" s="5">
        <v>1</v>
      </c>
      <c r="G448" s="5">
        <v>25</v>
      </c>
      <c r="H448" s="5">
        <v>181</v>
      </c>
      <c r="I448" s="5">
        <v>1</v>
      </c>
      <c r="J448" s="5">
        <v>1.32</v>
      </c>
      <c r="K448" s="5">
        <v>7.5</v>
      </c>
      <c r="M448" s="13">
        <f t="shared" si="8"/>
        <v>5.9722222213167697E-3</v>
      </c>
    </row>
    <row r="449" spans="2:13" x14ac:dyDescent="0.35">
      <c r="B449" s="11">
        <v>44391</v>
      </c>
      <c r="C449" s="13">
        <v>0.82475694444444436</v>
      </c>
      <c r="D449" s="11">
        <v>44391</v>
      </c>
      <c r="E449" s="13">
        <v>0.83451388888888889</v>
      </c>
      <c r="F449" s="5">
        <v>1</v>
      </c>
      <c r="G449" s="5">
        <v>134</v>
      </c>
      <c r="H449" s="5">
        <v>95</v>
      </c>
      <c r="I449" s="5">
        <v>1</v>
      </c>
      <c r="J449" s="5">
        <v>2.78</v>
      </c>
      <c r="K449" s="5">
        <v>11.5</v>
      </c>
      <c r="M449" s="13">
        <f t="shared" si="8"/>
        <v>9.7569444478722289E-3</v>
      </c>
    </row>
    <row r="450" spans="2:13" x14ac:dyDescent="0.35">
      <c r="B450" s="11">
        <v>44391</v>
      </c>
      <c r="C450" s="13">
        <v>0.89825231481481482</v>
      </c>
      <c r="D450" s="11">
        <v>44391</v>
      </c>
      <c r="E450" s="13">
        <v>0.90498842592592599</v>
      </c>
      <c r="F450" s="5">
        <v>1</v>
      </c>
      <c r="G450" s="5">
        <v>74</v>
      </c>
      <c r="H450" s="5">
        <v>42</v>
      </c>
      <c r="I450" s="5">
        <v>1</v>
      </c>
      <c r="J450" s="5">
        <v>1.74</v>
      </c>
      <c r="K450" s="5">
        <v>9</v>
      </c>
      <c r="M450" s="13">
        <f t="shared" si="8"/>
        <v>6.7361111141508445E-3</v>
      </c>
    </row>
    <row r="451" spans="2:13" x14ac:dyDescent="0.35">
      <c r="B451" s="11">
        <v>44391</v>
      </c>
      <c r="C451" s="13">
        <v>0.89500000000000002</v>
      </c>
      <c r="D451" s="11">
        <v>44391</v>
      </c>
      <c r="E451" s="13">
        <v>0.90682870370370372</v>
      </c>
      <c r="F451" s="5">
        <v>1</v>
      </c>
      <c r="G451" s="5">
        <v>65</v>
      </c>
      <c r="H451" s="5">
        <v>62</v>
      </c>
      <c r="I451" s="5">
        <v>1</v>
      </c>
      <c r="J451" s="5">
        <v>3.41</v>
      </c>
      <c r="K451" s="5">
        <v>14</v>
      </c>
      <c r="M451" s="13">
        <f t="shared" si="8"/>
        <v>1.1828703703940846E-2</v>
      </c>
    </row>
    <row r="452" spans="2:13" x14ac:dyDescent="0.35">
      <c r="B452" s="11">
        <v>44391</v>
      </c>
      <c r="C452" s="13">
        <v>0.97644675925925928</v>
      </c>
      <c r="D452" s="11">
        <v>44391</v>
      </c>
      <c r="E452" s="13">
        <v>0.98700231481481471</v>
      </c>
      <c r="F452" s="5">
        <v>1</v>
      </c>
      <c r="G452" s="5">
        <v>75</v>
      </c>
      <c r="H452" s="5">
        <v>248</v>
      </c>
      <c r="I452" s="5">
        <v>1</v>
      </c>
      <c r="J452" s="5">
        <v>5.0999999999999996</v>
      </c>
      <c r="K452" s="5">
        <v>17</v>
      </c>
      <c r="M452" s="13">
        <f t="shared" si="8"/>
        <v>1.0555555556493346E-2</v>
      </c>
    </row>
    <row r="453" spans="2:13" x14ac:dyDescent="0.35">
      <c r="B453" s="11">
        <v>44392</v>
      </c>
      <c r="C453" s="13">
        <v>0.20210648148148147</v>
      </c>
      <c r="D453" s="11">
        <v>44392</v>
      </c>
      <c r="E453" s="13">
        <v>0.20868055555555556</v>
      </c>
      <c r="F453" s="5">
        <v>1</v>
      </c>
      <c r="G453" s="5">
        <v>152</v>
      </c>
      <c r="H453" s="5">
        <v>243</v>
      </c>
      <c r="I453" s="5">
        <v>1</v>
      </c>
      <c r="J453" s="5">
        <v>2.78</v>
      </c>
      <c r="K453" s="5">
        <v>10</v>
      </c>
      <c r="M453" s="13">
        <f t="shared" si="8"/>
        <v>6.5740740756154992E-3</v>
      </c>
    </row>
    <row r="454" spans="2:13" x14ac:dyDescent="0.35">
      <c r="B454" s="11">
        <v>44392</v>
      </c>
      <c r="C454" s="13">
        <v>0.22673611111111111</v>
      </c>
      <c r="D454" s="11">
        <v>44392</v>
      </c>
      <c r="E454" s="13">
        <v>0.30731481481481482</v>
      </c>
      <c r="F454" s="5">
        <v>1</v>
      </c>
      <c r="G454" s="5">
        <v>71</v>
      </c>
      <c r="H454" s="5">
        <v>235</v>
      </c>
      <c r="I454" s="5">
        <v>1</v>
      </c>
      <c r="J454" s="5">
        <v>23.94</v>
      </c>
      <c r="K454" s="5">
        <v>98.5</v>
      </c>
      <c r="M454" s="13">
        <f t="shared" si="8"/>
        <v>8.0578703702485655E-2</v>
      </c>
    </row>
    <row r="455" spans="2:13" x14ac:dyDescent="0.35">
      <c r="B455" s="11">
        <v>44392</v>
      </c>
      <c r="C455" s="13">
        <v>0.26351851851851854</v>
      </c>
      <c r="D455" s="11">
        <v>44392</v>
      </c>
      <c r="E455" s="13">
        <v>0.27900462962962963</v>
      </c>
      <c r="F455" s="5">
        <v>1</v>
      </c>
      <c r="G455" s="5">
        <v>47</v>
      </c>
      <c r="H455" s="5">
        <v>75</v>
      </c>
      <c r="I455" s="5">
        <v>1</v>
      </c>
      <c r="J455" s="5">
        <v>5.18</v>
      </c>
      <c r="K455" s="5">
        <v>19.5</v>
      </c>
      <c r="M455" s="13">
        <f t="shared" si="8"/>
        <v>1.5486111107748002E-2</v>
      </c>
    </row>
    <row r="456" spans="2:13" x14ac:dyDescent="0.35">
      <c r="B456" s="11">
        <v>44392</v>
      </c>
      <c r="C456" s="13">
        <v>0.26886574074074071</v>
      </c>
      <c r="D456" s="11">
        <v>44392</v>
      </c>
      <c r="E456" s="13">
        <v>0.29337962962962966</v>
      </c>
      <c r="F456" s="5">
        <v>1</v>
      </c>
      <c r="G456" s="5">
        <v>35</v>
      </c>
      <c r="H456" s="5">
        <v>197</v>
      </c>
      <c r="I456" s="5">
        <v>1</v>
      </c>
      <c r="J456" s="5">
        <v>6.52</v>
      </c>
      <c r="K456" s="5">
        <v>29</v>
      </c>
      <c r="M456" s="13">
        <f t="shared" si="8"/>
        <v>2.4513888885849155E-2</v>
      </c>
    </row>
    <row r="457" spans="2:13" x14ac:dyDescent="0.35">
      <c r="B457" s="11">
        <v>44392</v>
      </c>
      <c r="C457" s="13">
        <v>0.32199074074074074</v>
      </c>
      <c r="D457" s="11">
        <v>44392</v>
      </c>
      <c r="E457" s="13">
        <v>0.32944444444444443</v>
      </c>
      <c r="F457" s="5">
        <v>1</v>
      </c>
      <c r="G457" s="5">
        <v>52</v>
      </c>
      <c r="H457" s="5">
        <v>66</v>
      </c>
      <c r="I457" s="5">
        <v>1</v>
      </c>
      <c r="J457" s="5">
        <v>1.79</v>
      </c>
      <c r="K457" s="5">
        <v>8.5</v>
      </c>
      <c r="M457" s="13">
        <f t="shared" si="8"/>
        <v>7.4537037071422674E-3</v>
      </c>
    </row>
    <row r="458" spans="2:13" x14ac:dyDescent="0.35">
      <c r="B458" s="11">
        <v>44392</v>
      </c>
      <c r="C458" s="13">
        <v>0.32540509259259259</v>
      </c>
      <c r="D458" s="11">
        <v>44392</v>
      </c>
      <c r="E458" s="13">
        <v>0.33733796296296298</v>
      </c>
      <c r="F458" s="5">
        <v>1</v>
      </c>
      <c r="G458" s="5">
        <v>74</v>
      </c>
      <c r="H458" s="5">
        <v>75</v>
      </c>
      <c r="I458" s="5">
        <v>1</v>
      </c>
      <c r="J458" s="5">
        <v>2.2000000000000002</v>
      </c>
      <c r="K458" s="5">
        <v>13</v>
      </c>
      <c r="M458" s="13">
        <f t="shared" si="8"/>
        <v>1.1932870373129845E-2</v>
      </c>
    </row>
    <row r="459" spans="2:13" x14ac:dyDescent="0.35">
      <c r="B459" s="11">
        <v>44392</v>
      </c>
      <c r="C459" s="13">
        <v>0.34065972222222224</v>
      </c>
      <c r="D459" s="11">
        <v>44392</v>
      </c>
      <c r="E459" s="13">
        <v>0.34844907407407405</v>
      </c>
      <c r="F459" s="5">
        <v>1</v>
      </c>
      <c r="G459" s="5">
        <v>75</v>
      </c>
      <c r="H459" s="5">
        <v>166</v>
      </c>
      <c r="I459" s="5">
        <v>1</v>
      </c>
      <c r="J459" s="5">
        <v>2.54</v>
      </c>
      <c r="K459" s="5">
        <v>10.5</v>
      </c>
      <c r="M459" s="13">
        <f t="shared" si="8"/>
        <v>7.7893518537166528E-3</v>
      </c>
    </row>
    <row r="460" spans="2:13" x14ac:dyDescent="0.35">
      <c r="B460" s="11">
        <v>44392</v>
      </c>
      <c r="C460" s="13">
        <v>0.36216435185185186</v>
      </c>
      <c r="D460" s="11">
        <v>44392</v>
      </c>
      <c r="E460" s="13">
        <v>0.3802314814814815</v>
      </c>
      <c r="F460" s="5">
        <v>1</v>
      </c>
      <c r="G460" s="5">
        <v>42</v>
      </c>
      <c r="H460" s="5">
        <v>247</v>
      </c>
      <c r="I460" s="5">
        <v>1</v>
      </c>
      <c r="J460" s="5">
        <v>7.96</v>
      </c>
      <c r="K460" s="5">
        <v>25.5</v>
      </c>
      <c r="M460" s="13">
        <f t="shared" ref="M460:M523" si="9">(E460-C460)+D460-B460</f>
        <v>1.806712963298196E-2</v>
      </c>
    </row>
    <row r="461" spans="2:13" x14ac:dyDescent="0.35">
      <c r="B461" s="11">
        <v>44392</v>
      </c>
      <c r="C461" s="13">
        <v>0.40965277777777781</v>
      </c>
      <c r="D461" s="11">
        <v>44392</v>
      </c>
      <c r="E461" s="13">
        <v>0.41206018518518522</v>
      </c>
      <c r="F461" s="5">
        <v>1</v>
      </c>
      <c r="G461" s="5">
        <v>75</v>
      </c>
      <c r="H461" s="5">
        <v>74</v>
      </c>
      <c r="I461" s="5">
        <v>1</v>
      </c>
      <c r="J461" s="5">
        <v>0.67</v>
      </c>
      <c r="K461" s="5">
        <v>4.5</v>
      </c>
      <c r="M461" s="13">
        <f t="shared" si="9"/>
        <v>2.4074074099189602E-3</v>
      </c>
    </row>
    <row r="462" spans="2:13" x14ac:dyDescent="0.35">
      <c r="B462" s="11">
        <v>44392</v>
      </c>
      <c r="C462" s="13">
        <v>0.40299768518518514</v>
      </c>
      <c r="D462" s="11">
        <v>44392</v>
      </c>
      <c r="E462" s="13">
        <v>0.42276620370370371</v>
      </c>
      <c r="F462" s="5">
        <v>1</v>
      </c>
      <c r="G462" s="5">
        <v>41</v>
      </c>
      <c r="H462" s="5">
        <v>136</v>
      </c>
      <c r="I462" s="5">
        <v>1</v>
      </c>
      <c r="J462" s="5">
        <v>5.92</v>
      </c>
      <c r="K462" s="5">
        <v>23</v>
      </c>
      <c r="M462" s="13">
        <f t="shared" si="9"/>
        <v>1.9768518519413192E-2</v>
      </c>
    </row>
    <row r="463" spans="2:13" x14ac:dyDescent="0.35">
      <c r="B463" s="11">
        <v>44392</v>
      </c>
      <c r="C463" s="13">
        <v>0.38873842592592595</v>
      </c>
      <c r="D463" s="11">
        <v>44392</v>
      </c>
      <c r="E463" s="13">
        <v>0.39403935185185185</v>
      </c>
      <c r="F463" s="5">
        <v>1</v>
      </c>
      <c r="G463" s="5">
        <v>41</v>
      </c>
      <c r="H463" s="5">
        <v>75</v>
      </c>
      <c r="I463" s="5">
        <v>1</v>
      </c>
      <c r="J463" s="5">
        <v>1.35</v>
      </c>
      <c r="K463" s="5">
        <v>7</v>
      </c>
      <c r="M463" s="13">
        <f t="shared" si="9"/>
        <v>5.3009259281679988E-3</v>
      </c>
    </row>
    <row r="464" spans="2:13" x14ac:dyDescent="0.35">
      <c r="B464" s="11">
        <v>44392</v>
      </c>
      <c r="C464" s="13">
        <v>0.39640046296296294</v>
      </c>
      <c r="D464" s="11">
        <v>44392</v>
      </c>
      <c r="E464" s="13">
        <v>0.40545138888888888</v>
      </c>
      <c r="F464" s="5">
        <v>1</v>
      </c>
      <c r="G464" s="5">
        <v>41</v>
      </c>
      <c r="H464" s="5">
        <v>168</v>
      </c>
      <c r="I464" s="5">
        <v>1</v>
      </c>
      <c r="J464" s="5">
        <v>2.13</v>
      </c>
      <c r="K464" s="5">
        <v>10.5</v>
      </c>
      <c r="M464" s="13">
        <f t="shared" si="9"/>
        <v>9.0509259243845008E-3</v>
      </c>
    </row>
    <row r="465" spans="2:13" x14ac:dyDescent="0.35">
      <c r="B465" s="11">
        <v>44392</v>
      </c>
      <c r="C465" s="13">
        <v>0.41554398148148147</v>
      </c>
      <c r="D465" s="11">
        <v>44392</v>
      </c>
      <c r="E465" s="13">
        <v>0.44120370370370371</v>
      </c>
      <c r="F465" s="5">
        <v>1</v>
      </c>
      <c r="G465" s="5">
        <v>25</v>
      </c>
      <c r="H465" s="5">
        <v>141</v>
      </c>
      <c r="I465" s="5">
        <v>1</v>
      </c>
      <c r="J465" s="5">
        <v>8.86</v>
      </c>
      <c r="K465" s="5">
        <v>31.5</v>
      </c>
      <c r="M465" s="13">
        <f t="shared" si="9"/>
        <v>2.5659722225100268E-2</v>
      </c>
    </row>
    <row r="466" spans="2:13" x14ac:dyDescent="0.35">
      <c r="B466" s="11">
        <v>44392</v>
      </c>
      <c r="C466" s="13">
        <v>0.42895833333333333</v>
      </c>
      <c r="D466" s="11">
        <v>44392</v>
      </c>
      <c r="E466" s="13">
        <v>0.43082175925925931</v>
      </c>
      <c r="F466" s="5">
        <v>1</v>
      </c>
      <c r="G466" s="5">
        <v>75</v>
      </c>
      <c r="H466" s="5">
        <v>74</v>
      </c>
      <c r="I466" s="5">
        <v>1</v>
      </c>
      <c r="J466" s="5">
        <v>0.38</v>
      </c>
      <c r="K466" s="5">
        <v>4</v>
      </c>
      <c r="M466" s="13">
        <f t="shared" si="9"/>
        <v>1.8634259249665774E-3</v>
      </c>
    </row>
    <row r="467" spans="2:13" x14ac:dyDescent="0.35">
      <c r="B467" s="11">
        <v>44392</v>
      </c>
      <c r="C467" s="13">
        <v>0.41944444444444445</v>
      </c>
      <c r="D467" s="11">
        <v>44392</v>
      </c>
      <c r="E467" s="13">
        <v>0.42876157407407406</v>
      </c>
      <c r="F467" s="5">
        <v>1</v>
      </c>
      <c r="G467" s="5">
        <v>74</v>
      </c>
      <c r="H467" s="5">
        <v>75</v>
      </c>
      <c r="I467" s="5">
        <v>1</v>
      </c>
      <c r="J467" s="5">
        <v>1.42</v>
      </c>
      <c r="K467" s="5">
        <v>9.5</v>
      </c>
      <c r="M467" s="13">
        <f t="shared" si="9"/>
        <v>9.3171296321088448E-3</v>
      </c>
    </row>
    <row r="468" spans="2:13" x14ac:dyDescent="0.35">
      <c r="B468" s="11">
        <v>44392</v>
      </c>
      <c r="C468" s="13">
        <v>0.49090277777777774</v>
      </c>
      <c r="D468" s="11">
        <v>44392</v>
      </c>
      <c r="E468" s="13">
        <v>0.50275462962962958</v>
      </c>
      <c r="F468" s="5">
        <v>1</v>
      </c>
      <c r="G468" s="5">
        <v>42</v>
      </c>
      <c r="H468" s="5">
        <v>244</v>
      </c>
      <c r="I468" s="5">
        <v>1</v>
      </c>
      <c r="J468" s="5">
        <v>2.35</v>
      </c>
      <c r="K468" s="5">
        <v>12.5</v>
      </c>
      <c r="M468" s="13">
        <f t="shared" si="9"/>
        <v>1.1851851850224193E-2</v>
      </c>
    </row>
    <row r="469" spans="2:13" x14ac:dyDescent="0.35">
      <c r="B469" s="11">
        <v>44392</v>
      </c>
      <c r="C469" s="13">
        <v>0.46754629629629635</v>
      </c>
      <c r="D469" s="11">
        <v>44392</v>
      </c>
      <c r="E469" s="13">
        <v>0.47196759259259258</v>
      </c>
      <c r="F469" s="5">
        <v>1</v>
      </c>
      <c r="G469" s="5">
        <v>74</v>
      </c>
      <c r="H469" s="5">
        <v>41</v>
      </c>
      <c r="I469" s="5">
        <v>1</v>
      </c>
      <c r="J469" s="5">
        <v>0.78</v>
      </c>
      <c r="K469" s="5">
        <v>6</v>
      </c>
      <c r="M469" s="13">
        <f t="shared" si="9"/>
        <v>4.4212962966412306E-3</v>
      </c>
    </row>
    <row r="470" spans="2:13" x14ac:dyDescent="0.35">
      <c r="B470" s="11">
        <v>44392</v>
      </c>
      <c r="C470" s="13">
        <v>0.46004629629629629</v>
      </c>
      <c r="D470" s="11">
        <v>44392</v>
      </c>
      <c r="E470" s="13">
        <v>0.46200231481481485</v>
      </c>
      <c r="F470" s="5">
        <v>1</v>
      </c>
      <c r="G470" s="5">
        <v>24</v>
      </c>
      <c r="H470" s="5">
        <v>151</v>
      </c>
      <c r="I470" s="5">
        <v>1</v>
      </c>
      <c r="J470" s="5">
        <v>0.5</v>
      </c>
      <c r="K470" s="5">
        <v>4</v>
      </c>
      <c r="M470" s="13">
        <f t="shared" si="9"/>
        <v>1.9560185173759237E-3</v>
      </c>
    </row>
    <row r="471" spans="2:13" x14ac:dyDescent="0.35">
      <c r="B471" s="11">
        <v>44392</v>
      </c>
      <c r="C471" s="13">
        <v>0.51733796296296297</v>
      </c>
      <c r="D471" s="11">
        <v>44392</v>
      </c>
      <c r="E471" s="13">
        <v>0.520625</v>
      </c>
      <c r="F471" s="5">
        <v>1</v>
      </c>
      <c r="G471" s="5">
        <v>166</v>
      </c>
      <c r="H471" s="5">
        <v>152</v>
      </c>
      <c r="I471" s="5">
        <v>5</v>
      </c>
      <c r="J471" s="5">
        <v>1.08</v>
      </c>
      <c r="K471" s="5">
        <v>6</v>
      </c>
      <c r="M471" s="13">
        <f t="shared" si="9"/>
        <v>3.2870370341697708E-3</v>
      </c>
    </row>
    <row r="472" spans="2:13" x14ac:dyDescent="0.35">
      <c r="B472" s="11">
        <v>44392</v>
      </c>
      <c r="C472" s="13">
        <v>0.54082175925925924</v>
      </c>
      <c r="D472" s="11">
        <v>44392</v>
      </c>
      <c r="E472" s="13">
        <v>0.54835648148148153</v>
      </c>
      <c r="F472" s="5">
        <v>1</v>
      </c>
      <c r="G472" s="5">
        <v>116</v>
      </c>
      <c r="H472" s="5">
        <v>41</v>
      </c>
      <c r="I472" s="5">
        <v>1</v>
      </c>
      <c r="J472" s="5">
        <v>1.76</v>
      </c>
      <c r="K472" s="5">
        <v>9.5</v>
      </c>
      <c r="M472" s="13">
        <f t="shared" si="9"/>
        <v>7.5347222227719612E-3</v>
      </c>
    </row>
    <row r="473" spans="2:13" x14ac:dyDescent="0.35">
      <c r="B473" s="11">
        <v>44392</v>
      </c>
      <c r="C473" s="13">
        <v>0.52756944444444442</v>
      </c>
      <c r="D473" s="11">
        <v>44392</v>
      </c>
      <c r="E473" s="13">
        <v>0.53562500000000002</v>
      </c>
      <c r="F473" s="5">
        <v>1</v>
      </c>
      <c r="G473" s="5">
        <v>244</v>
      </c>
      <c r="H473" s="5">
        <v>127</v>
      </c>
      <c r="I473" s="5">
        <v>1</v>
      </c>
      <c r="J473" s="5">
        <v>2.85</v>
      </c>
      <c r="K473" s="5">
        <v>12</v>
      </c>
      <c r="M473" s="13">
        <f t="shared" si="9"/>
        <v>8.0555555541650392E-3</v>
      </c>
    </row>
    <row r="474" spans="2:13" x14ac:dyDescent="0.35">
      <c r="B474" s="11">
        <v>44392</v>
      </c>
      <c r="C474" s="13">
        <v>0.57512731481481483</v>
      </c>
      <c r="D474" s="11">
        <v>44392</v>
      </c>
      <c r="E474" s="13">
        <v>0.58240740740740737</v>
      </c>
      <c r="F474" s="5">
        <v>1</v>
      </c>
      <c r="G474" s="5">
        <v>42</v>
      </c>
      <c r="H474" s="5">
        <v>152</v>
      </c>
      <c r="I474" s="5">
        <v>1</v>
      </c>
      <c r="J474" s="5">
        <v>1.41</v>
      </c>
      <c r="K474" s="5">
        <v>8.5</v>
      </c>
      <c r="M474" s="13">
        <f t="shared" si="9"/>
        <v>7.2800925918272696E-3</v>
      </c>
    </row>
    <row r="475" spans="2:13" x14ac:dyDescent="0.35">
      <c r="B475" s="11">
        <v>44392</v>
      </c>
      <c r="C475" s="13">
        <v>0.57339120370370367</v>
      </c>
      <c r="D475" s="11">
        <v>44392</v>
      </c>
      <c r="E475" s="13">
        <v>0.57832175925925922</v>
      </c>
      <c r="F475" s="5">
        <v>1</v>
      </c>
      <c r="G475" s="5">
        <v>42</v>
      </c>
      <c r="H475" s="5">
        <v>41</v>
      </c>
      <c r="I475" s="5">
        <v>1</v>
      </c>
      <c r="J475" s="5">
        <v>1.2</v>
      </c>
      <c r="K475" s="5">
        <v>7</v>
      </c>
      <c r="M475" s="13">
        <f t="shared" si="9"/>
        <v>4.9305555585306138E-3</v>
      </c>
    </row>
    <row r="476" spans="2:13" x14ac:dyDescent="0.35">
      <c r="B476" s="11">
        <v>44392</v>
      </c>
      <c r="C476" s="13">
        <v>0.60471064814814812</v>
      </c>
      <c r="D476" s="11">
        <v>44392</v>
      </c>
      <c r="E476" s="13">
        <v>0.61498842592592595</v>
      </c>
      <c r="F476" s="5">
        <v>1</v>
      </c>
      <c r="G476" s="5">
        <v>97</v>
      </c>
      <c r="H476" s="5">
        <v>25</v>
      </c>
      <c r="I476" s="5">
        <v>2</v>
      </c>
      <c r="J476" s="5">
        <v>0.86</v>
      </c>
      <c r="K476" s="5">
        <v>10</v>
      </c>
      <c r="M476" s="13">
        <f t="shared" si="9"/>
        <v>1.0277777779265307E-2</v>
      </c>
    </row>
    <row r="477" spans="2:13" x14ac:dyDescent="0.35">
      <c r="B477" s="11">
        <v>44392</v>
      </c>
      <c r="C477" s="13">
        <v>0.593287037037037</v>
      </c>
      <c r="D477" s="11">
        <v>44392</v>
      </c>
      <c r="E477" s="13">
        <v>0.59472222222222226</v>
      </c>
      <c r="F477" s="5">
        <v>1</v>
      </c>
      <c r="G477" s="5">
        <v>129</v>
      </c>
      <c r="H477" s="5">
        <v>129</v>
      </c>
      <c r="I477" s="5">
        <v>1</v>
      </c>
      <c r="J477" s="5">
        <v>0.23</v>
      </c>
      <c r="K477" s="5">
        <v>3.5</v>
      </c>
      <c r="M477" s="13">
        <f t="shared" si="9"/>
        <v>1.4351851859828457E-3</v>
      </c>
    </row>
    <row r="478" spans="2:13" x14ac:dyDescent="0.35">
      <c r="B478" s="11">
        <v>44392</v>
      </c>
      <c r="C478" s="13">
        <v>0.61081018518518515</v>
      </c>
      <c r="D478" s="11">
        <v>44392</v>
      </c>
      <c r="E478" s="13">
        <v>0.61857638888888888</v>
      </c>
      <c r="F478" s="5">
        <v>1</v>
      </c>
      <c r="G478" s="5">
        <v>74</v>
      </c>
      <c r="H478" s="5">
        <v>152</v>
      </c>
      <c r="I478" s="5">
        <v>1</v>
      </c>
      <c r="J478" s="5">
        <v>2.04</v>
      </c>
      <c r="K478" s="5">
        <v>10</v>
      </c>
      <c r="M478" s="13">
        <f t="shared" si="9"/>
        <v>7.7662037001573481E-3</v>
      </c>
    </row>
    <row r="479" spans="2:13" x14ac:dyDescent="0.35">
      <c r="B479" s="11">
        <v>44392</v>
      </c>
      <c r="C479" s="13">
        <v>0.58905092592592589</v>
      </c>
      <c r="D479" s="11">
        <v>44392</v>
      </c>
      <c r="E479" s="13">
        <v>0.5917013888888889</v>
      </c>
      <c r="F479" s="5">
        <v>1</v>
      </c>
      <c r="G479" s="5">
        <v>41</v>
      </c>
      <c r="H479" s="5">
        <v>41</v>
      </c>
      <c r="I479" s="5">
        <v>1</v>
      </c>
      <c r="J479" s="5">
        <v>0.51</v>
      </c>
      <c r="K479" s="5">
        <v>4.5</v>
      </c>
      <c r="M479" s="13">
        <f t="shared" si="9"/>
        <v>2.6504629640839994E-3</v>
      </c>
    </row>
    <row r="480" spans="2:13" x14ac:dyDescent="0.35">
      <c r="B480" s="11">
        <v>44392</v>
      </c>
      <c r="C480" s="13">
        <v>0.63740740740740742</v>
      </c>
      <c r="D480" s="11">
        <v>44392</v>
      </c>
      <c r="E480" s="13">
        <v>0.64474537037037039</v>
      </c>
      <c r="F480" s="5">
        <v>1</v>
      </c>
      <c r="G480" s="5">
        <v>24</v>
      </c>
      <c r="H480" s="5">
        <v>41</v>
      </c>
      <c r="I480" s="5">
        <v>1</v>
      </c>
      <c r="J480" s="5">
        <v>1.06</v>
      </c>
      <c r="K480" s="5">
        <v>8.5</v>
      </c>
      <c r="M480" s="13">
        <f t="shared" si="9"/>
        <v>7.3379629611736163E-3</v>
      </c>
    </row>
    <row r="481" spans="2:13" x14ac:dyDescent="0.35">
      <c r="B481" s="11">
        <v>44392</v>
      </c>
      <c r="C481" s="13">
        <v>0.64348379629629626</v>
      </c>
      <c r="D481" s="11">
        <v>44392</v>
      </c>
      <c r="E481" s="13">
        <v>0.65099537037037036</v>
      </c>
      <c r="F481" s="5">
        <v>1</v>
      </c>
      <c r="G481" s="5">
        <v>82</v>
      </c>
      <c r="H481" s="5">
        <v>173</v>
      </c>
      <c r="I481" s="5">
        <v>1</v>
      </c>
      <c r="J481" s="5">
        <v>1.79</v>
      </c>
      <c r="K481" s="5">
        <v>9</v>
      </c>
      <c r="M481" s="13">
        <f t="shared" si="9"/>
        <v>7.5115740764886141E-3</v>
      </c>
    </row>
    <row r="482" spans="2:13" x14ac:dyDescent="0.35">
      <c r="B482" s="11">
        <v>44392</v>
      </c>
      <c r="C482" s="13">
        <v>0.6820949074074073</v>
      </c>
      <c r="D482" s="11">
        <v>44392</v>
      </c>
      <c r="E482" s="13">
        <v>0.68282407407407408</v>
      </c>
      <c r="F482" s="5">
        <v>1</v>
      </c>
      <c r="G482" s="5">
        <v>24</v>
      </c>
      <c r="H482" s="5">
        <v>24</v>
      </c>
      <c r="I482" s="5">
        <v>2</v>
      </c>
      <c r="J482" s="5">
        <v>0.1</v>
      </c>
      <c r="K482" s="5">
        <v>3</v>
      </c>
      <c r="M482" s="13">
        <f t="shared" si="9"/>
        <v>7.2916666977107525E-4</v>
      </c>
    </row>
    <row r="483" spans="2:13" x14ac:dyDescent="0.35">
      <c r="B483" s="11">
        <v>44392</v>
      </c>
      <c r="C483" s="13">
        <v>0.67098379629629623</v>
      </c>
      <c r="D483" s="11">
        <v>44392</v>
      </c>
      <c r="E483" s="13">
        <v>0.67879629629629623</v>
      </c>
      <c r="F483" s="5">
        <v>1</v>
      </c>
      <c r="G483" s="5">
        <v>82</v>
      </c>
      <c r="H483" s="5">
        <v>196</v>
      </c>
      <c r="I483" s="5">
        <v>1</v>
      </c>
      <c r="J483" s="5">
        <v>1.4</v>
      </c>
      <c r="K483" s="5">
        <v>8.5</v>
      </c>
      <c r="M483" s="13">
        <f t="shared" si="9"/>
        <v>7.8125E-3</v>
      </c>
    </row>
    <row r="484" spans="2:13" x14ac:dyDescent="0.35">
      <c r="B484" s="11">
        <v>44392</v>
      </c>
      <c r="C484" s="13">
        <v>0.69406249999999992</v>
      </c>
      <c r="D484" s="11">
        <v>44392</v>
      </c>
      <c r="E484" s="13">
        <v>0.70144675925925926</v>
      </c>
      <c r="F484" s="5">
        <v>1</v>
      </c>
      <c r="G484" s="5">
        <v>74</v>
      </c>
      <c r="H484" s="5">
        <v>75</v>
      </c>
      <c r="I484" s="5">
        <v>1</v>
      </c>
      <c r="J484" s="5">
        <v>1.21</v>
      </c>
      <c r="K484" s="5">
        <v>8</v>
      </c>
      <c r="M484" s="13">
        <f t="shared" si="9"/>
        <v>7.3842592610162683E-3</v>
      </c>
    </row>
    <row r="485" spans="2:13" x14ac:dyDescent="0.35">
      <c r="B485" s="11">
        <v>44392</v>
      </c>
      <c r="C485" s="13">
        <v>0.6985069444444445</v>
      </c>
      <c r="D485" s="11">
        <v>44392</v>
      </c>
      <c r="E485" s="13">
        <v>0.70851851851851855</v>
      </c>
      <c r="F485" s="5">
        <v>1</v>
      </c>
      <c r="G485" s="5">
        <v>74</v>
      </c>
      <c r="H485" s="5">
        <v>151</v>
      </c>
      <c r="I485" s="5">
        <v>1</v>
      </c>
      <c r="J485" s="5">
        <v>2.44</v>
      </c>
      <c r="K485" s="5">
        <v>11.5</v>
      </c>
      <c r="M485" s="13">
        <f t="shared" si="9"/>
        <v>1.0011574071540963E-2</v>
      </c>
    </row>
    <row r="486" spans="2:13" x14ac:dyDescent="0.35">
      <c r="B486" s="11">
        <v>44392</v>
      </c>
      <c r="C486" s="13">
        <v>0.69679398148148142</v>
      </c>
      <c r="D486" s="11">
        <v>44392</v>
      </c>
      <c r="E486" s="13">
        <v>0.70005787037037026</v>
      </c>
      <c r="F486" s="5">
        <v>1</v>
      </c>
      <c r="G486" s="5">
        <v>75</v>
      </c>
      <c r="H486" s="5">
        <v>74</v>
      </c>
      <c r="I486" s="5">
        <v>1</v>
      </c>
      <c r="J486" s="5">
        <v>1.02</v>
      </c>
      <c r="K486" s="5">
        <v>5.5</v>
      </c>
      <c r="M486" s="13">
        <f t="shared" si="9"/>
        <v>3.2638888878864236E-3</v>
      </c>
    </row>
    <row r="487" spans="2:13" x14ac:dyDescent="0.35">
      <c r="B487" s="11">
        <v>44392</v>
      </c>
      <c r="C487" s="13">
        <v>0.73402777777777783</v>
      </c>
      <c r="D487" s="11">
        <v>44392</v>
      </c>
      <c r="E487" s="13">
        <v>0.74212962962962958</v>
      </c>
      <c r="F487" s="5">
        <v>1</v>
      </c>
      <c r="G487" s="5">
        <v>196</v>
      </c>
      <c r="H487" s="5">
        <v>135</v>
      </c>
      <c r="I487" s="5">
        <v>1</v>
      </c>
      <c r="J487" s="5">
        <v>2.06</v>
      </c>
      <c r="K487" s="5">
        <v>10</v>
      </c>
      <c r="M487" s="13">
        <f t="shared" si="9"/>
        <v>8.1018518540076911E-3</v>
      </c>
    </row>
    <row r="488" spans="2:13" x14ac:dyDescent="0.35">
      <c r="B488" s="11">
        <v>44392</v>
      </c>
      <c r="C488" s="13">
        <v>0.72094907407407405</v>
      </c>
      <c r="D488" s="11">
        <v>44392</v>
      </c>
      <c r="E488" s="13">
        <v>0.72819444444444448</v>
      </c>
      <c r="F488" s="5">
        <v>1</v>
      </c>
      <c r="G488" s="5">
        <v>74</v>
      </c>
      <c r="H488" s="5">
        <v>74</v>
      </c>
      <c r="I488" s="5">
        <v>1</v>
      </c>
      <c r="J488" s="5">
        <v>0.36</v>
      </c>
      <c r="K488" s="5">
        <v>7.5</v>
      </c>
      <c r="M488" s="13">
        <f t="shared" si="9"/>
        <v>7.2453703687642701E-3</v>
      </c>
    </row>
    <row r="489" spans="2:13" x14ac:dyDescent="0.35">
      <c r="B489" s="11">
        <v>44392</v>
      </c>
      <c r="C489" s="13">
        <v>0.72783564814814816</v>
      </c>
      <c r="D489" s="11">
        <v>44392</v>
      </c>
      <c r="E489" s="13">
        <v>0.74832175925925926</v>
      </c>
      <c r="F489" s="5">
        <v>1</v>
      </c>
      <c r="G489" s="5">
        <v>241</v>
      </c>
      <c r="H489" s="5">
        <v>74</v>
      </c>
      <c r="I489" s="5">
        <v>1</v>
      </c>
      <c r="J489" s="5">
        <v>6.12</v>
      </c>
      <c r="K489" s="5">
        <v>25.5</v>
      </c>
      <c r="M489" s="13">
        <f t="shared" si="9"/>
        <v>2.0486111112404615E-2</v>
      </c>
    </row>
    <row r="490" spans="2:13" x14ac:dyDescent="0.35">
      <c r="B490" s="11">
        <v>44392</v>
      </c>
      <c r="C490" s="13">
        <v>0.79347222222222225</v>
      </c>
      <c r="D490" s="11">
        <v>44392</v>
      </c>
      <c r="E490" s="13">
        <v>0.79954861111111108</v>
      </c>
      <c r="F490" s="5">
        <v>1</v>
      </c>
      <c r="G490" s="5">
        <v>129</v>
      </c>
      <c r="H490" s="5">
        <v>129</v>
      </c>
      <c r="I490" s="5">
        <v>1</v>
      </c>
      <c r="J490" s="5">
        <v>0.2</v>
      </c>
      <c r="K490" s="5">
        <v>7</v>
      </c>
      <c r="M490" s="13">
        <f t="shared" si="9"/>
        <v>6.0763888905057684E-3</v>
      </c>
    </row>
    <row r="491" spans="2:13" x14ac:dyDescent="0.35">
      <c r="B491" s="11">
        <v>44392</v>
      </c>
      <c r="C491" s="13">
        <v>0.7933796296296296</v>
      </c>
      <c r="D491" s="11">
        <v>44392</v>
      </c>
      <c r="E491" s="13">
        <v>0.79569444444444448</v>
      </c>
      <c r="F491" s="5">
        <v>1</v>
      </c>
      <c r="G491" s="5">
        <v>74</v>
      </c>
      <c r="H491" s="5">
        <v>74</v>
      </c>
      <c r="I491" s="5">
        <v>1</v>
      </c>
      <c r="J491" s="5">
        <v>0.53</v>
      </c>
      <c r="K491" s="5">
        <v>4.5</v>
      </c>
      <c r="M491" s="13">
        <f t="shared" si="9"/>
        <v>2.3148148175096139E-3</v>
      </c>
    </row>
    <row r="492" spans="2:13" x14ac:dyDescent="0.35">
      <c r="B492" s="11">
        <v>44392</v>
      </c>
      <c r="C492" s="13">
        <v>0.85512731481481474</v>
      </c>
      <c r="D492" s="11">
        <v>44392</v>
      </c>
      <c r="E492" s="13">
        <v>0.86438657407407404</v>
      </c>
      <c r="F492" s="5">
        <v>1</v>
      </c>
      <c r="G492" s="5">
        <v>92</v>
      </c>
      <c r="H492" s="5">
        <v>53</v>
      </c>
      <c r="I492" s="5">
        <v>1</v>
      </c>
      <c r="J492" s="5">
        <v>2.7</v>
      </c>
      <c r="K492" s="5">
        <v>11</v>
      </c>
      <c r="M492" s="13">
        <f t="shared" si="9"/>
        <v>9.2592592627624981E-3</v>
      </c>
    </row>
    <row r="493" spans="2:13" x14ac:dyDescent="0.35">
      <c r="B493" s="11">
        <v>44392</v>
      </c>
      <c r="C493" s="13">
        <v>0.85273148148148159</v>
      </c>
      <c r="D493" s="11">
        <v>44392</v>
      </c>
      <c r="E493" s="13">
        <v>0.85789351851851858</v>
      </c>
      <c r="F493" s="5">
        <v>1</v>
      </c>
      <c r="G493" s="5">
        <v>129</v>
      </c>
      <c r="H493" s="5">
        <v>82</v>
      </c>
      <c r="I493" s="5">
        <v>1</v>
      </c>
      <c r="J493" s="5">
        <v>0.8</v>
      </c>
      <c r="K493" s="5">
        <v>6</v>
      </c>
      <c r="M493" s="13">
        <f t="shared" si="9"/>
        <v>5.1620370359160006E-3</v>
      </c>
    </row>
    <row r="494" spans="2:13" x14ac:dyDescent="0.35">
      <c r="B494" s="11">
        <v>44392</v>
      </c>
      <c r="C494" s="13">
        <v>0.91062500000000002</v>
      </c>
      <c r="D494" s="11">
        <v>44392</v>
      </c>
      <c r="E494" s="13">
        <v>0.91496527777777781</v>
      </c>
      <c r="F494" s="5">
        <v>1</v>
      </c>
      <c r="G494" s="5">
        <v>7</v>
      </c>
      <c r="H494" s="5">
        <v>226</v>
      </c>
      <c r="I494" s="5">
        <v>2</v>
      </c>
      <c r="J494" s="5">
        <v>1.01</v>
      </c>
      <c r="K494" s="5">
        <v>6</v>
      </c>
      <c r="M494" s="13">
        <f t="shared" si="9"/>
        <v>4.3402777810115367E-3</v>
      </c>
    </row>
    <row r="495" spans="2:13" x14ac:dyDescent="0.35">
      <c r="B495" s="11">
        <v>44392</v>
      </c>
      <c r="C495" s="13">
        <v>0.93756944444444434</v>
      </c>
      <c r="D495" s="11">
        <v>44392</v>
      </c>
      <c r="E495" s="13">
        <v>0.94079861111111107</v>
      </c>
      <c r="F495" s="5">
        <v>1</v>
      </c>
      <c r="G495" s="5">
        <v>42</v>
      </c>
      <c r="H495" s="5">
        <v>42</v>
      </c>
      <c r="I495" s="5">
        <v>1</v>
      </c>
      <c r="J495" s="5">
        <v>0.65</v>
      </c>
      <c r="K495" s="5">
        <v>5</v>
      </c>
      <c r="M495" s="13">
        <f t="shared" si="9"/>
        <v>3.2291666648234241E-3</v>
      </c>
    </row>
    <row r="496" spans="2:13" x14ac:dyDescent="0.35">
      <c r="B496" s="11">
        <v>44392</v>
      </c>
      <c r="C496" s="13">
        <v>0.9758796296296296</v>
      </c>
      <c r="D496" s="11">
        <v>44392</v>
      </c>
      <c r="E496" s="13">
        <v>0.98200231481481481</v>
      </c>
      <c r="F496" s="5">
        <v>1</v>
      </c>
      <c r="G496" s="5">
        <v>41</v>
      </c>
      <c r="H496" s="5">
        <v>75</v>
      </c>
      <c r="I496" s="5">
        <v>1</v>
      </c>
      <c r="J496" s="5">
        <v>1.51</v>
      </c>
      <c r="K496" s="5">
        <v>8</v>
      </c>
      <c r="M496" s="13">
        <f t="shared" si="9"/>
        <v>6.1226851830724627E-3</v>
      </c>
    </row>
    <row r="497" spans="2:13" x14ac:dyDescent="0.35">
      <c r="B497" s="11">
        <v>44393</v>
      </c>
      <c r="C497" s="13">
        <v>1.636574074074074E-2</v>
      </c>
      <c r="D497" s="11">
        <v>44393</v>
      </c>
      <c r="E497" s="13">
        <v>1.8761574074074073E-2</v>
      </c>
      <c r="F497" s="5">
        <v>1</v>
      </c>
      <c r="G497" s="5">
        <v>179</v>
      </c>
      <c r="H497" s="5">
        <v>7</v>
      </c>
      <c r="I497" s="5">
        <v>1</v>
      </c>
      <c r="J497" s="5">
        <v>0.92</v>
      </c>
      <c r="K497" s="5">
        <v>5</v>
      </c>
      <c r="M497" s="13">
        <f t="shared" si="9"/>
        <v>2.3958333331393078E-3</v>
      </c>
    </row>
    <row r="498" spans="2:13" x14ac:dyDescent="0.35">
      <c r="B498" s="11">
        <v>44393</v>
      </c>
      <c r="C498" s="13">
        <v>0.12696759259259258</v>
      </c>
      <c r="D498" s="11">
        <v>44393</v>
      </c>
      <c r="E498" s="13">
        <v>0.1300462962962963</v>
      </c>
      <c r="F498" s="5">
        <v>1</v>
      </c>
      <c r="G498" s="5">
        <v>42</v>
      </c>
      <c r="H498" s="5">
        <v>41</v>
      </c>
      <c r="I498" s="5">
        <v>1</v>
      </c>
      <c r="J498" s="5">
        <v>0.94</v>
      </c>
      <c r="K498" s="5">
        <v>5.5</v>
      </c>
      <c r="M498" s="13">
        <f t="shared" si="9"/>
        <v>3.0787037030677311E-3</v>
      </c>
    </row>
    <row r="499" spans="2:13" x14ac:dyDescent="0.35">
      <c r="B499" s="11">
        <v>44393</v>
      </c>
      <c r="C499" s="13">
        <v>0.22723379629629628</v>
      </c>
      <c r="D499" s="11">
        <v>44393</v>
      </c>
      <c r="E499" s="13">
        <v>0.230625</v>
      </c>
      <c r="F499" s="5">
        <v>1</v>
      </c>
      <c r="G499" s="5">
        <v>129</v>
      </c>
      <c r="H499" s="5">
        <v>129</v>
      </c>
      <c r="I499" s="5">
        <v>1</v>
      </c>
      <c r="J499" s="5">
        <v>0.88</v>
      </c>
      <c r="K499" s="5">
        <v>5.5</v>
      </c>
      <c r="M499" s="13">
        <f t="shared" si="9"/>
        <v>3.3912037033587694E-3</v>
      </c>
    </row>
    <row r="500" spans="2:13" x14ac:dyDescent="0.35">
      <c r="B500" s="11">
        <v>44393</v>
      </c>
      <c r="C500" s="13">
        <v>0.27715277777777775</v>
      </c>
      <c r="D500" s="11">
        <v>44393</v>
      </c>
      <c r="E500" s="13">
        <v>0.29496527777777776</v>
      </c>
      <c r="F500" s="5">
        <v>1</v>
      </c>
      <c r="G500" s="5">
        <v>132</v>
      </c>
      <c r="H500" s="5">
        <v>191</v>
      </c>
      <c r="I500" s="5">
        <v>1</v>
      </c>
      <c r="J500" s="5">
        <v>9.85</v>
      </c>
      <c r="K500" s="5">
        <v>30.5</v>
      </c>
      <c r="M500" s="13">
        <f t="shared" si="9"/>
        <v>1.7812500002037268E-2</v>
      </c>
    </row>
    <row r="501" spans="2:13" x14ac:dyDescent="0.35">
      <c r="B501" s="11">
        <v>44393</v>
      </c>
      <c r="C501" s="13">
        <v>0.28562500000000002</v>
      </c>
      <c r="D501" s="11">
        <v>44393</v>
      </c>
      <c r="E501" s="13">
        <v>0.29335648148148147</v>
      </c>
      <c r="F501" s="5">
        <v>1</v>
      </c>
      <c r="G501" s="5">
        <v>42</v>
      </c>
      <c r="H501" s="5">
        <v>74</v>
      </c>
      <c r="I501" s="5">
        <v>1</v>
      </c>
      <c r="J501" s="5">
        <v>2.1</v>
      </c>
      <c r="K501" s="5">
        <v>9.5</v>
      </c>
      <c r="M501" s="13">
        <f t="shared" si="9"/>
        <v>7.7314814843703061E-3</v>
      </c>
    </row>
    <row r="502" spans="2:13" x14ac:dyDescent="0.35">
      <c r="B502" s="11">
        <v>44393</v>
      </c>
      <c r="C502" s="13">
        <v>0.32108796296296299</v>
      </c>
      <c r="D502" s="11">
        <v>44393</v>
      </c>
      <c r="E502" s="13">
        <v>0.32594907407407409</v>
      </c>
      <c r="F502" s="5">
        <v>1</v>
      </c>
      <c r="G502" s="5">
        <v>244</v>
      </c>
      <c r="H502" s="5">
        <v>74</v>
      </c>
      <c r="I502" s="5">
        <v>1</v>
      </c>
      <c r="J502" s="5">
        <v>3.11</v>
      </c>
      <c r="K502" s="5">
        <v>10.5</v>
      </c>
      <c r="M502" s="13">
        <f t="shared" si="9"/>
        <v>4.8611111124046147E-3</v>
      </c>
    </row>
    <row r="503" spans="2:13" x14ac:dyDescent="0.35">
      <c r="B503" s="11">
        <v>44393</v>
      </c>
      <c r="C503" s="13">
        <v>0.30224537037037036</v>
      </c>
      <c r="D503" s="11">
        <v>44393</v>
      </c>
      <c r="E503" s="13">
        <v>0.35283564814814811</v>
      </c>
      <c r="F503" s="5">
        <v>1</v>
      </c>
      <c r="G503" s="5">
        <v>10</v>
      </c>
      <c r="H503" s="5">
        <v>231</v>
      </c>
      <c r="I503" s="5">
        <v>1</v>
      </c>
      <c r="J503" s="5">
        <v>20.309999999999999</v>
      </c>
      <c r="K503" s="5">
        <v>64</v>
      </c>
      <c r="M503" s="13">
        <f t="shared" si="9"/>
        <v>5.059027778042946E-2</v>
      </c>
    </row>
    <row r="504" spans="2:13" x14ac:dyDescent="0.35">
      <c r="B504" s="11">
        <v>44393</v>
      </c>
      <c r="C504" s="13">
        <v>0.34133101851851855</v>
      </c>
      <c r="D504" s="11">
        <v>44393</v>
      </c>
      <c r="E504" s="13">
        <v>0.35928240740740741</v>
      </c>
      <c r="F504" s="5">
        <v>1</v>
      </c>
      <c r="G504" s="5">
        <v>106</v>
      </c>
      <c r="H504" s="5">
        <v>225</v>
      </c>
      <c r="I504" s="5">
        <v>1</v>
      </c>
      <c r="J504" s="5">
        <v>3.05</v>
      </c>
      <c r="K504" s="5">
        <v>17.5</v>
      </c>
      <c r="M504" s="13">
        <f t="shared" si="9"/>
        <v>1.7951388887013309E-2</v>
      </c>
    </row>
    <row r="505" spans="2:13" x14ac:dyDescent="0.35">
      <c r="B505" s="11">
        <v>44393</v>
      </c>
      <c r="C505" s="13">
        <v>0.3959375</v>
      </c>
      <c r="D505" s="11">
        <v>44393</v>
      </c>
      <c r="E505" s="13">
        <v>0.40371527777777777</v>
      </c>
      <c r="F505" s="5">
        <v>1</v>
      </c>
      <c r="G505" s="5">
        <v>42</v>
      </c>
      <c r="H505" s="5">
        <v>166</v>
      </c>
      <c r="I505" s="5">
        <v>1</v>
      </c>
      <c r="J505" s="5">
        <v>1.91</v>
      </c>
      <c r="K505" s="5">
        <v>9.5</v>
      </c>
      <c r="M505" s="13">
        <f t="shared" si="9"/>
        <v>7.7777777769370005E-3</v>
      </c>
    </row>
    <row r="506" spans="2:13" x14ac:dyDescent="0.35">
      <c r="B506" s="11">
        <v>44393</v>
      </c>
      <c r="C506" s="13">
        <v>0.40766203703703702</v>
      </c>
      <c r="D506" s="11">
        <v>44393</v>
      </c>
      <c r="E506" s="13">
        <v>0.41582175925925924</v>
      </c>
      <c r="F506" s="5">
        <v>1</v>
      </c>
      <c r="G506" s="5">
        <v>61</v>
      </c>
      <c r="H506" s="5">
        <v>35</v>
      </c>
      <c r="I506" s="5">
        <v>1</v>
      </c>
      <c r="J506" s="5">
        <v>1.9</v>
      </c>
      <c r="K506" s="5">
        <v>10</v>
      </c>
      <c r="M506" s="13">
        <f t="shared" si="9"/>
        <v>8.1597222233540379E-3</v>
      </c>
    </row>
    <row r="507" spans="2:13" x14ac:dyDescent="0.35">
      <c r="B507" s="11">
        <v>44393</v>
      </c>
      <c r="C507" s="13">
        <v>0.4216550925925926</v>
      </c>
      <c r="D507" s="11">
        <v>44393</v>
      </c>
      <c r="E507" s="13">
        <v>0.43395833333333328</v>
      </c>
      <c r="F507" s="5">
        <v>1</v>
      </c>
      <c r="G507" s="5">
        <v>75</v>
      </c>
      <c r="H507" s="5">
        <v>247</v>
      </c>
      <c r="I507" s="5">
        <v>1</v>
      </c>
      <c r="J507" s="5">
        <v>4.2</v>
      </c>
      <c r="K507" s="5">
        <v>16.5</v>
      </c>
      <c r="M507" s="13">
        <f t="shared" si="9"/>
        <v>1.230324074276723E-2</v>
      </c>
    </row>
    <row r="508" spans="2:13" x14ac:dyDescent="0.35">
      <c r="B508" s="11">
        <v>44393</v>
      </c>
      <c r="C508" s="13">
        <v>0.4415162037037037</v>
      </c>
      <c r="D508" s="11">
        <v>44393</v>
      </c>
      <c r="E508" s="13">
        <v>0.44734953703703706</v>
      </c>
      <c r="F508" s="5">
        <v>1</v>
      </c>
      <c r="G508" s="5">
        <v>74</v>
      </c>
      <c r="H508" s="5">
        <v>75</v>
      </c>
      <c r="I508" s="5">
        <v>1</v>
      </c>
      <c r="J508" s="5">
        <v>1.34</v>
      </c>
      <c r="K508" s="5">
        <v>7.5</v>
      </c>
      <c r="M508" s="13">
        <f t="shared" si="9"/>
        <v>5.8333333363407291E-3</v>
      </c>
    </row>
    <row r="509" spans="2:13" x14ac:dyDescent="0.35">
      <c r="B509" s="11">
        <v>44393</v>
      </c>
      <c r="C509" s="13">
        <v>0.46421296296296299</v>
      </c>
      <c r="D509" s="11">
        <v>44393</v>
      </c>
      <c r="E509" s="13">
        <v>0.47498842592592588</v>
      </c>
      <c r="F509" s="5">
        <v>1</v>
      </c>
      <c r="G509" s="5">
        <v>74</v>
      </c>
      <c r="H509" s="5">
        <v>152</v>
      </c>
      <c r="I509" s="5">
        <v>1</v>
      </c>
      <c r="J509" s="5">
        <v>1.78</v>
      </c>
      <c r="K509" s="5">
        <v>11</v>
      </c>
      <c r="M509" s="13">
        <f t="shared" si="9"/>
        <v>1.0775462964375038E-2</v>
      </c>
    </row>
    <row r="510" spans="2:13" x14ac:dyDescent="0.35">
      <c r="B510" s="11">
        <v>44393</v>
      </c>
      <c r="C510" s="13">
        <v>0.51196759259259261</v>
      </c>
      <c r="D510" s="11">
        <v>44393</v>
      </c>
      <c r="E510" s="13">
        <v>0.51715277777777779</v>
      </c>
      <c r="F510" s="5">
        <v>1</v>
      </c>
      <c r="G510" s="5">
        <v>82</v>
      </c>
      <c r="H510" s="5">
        <v>95</v>
      </c>
      <c r="I510" s="5">
        <v>1</v>
      </c>
      <c r="J510" s="5">
        <v>1.3</v>
      </c>
      <c r="K510" s="5">
        <v>7</v>
      </c>
      <c r="M510" s="13">
        <f t="shared" si="9"/>
        <v>5.1851851821993478E-3</v>
      </c>
    </row>
    <row r="511" spans="2:13" x14ac:dyDescent="0.35">
      <c r="B511" s="11">
        <v>44393</v>
      </c>
      <c r="C511" s="13">
        <v>0.53549768518518526</v>
      </c>
      <c r="D511" s="11">
        <v>44393</v>
      </c>
      <c r="E511" s="13">
        <v>0.54085648148148147</v>
      </c>
      <c r="F511" s="5">
        <v>1</v>
      </c>
      <c r="G511" s="5">
        <v>74</v>
      </c>
      <c r="H511" s="5">
        <v>42</v>
      </c>
      <c r="I511" s="5">
        <v>1</v>
      </c>
      <c r="J511" s="5">
        <v>0.77</v>
      </c>
      <c r="K511" s="5">
        <v>6.5</v>
      </c>
      <c r="M511" s="13">
        <f t="shared" si="9"/>
        <v>5.3587962975143455E-3</v>
      </c>
    </row>
    <row r="512" spans="2:13" x14ac:dyDescent="0.35">
      <c r="B512" s="11">
        <v>44393</v>
      </c>
      <c r="C512" s="13">
        <v>0.54365740740740742</v>
      </c>
      <c r="D512" s="11">
        <v>44393</v>
      </c>
      <c r="E512" s="13">
        <v>0.55366898148148147</v>
      </c>
      <c r="F512" s="5">
        <v>1</v>
      </c>
      <c r="G512" s="5">
        <v>97</v>
      </c>
      <c r="H512" s="5">
        <v>61</v>
      </c>
      <c r="I512" s="5">
        <v>1</v>
      </c>
      <c r="J512" s="5">
        <v>2.16</v>
      </c>
      <c r="K512" s="5">
        <v>10</v>
      </c>
      <c r="M512" s="13">
        <f t="shared" si="9"/>
        <v>1.0011574071540963E-2</v>
      </c>
    </row>
    <row r="513" spans="2:13" x14ac:dyDescent="0.35">
      <c r="B513" s="11">
        <v>44393</v>
      </c>
      <c r="C513" s="13">
        <v>0.61760416666666662</v>
      </c>
      <c r="D513" s="11">
        <v>44393</v>
      </c>
      <c r="E513" s="13">
        <v>0.62934027777777779</v>
      </c>
      <c r="F513" s="5">
        <v>1</v>
      </c>
      <c r="G513" s="5">
        <v>42</v>
      </c>
      <c r="H513" s="5">
        <v>151</v>
      </c>
      <c r="I513" s="5">
        <v>1</v>
      </c>
      <c r="J513" s="5">
        <v>2.72</v>
      </c>
      <c r="K513" s="5">
        <v>13.5</v>
      </c>
      <c r="M513" s="13">
        <f t="shared" si="9"/>
        <v>1.17361111115315E-2</v>
      </c>
    </row>
    <row r="514" spans="2:13" x14ac:dyDescent="0.35">
      <c r="B514" s="11">
        <v>44393</v>
      </c>
      <c r="C514" s="13">
        <v>0.59829861111111116</v>
      </c>
      <c r="D514" s="11">
        <v>44393</v>
      </c>
      <c r="E514" s="13">
        <v>0.61815972222222226</v>
      </c>
      <c r="F514" s="5">
        <v>1</v>
      </c>
      <c r="G514" s="5">
        <v>74</v>
      </c>
      <c r="H514" s="5">
        <v>126</v>
      </c>
      <c r="I514" s="5">
        <v>1</v>
      </c>
      <c r="J514" s="5">
        <v>3.95</v>
      </c>
      <c r="K514" s="5">
        <v>19.5</v>
      </c>
      <c r="M514" s="13">
        <f t="shared" si="9"/>
        <v>1.9861111111822538E-2</v>
      </c>
    </row>
    <row r="515" spans="2:13" x14ac:dyDescent="0.35">
      <c r="B515" s="11">
        <v>44393</v>
      </c>
      <c r="C515" s="13">
        <v>0.59634259259259259</v>
      </c>
      <c r="D515" s="11">
        <v>44393</v>
      </c>
      <c r="E515" s="13">
        <v>0.60011574074074081</v>
      </c>
      <c r="F515" s="5">
        <v>1</v>
      </c>
      <c r="G515" s="5">
        <v>75</v>
      </c>
      <c r="H515" s="5">
        <v>74</v>
      </c>
      <c r="I515" s="5">
        <v>1</v>
      </c>
      <c r="J515" s="5">
        <v>1.1299999999999999</v>
      </c>
      <c r="K515" s="5">
        <v>6</v>
      </c>
      <c r="M515" s="13">
        <f t="shared" si="9"/>
        <v>3.7731481497758068E-3</v>
      </c>
    </row>
    <row r="516" spans="2:13" x14ac:dyDescent="0.35">
      <c r="B516" s="11">
        <v>44393</v>
      </c>
      <c r="C516" s="13">
        <v>0.65015046296296297</v>
      </c>
      <c r="D516" s="11">
        <v>44393</v>
      </c>
      <c r="E516" s="13">
        <v>0.67984953703703699</v>
      </c>
      <c r="F516" s="5">
        <v>1</v>
      </c>
      <c r="G516" s="5">
        <v>213</v>
      </c>
      <c r="H516" s="5">
        <v>243</v>
      </c>
      <c r="I516" s="5">
        <v>1</v>
      </c>
      <c r="J516" s="5">
        <v>7.08</v>
      </c>
      <c r="K516" s="5">
        <v>30.5</v>
      </c>
      <c r="M516" s="13">
        <f t="shared" si="9"/>
        <v>2.9699074075324461E-2</v>
      </c>
    </row>
    <row r="517" spans="2:13" x14ac:dyDescent="0.35">
      <c r="B517" s="11">
        <v>44393</v>
      </c>
      <c r="C517" s="13">
        <v>0.65289351851851851</v>
      </c>
      <c r="D517" s="11">
        <v>44393</v>
      </c>
      <c r="E517" s="13">
        <v>0.65415509259259264</v>
      </c>
      <c r="F517" s="5">
        <v>1</v>
      </c>
      <c r="G517" s="5">
        <v>74</v>
      </c>
      <c r="H517" s="5">
        <v>75</v>
      </c>
      <c r="I517" s="5">
        <v>1</v>
      </c>
      <c r="J517" s="5">
        <v>0.3</v>
      </c>
      <c r="K517" s="5">
        <v>3.5</v>
      </c>
      <c r="M517" s="13">
        <f t="shared" si="9"/>
        <v>1.261574070667848E-3</v>
      </c>
    </row>
    <row r="518" spans="2:13" x14ac:dyDescent="0.35">
      <c r="B518" s="11">
        <v>44393</v>
      </c>
      <c r="C518" s="13">
        <v>0.7053124999999999</v>
      </c>
      <c r="D518" s="11">
        <v>44393</v>
      </c>
      <c r="E518" s="13">
        <v>0.70665509259259263</v>
      </c>
      <c r="F518" s="5">
        <v>1</v>
      </c>
      <c r="G518" s="5">
        <v>42</v>
      </c>
      <c r="H518" s="5">
        <v>42</v>
      </c>
      <c r="I518" s="5">
        <v>1</v>
      </c>
      <c r="J518" s="5">
        <v>0.36</v>
      </c>
      <c r="K518" s="5">
        <v>3.5</v>
      </c>
      <c r="M518" s="13">
        <f t="shared" si="9"/>
        <v>1.3425925935734995E-3</v>
      </c>
    </row>
    <row r="519" spans="2:13" x14ac:dyDescent="0.35">
      <c r="B519" s="11">
        <v>44393</v>
      </c>
      <c r="C519" s="13">
        <v>0.7106365740740741</v>
      </c>
      <c r="D519" s="11">
        <v>44393</v>
      </c>
      <c r="E519" s="13">
        <v>0.71871527777777777</v>
      </c>
      <c r="F519" s="5">
        <v>1</v>
      </c>
      <c r="G519" s="5">
        <v>193</v>
      </c>
      <c r="H519" s="5">
        <v>7</v>
      </c>
      <c r="I519" s="5">
        <v>1</v>
      </c>
      <c r="J519" s="5">
        <v>1.86</v>
      </c>
      <c r="K519" s="5">
        <v>9.5</v>
      </c>
      <c r="M519" s="13">
        <f t="shared" si="9"/>
        <v>8.0787037004483864E-3</v>
      </c>
    </row>
    <row r="520" spans="2:13" x14ac:dyDescent="0.35">
      <c r="B520" s="11">
        <v>44393</v>
      </c>
      <c r="C520" s="13">
        <v>0.69263888888888892</v>
      </c>
      <c r="D520" s="11">
        <v>44393</v>
      </c>
      <c r="E520" s="13">
        <v>0.70439814814814816</v>
      </c>
      <c r="F520" s="5">
        <v>1</v>
      </c>
      <c r="G520" s="5">
        <v>177</v>
      </c>
      <c r="H520" s="5">
        <v>35</v>
      </c>
      <c r="I520" s="5">
        <v>1</v>
      </c>
      <c r="J520" s="5">
        <v>1.52</v>
      </c>
      <c r="K520" s="5">
        <v>11.5</v>
      </c>
      <c r="M520" s="13">
        <f t="shared" si="9"/>
        <v>1.1759259257814847E-2</v>
      </c>
    </row>
    <row r="521" spans="2:13" x14ac:dyDescent="0.35">
      <c r="B521" s="11">
        <v>44393</v>
      </c>
      <c r="C521" s="13">
        <v>0.68083333333333329</v>
      </c>
      <c r="D521" s="11">
        <v>44393</v>
      </c>
      <c r="E521" s="13">
        <v>0.74046296296296299</v>
      </c>
      <c r="F521" s="5">
        <v>1</v>
      </c>
      <c r="G521" s="5">
        <v>171</v>
      </c>
      <c r="H521" s="5">
        <v>55</v>
      </c>
      <c r="I521" s="5">
        <v>1</v>
      </c>
      <c r="J521" s="5">
        <v>22.35</v>
      </c>
      <c r="K521" s="5">
        <v>76</v>
      </c>
      <c r="M521" s="13">
        <f t="shared" si="9"/>
        <v>5.9629629628034309E-2</v>
      </c>
    </row>
    <row r="522" spans="2:13" x14ac:dyDescent="0.35">
      <c r="B522" s="11">
        <v>44393</v>
      </c>
      <c r="C522" s="13">
        <v>0.72395833333333337</v>
      </c>
      <c r="D522" s="11">
        <v>44393</v>
      </c>
      <c r="E522" s="13">
        <v>0.76984953703703696</v>
      </c>
      <c r="F522" s="5">
        <v>1</v>
      </c>
      <c r="G522" s="5">
        <v>169</v>
      </c>
      <c r="H522" s="5">
        <v>265</v>
      </c>
      <c r="I522" s="5">
        <v>1</v>
      </c>
      <c r="J522" s="5">
        <v>9.4600000000000009</v>
      </c>
      <c r="K522" s="5">
        <v>48</v>
      </c>
      <c r="M522" s="13">
        <f t="shared" si="9"/>
        <v>4.5891203706560191E-2</v>
      </c>
    </row>
    <row r="523" spans="2:13" x14ac:dyDescent="0.35">
      <c r="B523" s="11">
        <v>44393</v>
      </c>
      <c r="C523" s="13">
        <v>0.70928240740740733</v>
      </c>
      <c r="D523" s="11">
        <v>44393</v>
      </c>
      <c r="E523" s="13">
        <v>0.71936342592592595</v>
      </c>
      <c r="F523" s="5">
        <v>1</v>
      </c>
      <c r="G523" s="5">
        <v>196</v>
      </c>
      <c r="H523" s="5">
        <v>260</v>
      </c>
      <c r="I523" s="5">
        <v>1</v>
      </c>
      <c r="J523" s="5">
        <v>2.77</v>
      </c>
      <c r="K523" s="5">
        <v>12.5</v>
      </c>
      <c r="M523" s="13">
        <f t="shared" si="9"/>
        <v>1.0081018517666962E-2</v>
      </c>
    </row>
    <row r="524" spans="2:13" x14ac:dyDescent="0.35">
      <c r="B524" s="11">
        <v>44393</v>
      </c>
      <c r="C524" s="13">
        <v>0.7281712962962964</v>
      </c>
      <c r="D524" s="11">
        <v>44393</v>
      </c>
      <c r="E524" s="13">
        <v>0.73037037037037045</v>
      </c>
      <c r="F524" s="5">
        <v>1</v>
      </c>
      <c r="G524" s="5">
        <v>42</v>
      </c>
      <c r="H524" s="5">
        <v>42</v>
      </c>
      <c r="I524" s="5">
        <v>1</v>
      </c>
      <c r="J524" s="5">
        <v>0.7</v>
      </c>
      <c r="K524" s="5">
        <v>4.5</v>
      </c>
      <c r="M524" s="13">
        <f t="shared" ref="M524:M587" si="10">(E524-C524)+D524-B524</f>
        <v>2.1990740715409629E-3</v>
      </c>
    </row>
    <row r="525" spans="2:13" x14ac:dyDescent="0.35">
      <c r="B525" s="11">
        <v>44393</v>
      </c>
      <c r="C525" s="13">
        <v>0.74061342592592594</v>
      </c>
      <c r="D525" s="11">
        <v>44393</v>
      </c>
      <c r="E525" s="13">
        <v>0.75217592592592597</v>
      </c>
      <c r="F525" s="5">
        <v>1</v>
      </c>
      <c r="G525" s="5">
        <v>95</v>
      </c>
      <c r="H525" s="5">
        <v>28</v>
      </c>
      <c r="I525" s="5">
        <v>1</v>
      </c>
      <c r="J525" s="5">
        <v>2.4900000000000002</v>
      </c>
      <c r="K525" s="5">
        <v>12.5</v>
      </c>
      <c r="M525" s="13">
        <f t="shared" si="10"/>
        <v>1.156250000349246E-2</v>
      </c>
    </row>
    <row r="526" spans="2:13" x14ac:dyDescent="0.35">
      <c r="B526" s="11">
        <v>44393</v>
      </c>
      <c r="C526" s="13">
        <v>0.74341435185185178</v>
      </c>
      <c r="D526" s="11">
        <v>44393</v>
      </c>
      <c r="E526" s="13">
        <v>0.75534722222222228</v>
      </c>
      <c r="F526" s="5">
        <v>1</v>
      </c>
      <c r="G526" s="5">
        <v>82</v>
      </c>
      <c r="H526" s="5">
        <v>173</v>
      </c>
      <c r="I526" s="5">
        <v>2</v>
      </c>
      <c r="J526" s="5">
        <v>1.2</v>
      </c>
      <c r="K526" s="5">
        <v>11</v>
      </c>
      <c r="M526" s="13">
        <f t="shared" si="10"/>
        <v>1.1932870373129845E-2</v>
      </c>
    </row>
    <row r="527" spans="2:13" x14ac:dyDescent="0.35">
      <c r="B527" s="11">
        <v>44393</v>
      </c>
      <c r="C527" s="13">
        <v>0.77057870370370374</v>
      </c>
      <c r="D527" s="11">
        <v>44393</v>
      </c>
      <c r="E527" s="13">
        <v>0.7766319444444445</v>
      </c>
      <c r="F527" s="5">
        <v>1</v>
      </c>
      <c r="G527" s="5">
        <v>65</v>
      </c>
      <c r="H527" s="5">
        <v>97</v>
      </c>
      <c r="I527" s="5">
        <v>1</v>
      </c>
      <c r="J527" s="5">
        <v>1.1399999999999999</v>
      </c>
      <c r="K527" s="5">
        <v>6.5</v>
      </c>
      <c r="M527" s="13">
        <f t="shared" si="10"/>
        <v>6.0532407442224212E-3</v>
      </c>
    </row>
    <row r="528" spans="2:13" x14ac:dyDescent="0.35">
      <c r="B528" s="11">
        <v>44393</v>
      </c>
      <c r="C528" s="13">
        <v>0.78914351851851849</v>
      </c>
      <c r="D528" s="11">
        <v>44393</v>
      </c>
      <c r="E528" s="13">
        <v>0.79327546296296303</v>
      </c>
      <c r="F528" s="5">
        <v>1</v>
      </c>
      <c r="G528" s="5">
        <v>129</v>
      </c>
      <c r="H528" s="5">
        <v>129</v>
      </c>
      <c r="I528" s="5">
        <v>5</v>
      </c>
      <c r="J528" s="5">
        <v>0.74</v>
      </c>
      <c r="K528" s="5">
        <v>5.5</v>
      </c>
      <c r="M528" s="13">
        <f t="shared" si="10"/>
        <v>4.1319444426335394E-3</v>
      </c>
    </row>
    <row r="529" spans="2:13" x14ac:dyDescent="0.35">
      <c r="B529" s="11">
        <v>44393</v>
      </c>
      <c r="C529" s="13">
        <v>0.74930555555555556</v>
      </c>
      <c r="D529" s="11">
        <v>44393</v>
      </c>
      <c r="E529" s="13">
        <v>0.75653935185185184</v>
      </c>
      <c r="F529" s="5">
        <v>1</v>
      </c>
      <c r="G529" s="5">
        <v>42</v>
      </c>
      <c r="H529" s="5">
        <v>41</v>
      </c>
      <c r="I529" s="5">
        <v>1</v>
      </c>
      <c r="J529" s="5">
        <v>1.24</v>
      </c>
      <c r="K529" s="5">
        <v>8.5</v>
      </c>
      <c r="M529" s="13">
        <f t="shared" si="10"/>
        <v>7.2337962992605753E-3</v>
      </c>
    </row>
    <row r="530" spans="2:13" x14ac:dyDescent="0.35">
      <c r="B530" s="11">
        <v>44393</v>
      </c>
      <c r="C530" s="13">
        <v>0.82451388888888888</v>
      </c>
      <c r="D530" s="11">
        <v>44393</v>
      </c>
      <c r="E530" s="13">
        <v>0.82656249999999998</v>
      </c>
      <c r="F530" s="5">
        <v>1</v>
      </c>
      <c r="G530" s="5">
        <v>65</v>
      </c>
      <c r="H530" s="5">
        <v>65</v>
      </c>
      <c r="I530" s="5">
        <v>1</v>
      </c>
      <c r="J530" s="5">
        <v>0.44</v>
      </c>
      <c r="K530" s="5">
        <v>4</v>
      </c>
      <c r="M530" s="13">
        <f t="shared" si="10"/>
        <v>2.0486111097852699E-3</v>
      </c>
    </row>
    <row r="531" spans="2:13" x14ac:dyDescent="0.35">
      <c r="B531" s="11">
        <v>44393</v>
      </c>
      <c r="C531" s="13">
        <v>0.8087037037037037</v>
      </c>
      <c r="D531" s="11">
        <v>44393</v>
      </c>
      <c r="E531" s="13">
        <v>0.81170138888888888</v>
      </c>
      <c r="F531" s="5">
        <v>1</v>
      </c>
      <c r="G531" s="5">
        <v>146</v>
      </c>
      <c r="H531" s="5">
        <v>193</v>
      </c>
      <c r="I531" s="5">
        <v>1</v>
      </c>
      <c r="J531" s="5">
        <v>0.8</v>
      </c>
      <c r="K531" s="5">
        <v>5</v>
      </c>
      <c r="M531" s="13">
        <f t="shared" si="10"/>
        <v>2.9976851874380372E-3</v>
      </c>
    </row>
    <row r="532" spans="2:13" x14ac:dyDescent="0.35">
      <c r="B532" s="11">
        <v>44393</v>
      </c>
      <c r="C532" s="13">
        <v>0.85774305555555552</v>
      </c>
      <c r="D532" s="11">
        <v>44393</v>
      </c>
      <c r="E532" s="13">
        <v>0.8790162037037037</v>
      </c>
      <c r="F532" s="5">
        <v>1</v>
      </c>
      <c r="G532" s="5">
        <v>97</v>
      </c>
      <c r="H532" s="5">
        <v>85</v>
      </c>
      <c r="I532" s="5">
        <v>1</v>
      </c>
      <c r="J532" s="5">
        <v>4.6399999999999997</v>
      </c>
      <c r="K532" s="5">
        <v>20</v>
      </c>
      <c r="M532" s="13">
        <f t="shared" si="10"/>
        <v>2.1273148151522037E-2</v>
      </c>
    </row>
    <row r="533" spans="2:13" x14ac:dyDescent="0.35">
      <c r="B533" s="11">
        <v>44393</v>
      </c>
      <c r="C533" s="13">
        <v>0.83490740740740732</v>
      </c>
      <c r="D533" s="11">
        <v>44393</v>
      </c>
      <c r="E533" s="13">
        <v>0.83956018518518516</v>
      </c>
      <c r="F533" s="5">
        <v>1</v>
      </c>
      <c r="G533" s="5">
        <v>74</v>
      </c>
      <c r="H533" s="5">
        <v>42</v>
      </c>
      <c r="I533" s="5">
        <v>1</v>
      </c>
      <c r="J533" s="5">
        <v>1.1599999999999999</v>
      </c>
      <c r="K533" s="5">
        <v>6.5</v>
      </c>
      <c r="M533" s="13">
        <f t="shared" si="10"/>
        <v>4.652777781302575E-3</v>
      </c>
    </row>
    <row r="534" spans="2:13" x14ac:dyDescent="0.35">
      <c r="B534" s="11">
        <v>44393</v>
      </c>
      <c r="C534" s="13">
        <v>0.87861111111111112</v>
      </c>
      <c r="D534" s="11">
        <v>44393</v>
      </c>
      <c r="E534" s="13">
        <v>0.88136574074074081</v>
      </c>
      <c r="F534" s="5">
        <v>1</v>
      </c>
      <c r="G534" s="5">
        <v>25</v>
      </c>
      <c r="H534" s="5">
        <v>25</v>
      </c>
      <c r="I534" s="5">
        <v>1</v>
      </c>
      <c r="J534" s="5">
        <v>0.46</v>
      </c>
      <c r="K534" s="5">
        <v>4.5</v>
      </c>
      <c r="M534" s="13">
        <f t="shared" si="10"/>
        <v>2.7546296259970404E-3</v>
      </c>
    </row>
    <row r="535" spans="2:13" x14ac:dyDescent="0.35">
      <c r="B535" s="11">
        <v>44393</v>
      </c>
      <c r="C535" s="13">
        <v>0.94347222222222227</v>
      </c>
      <c r="D535" s="11">
        <v>44393</v>
      </c>
      <c r="E535" s="13">
        <v>0.95042824074074073</v>
      </c>
      <c r="F535" s="5">
        <v>1</v>
      </c>
      <c r="G535" s="5">
        <v>244</v>
      </c>
      <c r="H535" s="5">
        <v>243</v>
      </c>
      <c r="I535" s="5">
        <v>1</v>
      </c>
      <c r="J535" s="5">
        <v>1.29</v>
      </c>
      <c r="K535" s="5">
        <v>8</v>
      </c>
      <c r="M535" s="13">
        <f t="shared" si="10"/>
        <v>6.9560185220325366E-3</v>
      </c>
    </row>
    <row r="536" spans="2:13" x14ac:dyDescent="0.35">
      <c r="B536" s="11">
        <v>44394</v>
      </c>
      <c r="C536" s="13">
        <v>8.5185185185185183E-2</v>
      </c>
      <c r="D536" s="11">
        <v>44394</v>
      </c>
      <c r="E536" s="13">
        <v>8.9490740740740746E-2</v>
      </c>
      <c r="F536" s="5">
        <v>1</v>
      </c>
      <c r="G536" s="5">
        <v>82</v>
      </c>
      <c r="H536" s="5">
        <v>82</v>
      </c>
      <c r="I536" s="5">
        <v>1</v>
      </c>
      <c r="J536" s="5">
        <v>1.17</v>
      </c>
      <c r="K536" s="5">
        <v>6.5</v>
      </c>
      <c r="M536" s="13">
        <f t="shared" si="10"/>
        <v>4.3055555579485372E-3</v>
      </c>
    </row>
    <row r="537" spans="2:13" x14ac:dyDescent="0.35">
      <c r="B537" s="11">
        <v>44394</v>
      </c>
      <c r="C537" s="13">
        <v>7.5451388888888887E-2</v>
      </c>
      <c r="D537" s="11">
        <v>44394</v>
      </c>
      <c r="E537" s="13">
        <v>8.6261574074074074E-2</v>
      </c>
      <c r="F537" s="5">
        <v>1</v>
      </c>
      <c r="G537" s="5">
        <v>129</v>
      </c>
      <c r="H537" s="5">
        <v>260</v>
      </c>
      <c r="I537" s="5">
        <v>1</v>
      </c>
      <c r="J537" s="5">
        <v>0.61</v>
      </c>
      <c r="K537" s="5">
        <v>9.5</v>
      </c>
      <c r="M537" s="13">
        <f t="shared" si="10"/>
        <v>1.0810185187438037E-2</v>
      </c>
    </row>
    <row r="538" spans="2:13" x14ac:dyDescent="0.35">
      <c r="B538" s="11">
        <v>44394</v>
      </c>
      <c r="C538" s="13">
        <v>0.29960648148148145</v>
      </c>
      <c r="D538" s="11">
        <v>44394</v>
      </c>
      <c r="E538" s="13">
        <v>0.3021064814814815</v>
      </c>
      <c r="F538" s="5">
        <v>1</v>
      </c>
      <c r="G538" s="5">
        <v>75</v>
      </c>
      <c r="H538" s="5">
        <v>75</v>
      </c>
      <c r="I538" s="5">
        <v>1</v>
      </c>
      <c r="J538" s="5">
        <v>0.65</v>
      </c>
      <c r="K538" s="5">
        <v>4.5</v>
      </c>
      <c r="M538" s="13">
        <f t="shared" si="10"/>
        <v>2.5000000023283064E-3</v>
      </c>
    </row>
    <row r="539" spans="2:13" x14ac:dyDescent="0.35">
      <c r="B539" s="11">
        <v>44394</v>
      </c>
      <c r="C539" s="13">
        <v>0.30480324074074078</v>
      </c>
      <c r="D539" s="11">
        <v>44394</v>
      </c>
      <c r="E539" s="13">
        <v>0.30687500000000001</v>
      </c>
      <c r="F539" s="5">
        <v>1</v>
      </c>
      <c r="G539" s="5">
        <v>116</v>
      </c>
      <c r="H539" s="5">
        <v>244</v>
      </c>
      <c r="I539" s="5">
        <v>1</v>
      </c>
      <c r="J539" s="5">
        <v>0.56999999999999995</v>
      </c>
      <c r="K539" s="5">
        <v>4.5</v>
      </c>
      <c r="M539" s="13">
        <f t="shared" si="10"/>
        <v>2.0717592560686171E-3</v>
      </c>
    </row>
    <row r="540" spans="2:13" x14ac:dyDescent="0.35">
      <c r="B540" s="11">
        <v>44394</v>
      </c>
      <c r="C540" s="13">
        <v>0.33173611111111112</v>
      </c>
      <c r="D540" s="11">
        <v>44394</v>
      </c>
      <c r="E540" s="13">
        <v>0.33523148148148146</v>
      </c>
      <c r="F540" s="5">
        <v>1</v>
      </c>
      <c r="G540" s="5">
        <v>173</v>
      </c>
      <c r="H540" s="5">
        <v>129</v>
      </c>
      <c r="I540" s="5">
        <v>1</v>
      </c>
      <c r="J540" s="5">
        <v>0.91</v>
      </c>
      <c r="K540" s="5">
        <v>5.5</v>
      </c>
      <c r="M540" s="13">
        <f t="shared" si="10"/>
        <v>3.4953703725477681E-3</v>
      </c>
    </row>
    <row r="541" spans="2:13" x14ac:dyDescent="0.35">
      <c r="B541" s="11">
        <v>44394</v>
      </c>
      <c r="C541" s="13">
        <v>0.35560185185185184</v>
      </c>
      <c r="D541" s="11">
        <v>44394</v>
      </c>
      <c r="E541" s="13">
        <v>0.36524305555555553</v>
      </c>
      <c r="F541" s="5">
        <v>1</v>
      </c>
      <c r="G541" s="5">
        <v>116</v>
      </c>
      <c r="H541" s="5">
        <v>247</v>
      </c>
      <c r="I541" s="5">
        <v>1</v>
      </c>
      <c r="J541" s="5">
        <v>2.2000000000000002</v>
      </c>
      <c r="K541" s="5">
        <v>11</v>
      </c>
      <c r="M541" s="13">
        <f t="shared" si="10"/>
        <v>9.6412037019035779E-3</v>
      </c>
    </row>
    <row r="542" spans="2:13" x14ac:dyDescent="0.35">
      <c r="B542" s="11">
        <v>44394</v>
      </c>
      <c r="C542" s="13">
        <v>0.25807870370370373</v>
      </c>
      <c r="D542" s="11">
        <v>44394</v>
      </c>
      <c r="E542" s="13">
        <v>0.27045138888888892</v>
      </c>
      <c r="F542" s="5">
        <v>1</v>
      </c>
      <c r="G542" s="5">
        <v>41</v>
      </c>
      <c r="H542" s="5">
        <v>41</v>
      </c>
      <c r="I542" s="5">
        <v>1</v>
      </c>
      <c r="J542" s="5">
        <v>1.67</v>
      </c>
      <c r="K542" s="5">
        <v>12.5</v>
      </c>
      <c r="M542" s="13">
        <f t="shared" si="10"/>
        <v>1.2372685181617271E-2</v>
      </c>
    </row>
    <row r="543" spans="2:13" x14ac:dyDescent="0.35">
      <c r="B543" s="11">
        <v>44394</v>
      </c>
      <c r="C543" s="13">
        <v>0.37795138888888885</v>
      </c>
      <c r="D543" s="11">
        <v>44394</v>
      </c>
      <c r="E543" s="13">
        <v>0.39037037037037042</v>
      </c>
      <c r="F543" s="5">
        <v>1</v>
      </c>
      <c r="G543" s="5">
        <v>243</v>
      </c>
      <c r="H543" s="5">
        <v>42</v>
      </c>
      <c r="I543" s="5">
        <v>1</v>
      </c>
      <c r="J543" s="5">
        <v>3.33</v>
      </c>
      <c r="K543" s="5">
        <v>15</v>
      </c>
      <c r="M543" s="13">
        <f t="shared" si="10"/>
        <v>1.2418981481459923E-2</v>
      </c>
    </row>
    <row r="544" spans="2:13" x14ac:dyDescent="0.35">
      <c r="B544" s="11">
        <v>44394</v>
      </c>
      <c r="C544" s="13">
        <v>0.2540162037037037</v>
      </c>
      <c r="D544" s="11">
        <v>44394</v>
      </c>
      <c r="E544" s="13">
        <v>0.25945601851851852</v>
      </c>
      <c r="F544" s="5">
        <v>1</v>
      </c>
      <c r="G544" s="5">
        <v>74</v>
      </c>
      <c r="H544" s="5">
        <v>42</v>
      </c>
      <c r="I544" s="5">
        <v>1</v>
      </c>
      <c r="J544" s="5">
        <v>1.88</v>
      </c>
      <c r="K544" s="5">
        <v>7.5</v>
      </c>
      <c r="M544" s="13">
        <f t="shared" si="10"/>
        <v>5.4398148131440394E-3</v>
      </c>
    </row>
    <row r="545" spans="2:13" x14ac:dyDescent="0.35">
      <c r="B545" s="11">
        <v>44394</v>
      </c>
      <c r="C545" s="13">
        <v>0.4949884259259259</v>
      </c>
      <c r="D545" s="11">
        <v>44394</v>
      </c>
      <c r="E545" s="13">
        <v>0.49938657407407411</v>
      </c>
      <c r="F545" s="5">
        <v>1</v>
      </c>
      <c r="G545" s="5">
        <v>152</v>
      </c>
      <c r="H545" s="5">
        <v>41</v>
      </c>
      <c r="I545" s="5">
        <v>1</v>
      </c>
      <c r="J545" s="5">
        <v>1.01</v>
      </c>
      <c r="K545" s="5">
        <v>6.5</v>
      </c>
      <c r="M545" s="13">
        <f t="shared" si="10"/>
        <v>4.3981481503578834E-3</v>
      </c>
    </row>
    <row r="546" spans="2:13" x14ac:dyDescent="0.35">
      <c r="B546" s="11">
        <v>44394</v>
      </c>
      <c r="C546" s="13">
        <v>0.52067129629629627</v>
      </c>
      <c r="D546" s="11">
        <v>44394</v>
      </c>
      <c r="E546" s="13">
        <v>0.53459490740740734</v>
      </c>
      <c r="F546" s="5">
        <v>1</v>
      </c>
      <c r="G546" s="5">
        <v>226</v>
      </c>
      <c r="H546" s="5">
        <v>129</v>
      </c>
      <c r="I546" s="5">
        <v>2</v>
      </c>
      <c r="J546" s="5">
        <v>2.6</v>
      </c>
      <c r="K546" s="5">
        <v>14</v>
      </c>
      <c r="M546" s="13">
        <f t="shared" si="10"/>
        <v>1.3923611113568768E-2</v>
      </c>
    </row>
    <row r="547" spans="2:13" x14ac:dyDescent="0.35">
      <c r="B547" s="11">
        <v>44394</v>
      </c>
      <c r="C547" s="13">
        <v>0.58288194444444441</v>
      </c>
      <c r="D547" s="11">
        <v>44394</v>
      </c>
      <c r="E547" s="13">
        <v>0.58562499999999995</v>
      </c>
      <c r="F547" s="5">
        <v>1</v>
      </c>
      <c r="G547" s="5">
        <v>74</v>
      </c>
      <c r="H547" s="5">
        <v>74</v>
      </c>
      <c r="I547" s="5">
        <v>1</v>
      </c>
      <c r="J547" s="5">
        <v>0.69</v>
      </c>
      <c r="K547" s="5">
        <v>5</v>
      </c>
      <c r="M547" s="13">
        <f t="shared" si="10"/>
        <v>2.7430555564933456E-3</v>
      </c>
    </row>
    <row r="548" spans="2:13" x14ac:dyDescent="0.35">
      <c r="B548" s="11">
        <v>44394</v>
      </c>
      <c r="C548" s="13">
        <v>0.58166666666666667</v>
      </c>
      <c r="D548" s="11">
        <v>44394</v>
      </c>
      <c r="E548" s="13">
        <v>0.59512731481481485</v>
      </c>
      <c r="F548" s="5">
        <v>1</v>
      </c>
      <c r="G548" s="5">
        <v>75</v>
      </c>
      <c r="H548" s="5">
        <v>167</v>
      </c>
      <c r="I548" s="5">
        <v>1</v>
      </c>
      <c r="J548" s="5">
        <v>3.9</v>
      </c>
      <c r="K548" s="5">
        <v>15.5</v>
      </c>
      <c r="M548" s="13">
        <f t="shared" si="10"/>
        <v>1.3460648151522037E-2</v>
      </c>
    </row>
    <row r="549" spans="2:13" x14ac:dyDescent="0.35">
      <c r="B549" s="11">
        <v>44394</v>
      </c>
      <c r="C549" s="13">
        <v>0.56057870370370366</v>
      </c>
      <c r="D549" s="11">
        <v>44394</v>
      </c>
      <c r="E549" s="13">
        <v>0.59068287037037037</v>
      </c>
      <c r="F549" s="5">
        <v>1</v>
      </c>
      <c r="G549" s="5">
        <v>29</v>
      </c>
      <c r="H549" s="5">
        <v>72</v>
      </c>
      <c r="I549" s="5">
        <v>1</v>
      </c>
      <c r="J549" s="5">
        <v>10.97</v>
      </c>
      <c r="K549" s="5">
        <v>37</v>
      </c>
      <c r="M549" s="13">
        <f t="shared" si="10"/>
        <v>3.0104166668024845E-2</v>
      </c>
    </row>
    <row r="550" spans="2:13" x14ac:dyDescent="0.35">
      <c r="B550" s="11">
        <v>44394</v>
      </c>
      <c r="C550" s="13">
        <v>0.58967592592592599</v>
      </c>
      <c r="D550" s="11">
        <v>44394</v>
      </c>
      <c r="E550" s="13">
        <v>0.59252314814814822</v>
      </c>
      <c r="F550" s="5">
        <v>1</v>
      </c>
      <c r="G550" s="5">
        <v>75</v>
      </c>
      <c r="H550" s="5">
        <v>75</v>
      </c>
      <c r="I550" s="5">
        <v>1</v>
      </c>
      <c r="J550" s="5">
        <v>0.57999999999999996</v>
      </c>
      <c r="K550" s="5">
        <v>4.5</v>
      </c>
      <c r="M550" s="13">
        <f t="shared" si="10"/>
        <v>2.8472222256823443E-3</v>
      </c>
    </row>
    <row r="551" spans="2:13" x14ac:dyDescent="0.35">
      <c r="B551" s="11">
        <v>44394</v>
      </c>
      <c r="C551" s="13">
        <v>0.58449074074074081</v>
      </c>
      <c r="D551" s="11">
        <v>44394</v>
      </c>
      <c r="E551" s="13">
        <v>0.59340277777777783</v>
      </c>
      <c r="F551" s="5">
        <v>1</v>
      </c>
      <c r="G551" s="5">
        <v>247</v>
      </c>
      <c r="H551" s="5">
        <v>159</v>
      </c>
      <c r="I551" s="5">
        <v>1</v>
      </c>
      <c r="J551" s="5">
        <v>1.55</v>
      </c>
      <c r="K551" s="5">
        <v>9</v>
      </c>
      <c r="M551" s="13">
        <f t="shared" si="10"/>
        <v>8.9120370394084603E-3</v>
      </c>
    </row>
    <row r="552" spans="2:13" x14ac:dyDescent="0.35">
      <c r="B552" s="11">
        <v>44394</v>
      </c>
      <c r="C552" s="13">
        <v>0.64003472222222224</v>
      </c>
      <c r="D552" s="11">
        <v>44394</v>
      </c>
      <c r="E552" s="13">
        <v>0.64828703703703705</v>
      </c>
      <c r="F552" s="5">
        <v>1</v>
      </c>
      <c r="G552" s="5">
        <v>61</v>
      </c>
      <c r="H552" s="5">
        <v>177</v>
      </c>
      <c r="I552" s="5">
        <v>1</v>
      </c>
      <c r="J552" s="5">
        <v>1.1100000000000001</v>
      </c>
      <c r="K552" s="5">
        <v>9</v>
      </c>
      <c r="M552" s="13">
        <f t="shared" si="10"/>
        <v>8.2523148157633841E-3</v>
      </c>
    </row>
    <row r="553" spans="2:13" x14ac:dyDescent="0.35">
      <c r="B553" s="11">
        <v>44394</v>
      </c>
      <c r="C553" s="13">
        <v>0.66616898148148151</v>
      </c>
      <c r="D553" s="11">
        <v>44394</v>
      </c>
      <c r="E553" s="13">
        <v>0.69188657407407417</v>
      </c>
      <c r="F553" s="5">
        <v>1</v>
      </c>
      <c r="G553" s="5">
        <v>82</v>
      </c>
      <c r="H553" s="5">
        <v>205</v>
      </c>
      <c r="I553" s="5">
        <v>2</v>
      </c>
      <c r="J553" s="5">
        <v>11.4</v>
      </c>
      <c r="K553" s="5">
        <v>36</v>
      </c>
      <c r="M553" s="13">
        <f t="shared" si="10"/>
        <v>2.5717592594446614E-2</v>
      </c>
    </row>
    <row r="554" spans="2:13" x14ac:dyDescent="0.35">
      <c r="B554" s="11">
        <v>44394</v>
      </c>
      <c r="C554" s="13">
        <v>0.66817129629629635</v>
      </c>
      <c r="D554" s="11">
        <v>44394</v>
      </c>
      <c r="E554" s="13">
        <v>0.67835648148148142</v>
      </c>
      <c r="F554" s="5">
        <v>1</v>
      </c>
      <c r="G554" s="5">
        <v>130</v>
      </c>
      <c r="H554" s="5">
        <v>205</v>
      </c>
      <c r="I554" s="5">
        <v>2</v>
      </c>
      <c r="J554" s="5">
        <v>2.5099999999999998</v>
      </c>
      <c r="K554" s="5">
        <v>12</v>
      </c>
      <c r="M554" s="13">
        <f t="shared" si="10"/>
        <v>1.0185185186855961E-2</v>
      </c>
    </row>
    <row r="555" spans="2:13" x14ac:dyDescent="0.35">
      <c r="B555" s="11">
        <v>44394</v>
      </c>
      <c r="C555" s="13">
        <v>0.69499999999999995</v>
      </c>
      <c r="D555" s="11">
        <v>44394</v>
      </c>
      <c r="E555" s="13">
        <v>0.71034722222222213</v>
      </c>
      <c r="F555" s="5">
        <v>1</v>
      </c>
      <c r="G555" s="5">
        <v>95</v>
      </c>
      <c r="H555" s="5">
        <v>260</v>
      </c>
      <c r="I555" s="5">
        <v>1</v>
      </c>
      <c r="J555" s="5">
        <v>8.24</v>
      </c>
      <c r="K555" s="5">
        <v>26</v>
      </c>
      <c r="M555" s="13">
        <f t="shared" si="10"/>
        <v>1.5347222222771961E-2</v>
      </c>
    </row>
    <row r="556" spans="2:13" x14ac:dyDescent="0.35">
      <c r="B556" s="11">
        <v>44394</v>
      </c>
      <c r="C556" s="13">
        <v>0.71681712962962962</v>
      </c>
      <c r="D556" s="11">
        <v>44394</v>
      </c>
      <c r="E556" s="13">
        <v>0.71962962962962962</v>
      </c>
      <c r="F556" s="5">
        <v>1</v>
      </c>
      <c r="G556" s="5">
        <v>75</v>
      </c>
      <c r="H556" s="5">
        <v>74</v>
      </c>
      <c r="I556" s="5">
        <v>1</v>
      </c>
      <c r="J556" s="5">
        <v>1.08</v>
      </c>
      <c r="K556" s="5">
        <v>5.5</v>
      </c>
      <c r="M556" s="13">
        <f t="shared" si="10"/>
        <v>2.8125000026193447E-3</v>
      </c>
    </row>
    <row r="557" spans="2:13" x14ac:dyDescent="0.35">
      <c r="B557" s="11">
        <v>44394</v>
      </c>
      <c r="C557" s="13">
        <v>0.73508101851851848</v>
      </c>
      <c r="D557" s="11">
        <v>44394</v>
      </c>
      <c r="E557" s="13">
        <v>0.74498842592592596</v>
      </c>
      <c r="F557" s="5">
        <v>1</v>
      </c>
      <c r="G557" s="5">
        <v>116</v>
      </c>
      <c r="H557" s="5">
        <v>238</v>
      </c>
      <c r="I557" s="5">
        <v>1</v>
      </c>
      <c r="J557" s="5">
        <v>2.75</v>
      </c>
      <c r="K557" s="5">
        <v>12.5</v>
      </c>
      <c r="M557" s="13">
        <f t="shared" si="10"/>
        <v>9.9074074096279219E-3</v>
      </c>
    </row>
    <row r="558" spans="2:13" x14ac:dyDescent="0.35">
      <c r="B558" s="11">
        <v>44394</v>
      </c>
      <c r="C558" s="13">
        <v>0.72854166666666664</v>
      </c>
      <c r="D558" s="11">
        <v>44394</v>
      </c>
      <c r="E558" s="13">
        <v>0.73531250000000004</v>
      </c>
      <c r="F558" s="5">
        <v>1</v>
      </c>
      <c r="G558" s="5">
        <v>147</v>
      </c>
      <c r="H558" s="5">
        <v>47</v>
      </c>
      <c r="I558" s="5">
        <v>1</v>
      </c>
      <c r="J558" s="5">
        <v>1.35</v>
      </c>
      <c r="K558" s="5">
        <v>8.5</v>
      </c>
      <c r="M558" s="13">
        <f t="shared" si="10"/>
        <v>6.7708333299378864E-3</v>
      </c>
    </row>
    <row r="559" spans="2:13" x14ac:dyDescent="0.35">
      <c r="B559" s="11">
        <v>44394</v>
      </c>
      <c r="C559" s="13">
        <v>0.76814814814814814</v>
      </c>
      <c r="D559" s="11">
        <v>44394</v>
      </c>
      <c r="E559" s="13">
        <v>0.7826157407407407</v>
      </c>
      <c r="F559" s="5">
        <v>1</v>
      </c>
      <c r="G559" s="5">
        <v>244</v>
      </c>
      <c r="H559" s="5">
        <v>69</v>
      </c>
      <c r="I559" s="5">
        <v>1</v>
      </c>
      <c r="J559" s="5">
        <v>2.09</v>
      </c>
      <c r="K559" s="5">
        <v>14</v>
      </c>
      <c r="M559" s="13">
        <f t="shared" si="10"/>
        <v>1.4467592591245193E-2</v>
      </c>
    </row>
    <row r="560" spans="2:13" x14ac:dyDescent="0.35">
      <c r="B560" s="11">
        <v>44394</v>
      </c>
      <c r="C560" s="13">
        <v>0.76991898148148152</v>
      </c>
      <c r="D560" s="11">
        <v>44394</v>
      </c>
      <c r="E560" s="13">
        <v>0.77241898148148147</v>
      </c>
      <c r="F560" s="5">
        <v>1</v>
      </c>
      <c r="G560" s="5">
        <v>33</v>
      </c>
      <c r="H560" s="5">
        <v>52</v>
      </c>
      <c r="I560" s="5">
        <v>1</v>
      </c>
      <c r="J560" s="5">
        <v>0.82</v>
      </c>
      <c r="K560" s="5">
        <v>4.5</v>
      </c>
      <c r="M560" s="13">
        <f t="shared" si="10"/>
        <v>2.5000000023283064E-3</v>
      </c>
    </row>
    <row r="561" spans="2:13" x14ac:dyDescent="0.35">
      <c r="B561" s="11">
        <v>44394</v>
      </c>
      <c r="C561" s="13">
        <v>0.77980324074074081</v>
      </c>
      <c r="D561" s="11">
        <v>44394</v>
      </c>
      <c r="E561" s="13">
        <v>0.78641203703703699</v>
      </c>
      <c r="F561" s="5">
        <v>1</v>
      </c>
      <c r="G561" s="5">
        <v>95</v>
      </c>
      <c r="H561" s="5">
        <v>131</v>
      </c>
      <c r="I561" s="5">
        <v>1</v>
      </c>
      <c r="J561" s="5">
        <v>3.88</v>
      </c>
      <c r="K561" s="5">
        <v>13</v>
      </c>
      <c r="M561" s="13">
        <f t="shared" si="10"/>
        <v>6.6087962986784987E-3</v>
      </c>
    </row>
    <row r="562" spans="2:13" x14ac:dyDescent="0.35">
      <c r="B562" s="11">
        <v>44394</v>
      </c>
      <c r="C562" s="13">
        <v>0.81657407407407412</v>
      </c>
      <c r="D562" s="11">
        <v>44394</v>
      </c>
      <c r="E562" s="13">
        <v>0.82196759259259267</v>
      </c>
      <c r="F562" s="5">
        <v>1</v>
      </c>
      <c r="G562" s="5">
        <v>74</v>
      </c>
      <c r="H562" s="5">
        <v>247</v>
      </c>
      <c r="I562" s="5">
        <v>1</v>
      </c>
      <c r="J562" s="5">
        <v>2.56</v>
      </c>
      <c r="K562" s="5">
        <v>9.5</v>
      </c>
      <c r="M562" s="13">
        <f t="shared" si="10"/>
        <v>5.393518520577345E-3</v>
      </c>
    </row>
    <row r="563" spans="2:13" x14ac:dyDescent="0.35">
      <c r="B563" s="11">
        <v>44394</v>
      </c>
      <c r="C563" s="13">
        <v>0.82268518518518519</v>
      </c>
      <c r="D563" s="11">
        <v>44394</v>
      </c>
      <c r="E563" s="13">
        <v>0.83680555555555547</v>
      </c>
      <c r="F563" s="5">
        <v>1</v>
      </c>
      <c r="G563" s="5">
        <v>52</v>
      </c>
      <c r="H563" s="5">
        <v>14</v>
      </c>
      <c r="I563" s="5">
        <v>1</v>
      </c>
      <c r="J563" s="5">
        <v>4.83</v>
      </c>
      <c r="K563" s="5">
        <v>17</v>
      </c>
      <c r="M563" s="13">
        <f t="shared" si="10"/>
        <v>1.4120370367891155E-2</v>
      </c>
    </row>
    <row r="564" spans="2:13" x14ac:dyDescent="0.35">
      <c r="B564" s="11">
        <v>44394</v>
      </c>
      <c r="C564" s="13">
        <v>0.84787037037037039</v>
      </c>
      <c r="D564" s="11">
        <v>44394</v>
      </c>
      <c r="E564" s="13">
        <v>0.85302083333333334</v>
      </c>
      <c r="F564" s="5">
        <v>1</v>
      </c>
      <c r="G564" s="5">
        <v>97</v>
      </c>
      <c r="H564" s="5">
        <v>17</v>
      </c>
      <c r="I564" s="5">
        <v>1</v>
      </c>
      <c r="J564" s="5">
        <v>1.5</v>
      </c>
      <c r="K564" s="5">
        <v>7</v>
      </c>
      <c r="M564" s="13">
        <f t="shared" si="10"/>
        <v>5.1504629664123058E-3</v>
      </c>
    </row>
    <row r="565" spans="2:13" x14ac:dyDescent="0.35">
      <c r="B565" s="11">
        <v>44394</v>
      </c>
      <c r="C565" s="13">
        <v>0.84577546296296291</v>
      </c>
      <c r="D565" s="11">
        <v>44394</v>
      </c>
      <c r="E565" s="13">
        <v>0.86938657407407405</v>
      </c>
      <c r="F565" s="5">
        <v>1</v>
      </c>
      <c r="G565" s="5">
        <v>65</v>
      </c>
      <c r="H565" s="5">
        <v>102</v>
      </c>
      <c r="I565" s="5">
        <v>2</v>
      </c>
      <c r="J565" s="5">
        <v>5.5</v>
      </c>
      <c r="K565" s="5">
        <v>22.5</v>
      </c>
      <c r="M565" s="13">
        <f t="shared" si="10"/>
        <v>2.361111110803904E-2</v>
      </c>
    </row>
    <row r="566" spans="2:13" x14ac:dyDescent="0.35">
      <c r="B566" s="11">
        <v>44394</v>
      </c>
      <c r="C566" s="13">
        <v>0.8957060185185185</v>
      </c>
      <c r="D566" s="11">
        <v>44394</v>
      </c>
      <c r="E566" s="13">
        <v>0.89909722222222221</v>
      </c>
      <c r="F566" s="5">
        <v>1</v>
      </c>
      <c r="G566" s="5">
        <v>41</v>
      </c>
      <c r="H566" s="5">
        <v>42</v>
      </c>
      <c r="I566" s="5">
        <v>1</v>
      </c>
      <c r="J566" s="5">
        <v>0.63</v>
      </c>
      <c r="K566" s="5">
        <v>5</v>
      </c>
      <c r="M566" s="13">
        <f t="shared" si="10"/>
        <v>3.3912037033587694E-3</v>
      </c>
    </row>
    <row r="567" spans="2:13" x14ac:dyDescent="0.35">
      <c r="B567" s="11">
        <v>44394</v>
      </c>
      <c r="C567" s="13">
        <v>0.88206018518518514</v>
      </c>
      <c r="D567" s="11">
        <v>44394</v>
      </c>
      <c r="E567" s="13">
        <v>0.88556712962962969</v>
      </c>
      <c r="F567" s="5">
        <v>1</v>
      </c>
      <c r="G567" s="5">
        <v>41</v>
      </c>
      <c r="H567" s="5">
        <v>24</v>
      </c>
      <c r="I567" s="5">
        <v>1</v>
      </c>
      <c r="J567" s="5">
        <v>0.78</v>
      </c>
      <c r="K567" s="5">
        <v>5.5</v>
      </c>
      <c r="M567" s="13">
        <f t="shared" si="10"/>
        <v>3.5069444420514628E-3</v>
      </c>
    </row>
    <row r="568" spans="2:13" x14ac:dyDescent="0.35">
      <c r="B568" s="11">
        <v>44394</v>
      </c>
      <c r="C568" s="13">
        <v>0.99319444444444438</v>
      </c>
      <c r="D568" s="11">
        <v>44395</v>
      </c>
      <c r="E568" s="13">
        <v>2.3958333333333336E-3</v>
      </c>
      <c r="F568" s="5">
        <v>1</v>
      </c>
      <c r="G568" s="5">
        <v>159</v>
      </c>
      <c r="H568" s="5">
        <v>242</v>
      </c>
      <c r="I568" s="5">
        <v>1</v>
      </c>
      <c r="J568" s="5">
        <v>5.84</v>
      </c>
      <c r="K568" s="5">
        <v>18.5</v>
      </c>
      <c r="M568" s="13">
        <f t="shared" si="10"/>
        <v>9.2013888861401938E-3</v>
      </c>
    </row>
    <row r="569" spans="2:13" x14ac:dyDescent="0.35">
      <c r="B569" s="11">
        <v>44395</v>
      </c>
      <c r="C569" s="13">
        <v>4.8032407407407407E-3</v>
      </c>
      <c r="D569" s="11">
        <v>44395</v>
      </c>
      <c r="E569" s="13">
        <v>6.215277777777777E-3</v>
      </c>
      <c r="F569" s="5">
        <v>1</v>
      </c>
      <c r="G569" s="5">
        <v>168</v>
      </c>
      <c r="H569" s="5">
        <v>159</v>
      </c>
      <c r="I569" s="5">
        <v>1</v>
      </c>
      <c r="J569" s="5">
        <v>0.44</v>
      </c>
      <c r="K569" s="5">
        <v>3.5</v>
      </c>
      <c r="M569" s="13">
        <f t="shared" si="10"/>
        <v>1.4120370396994986E-3</v>
      </c>
    </row>
    <row r="570" spans="2:13" x14ac:dyDescent="0.35">
      <c r="B570" s="11">
        <v>44395</v>
      </c>
      <c r="C570" s="13">
        <v>0.24469907407407407</v>
      </c>
      <c r="D570" s="11">
        <v>44395</v>
      </c>
      <c r="E570" s="13">
        <v>0.2504513888888889</v>
      </c>
      <c r="F570" s="5">
        <v>1</v>
      </c>
      <c r="G570" s="5">
        <v>42</v>
      </c>
      <c r="H570" s="5">
        <v>116</v>
      </c>
      <c r="I570" s="5">
        <v>1</v>
      </c>
      <c r="J570" s="5">
        <v>1.1399999999999999</v>
      </c>
      <c r="K570" s="5">
        <v>7.5</v>
      </c>
      <c r="M570" s="13">
        <f t="shared" si="10"/>
        <v>5.7523148134350777E-3</v>
      </c>
    </row>
    <row r="571" spans="2:13" x14ac:dyDescent="0.35">
      <c r="B571" s="11">
        <v>44395</v>
      </c>
      <c r="C571" s="13">
        <v>0.28570601851851851</v>
      </c>
      <c r="D571" s="11">
        <v>44395</v>
      </c>
      <c r="E571" s="13">
        <v>0.28717592592592595</v>
      </c>
      <c r="F571" s="5">
        <v>1</v>
      </c>
      <c r="G571" s="5">
        <v>74</v>
      </c>
      <c r="H571" s="5">
        <v>75</v>
      </c>
      <c r="I571" s="5">
        <v>1</v>
      </c>
      <c r="J571" s="5">
        <v>0.94</v>
      </c>
      <c r="K571" s="5">
        <v>4.5</v>
      </c>
      <c r="M571" s="13">
        <f t="shared" si="10"/>
        <v>1.4699074090458453E-3</v>
      </c>
    </row>
    <row r="572" spans="2:13" x14ac:dyDescent="0.35">
      <c r="B572" s="11">
        <v>44395</v>
      </c>
      <c r="C572" s="13">
        <v>0.34584490740740742</v>
      </c>
      <c r="D572" s="11">
        <v>44395</v>
      </c>
      <c r="E572" s="13">
        <v>0.37730324074074079</v>
      </c>
      <c r="F572" s="5">
        <v>1</v>
      </c>
      <c r="G572" s="5">
        <v>197</v>
      </c>
      <c r="H572" s="5">
        <v>97</v>
      </c>
      <c r="I572" s="5">
        <v>1</v>
      </c>
      <c r="J572" s="5">
        <v>16.37</v>
      </c>
      <c r="K572" s="5">
        <v>53.5</v>
      </c>
      <c r="M572" s="13">
        <f t="shared" si="10"/>
        <v>3.145833333110204E-2</v>
      </c>
    </row>
    <row r="573" spans="2:13" x14ac:dyDescent="0.35">
      <c r="B573" s="11">
        <v>44395</v>
      </c>
      <c r="C573" s="13">
        <v>0.39276620370370369</v>
      </c>
      <c r="D573" s="11">
        <v>44395</v>
      </c>
      <c r="E573" s="13">
        <v>0.39903935185185185</v>
      </c>
      <c r="F573" s="5">
        <v>1</v>
      </c>
      <c r="G573" s="5">
        <v>95</v>
      </c>
      <c r="H573" s="5">
        <v>131</v>
      </c>
      <c r="I573" s="5">
        <v>1</v>
      </c>
      <c r="J573" s="5">
        <v>3.54</v>
      </c>
      <c r="K573" s="5">
        <v>12</v>
      </c>
      <c r="M573" s="13">
        <f t="shared" si="10"/>
        <v>6.2731481448281556E-3</v>
      </c>
    </row>
    <row r="574" spans="2:13" x14ac:dyDescent="0.35">
      <c r="B574" s="11">
        <v>44395</v>
      </c>
      <c r="C574" s="13">
        <v>0.38207175925925929</v>
      </c>
      <c r="D574" s="11">
        <v>44395</v>
      </c>
      <c r="E574" s="13">
        <v>0.41758101851851853</v>
      </c>
      <c r="F574" s="5">
        <v>1</v>
      </c>
      <c r="G574" s="5">
        <v>97</v>
      </c>
      <c r="H574" s="5">
        <v>86</v>
      </c>
      <c r="I574" s="5">
        <v>1</v>
      </c>
      <c r="J574" s="5">
        <v>26.32</v>
      </c>
      <c r="K574" s="5">
        <v>73</v>
      </c>
      <c r="M574" s="13">
        <f t="shared" si="10"/>
        <v>3.5509259258105885E-2</v>
      </c>
    </row>
    <row r="575" spans="2:13" x14ac:dyDescent="0.35">
      <c r="B575" s="11">
        <v>44395</v>
      </c>
      <c r="C575" s="13">
        <v>0.48560185185185184</v>
      </c>
      <c r="D575" s="11">
        <v>44395</v>
      </c>
      <c r="E575" s="13">
        <v>0.49932870370370369</v>
      </c>
      <c r="F575" s="5">
        <v>1</v>
      </c>
      <c r="G575" s="5">
        <v>74</v>
      </c>
      <c r="H575" s="5">
        <v>244</v>
      </c>
      <c r="I575" s="5">
        <v>1</v>
      </c>
      <c r="J575" s="5">
        <v>3.4</v>
      </c>
      <c r="K575" s="5">
        <v>16</v>
      </c>
      <c r="M575" s="13">
        <f t="shared" si="10"/>
        <v>1.3726851851970423E-2</v>
      </c>
    </row>
    <row r="576" spans="2:13" x14ac:dyDescent="0.35">
      <c r="B576" s="11">
        <v>44395</v>
      </c>
      <c r="C576" s="13">
        <v>0.52096064814814813</v>
      </c>
      <c r="D576" s="11">
        <v>44395</v>
      </c>
      <c r="E576" s="13">
        <v>0.52430555555555558</v>
      </c>
      <c r="F576" s="5">
        <v>1</v>
      </c>
      <c r="G576" s="5">
        <v>41</v>
      </c>
      <c r="H576" s="5">
        <v>75</v>
      </c>
      <c r="I576" s="5">
        <v>1</v>
      </c>
      <c r="J576" s="5">
        <v>0.83</v>
      </c>
      <c r="K576" s="5">
        <v>5.5</v>
      </c>
      <c r="M576" s="13">
        <f t="shared" si="10"/>
        <v>3.3449074107920751E-3</v>
      </c>
    </row>
    <row r="577" spans="2:13" x14ac:dyDescent="0.35">
      <c r="B577" s="11">
        <v>44395</v>
      </c>
      <c r="C577" s="13">
        <v>0.54057870370370364</v>
      </c>
      <c r="D577" s="11">
        <v>44395</v>
      </c>
      <c r="E577" s="13">
        <v>0.54944444444444451</v>
      </c>
      <c r="F577" s="5">
        <v>1</v>
      </c>
      <c r="G577" s="5">
        <v>74</v>
      </c>
      <c r="H577" s="5">
        <v>41</v>
      </c>
      <c r="I577" s="5">
        <v>1</v>
      </c>
      <c r="J577" s="5">
        <v>1.72</v>
      </c>
      <c r="K577" s="5">
        <v>9.5</v>
      </c>
      <c r="M577" s="13">
        <f t="shared" si="10"/>
        <v>8.8657407395658083E-3</v>
      </c>
    </row>
    <row r="578" spans="2:13" x14ac:dyDescent="0.35">
      <c r="B578" s="11">
        <v>44395</v>
      </c>
      <c r="C578" s="13">
        <v>0.57424768518518521</v>
      </c>
      <c r="D578" s="11">
        <v>44395</v>
      </c>
      <c r="E578" s="13">
        <v>0.58043981481481477</v>
      </c>
      <c r="F578" s="5">
        <v>1</v>
      </c>
      <c r="G578" s="5">
        <v>42</v>
      </c>
      <c r="H578" s="5">
        <v>116</v>
      </c>
      <c r="I578" s="5">
        <v>1</v>
      </c>
      <c r="J578" s="5">
        <v>1.3</v>
      </c>
      <c r="K578" s="5">
        <v>8</v>
      </c>
      <c r="M578" s="13">
        <f t="shared" si="10"/>
        <v>6.1921296291984618E-3</v>
      </c>
    </row>
    <row r="579" spans="2:13" x14ac:dyDescent="0.35">
      <c r="B579" s="11">
        <v>44395</v>
      </c>
      <c r="C579" s="13">
        <v>0.54913194444444446</v>
      </c>
      <c r="D579" s="11">
        <v>44395</v>
      </c>
      <c r="E579" s="13">
        <v>0.56819444444444445</v>
      </c>
      <c r="F579" s="5">
        <v>1</v>
      </c>
      <c r="G579" s="5">
        <v>213</v>
      </c>
      <c r="H579" s="5">
        <v>220</v>
      </c>
      <c r="I579" s="5">
        <v>2</v>
      </c>
      <c r="J579" s="5">
        <v>7.77</v>
      </c>
      <c r="K579" s="5">
        <v>26.5</v>
      </c>
      <c r="M579" s="13">
        <f t="shared" si="10"/>
        <v>1.9062500003201421E-2</v>
      </c>
    </row>
    <row r="580" spans="2:13" x14ac:dyDescent="0.35">
      <c r="B580" s="11">
        <v>44395</v>
      </c>
      <c r="C580" s="13">
        <v>0.65122685185185192</v>
      </c>
      <c r="D580" s="11">
        <v>44395</v>
      </c>
      <c r="E580" s="13">
        <v>0.66303240740740743</v>
      </c>
      <c r="F580" s="5">
        <v>1</v>
      </c>
      <c r="G580" s="5">
        <v>260</v>
      </c>
      <c r="H580" s="5">
        <v>129</v>
      </c>
      <c r="I580" s="5">
        <v>1</v>
      </c>
      <c r="J580" s="5">
        <v>1.63</v>
      </c>
      <c r="K580" s="5">
        <v>11.5</v>
      </c>
      <c r="M580" s="13">
        <f t="shared" si="10"/>
        <v>1.1805555557657499E-2</v>
      </c>
    </row>
    <row r="581" spans="2:13" x14ac:dyDescent="0.35">
      <c r="B581" s="11">
        <v>44395</v>
      </c>
      <c r="C581" s="13">
        <v>0.6599652777777778</v>
      </c>
      <c r="D581" s="11">
        <v>44395</v>
      </c>
      <c r="E581" s="13">
        <v>0.66319444444444442</v>
      </c>
      <c r="F581" s="5">
        <v>1</v>
      </c>
      <c r="G581" s="5">
        <v>74</v>
      </c>
      <c r="H581" s="5">
        <v>42</v>
      </c>
      <c r="I581" s="5">
        <v>1</v>
      </c>
      <c r="J581" s="5">
        <v>0.87</v>
      </c>
      <c r="K581" s="5">
        <v>5</v>
      </c>
      <c r="M581" s="13">
        <f t="shared" si="10"/>
        <v>3.2291666648234241E-3</v>
      </c>
    </row>
    <row r="582" spans="2:13" x14ac:dyDescent="0.35">
      <c r="B582" s="11">
        <v>44395</v>
      </c>
      <c r="C582" s="13">
        <v>0.66770833333333324</v>
      </c>
      <c r="D582" s="11">
        <v>44395</v>
      </c>
      <c r="E582" s="13">
        <v>0.6694444444444444</v>
      </c>
      <c r="F582" s="5">
        <v>1</v>
      </c>
      <c r="G582" s="5">
        <v>75</v>
      </c>
      <c r="H582" s="5">
        <v>41</v>
      </c>
      <c r="I582" s="5">
        <v>1</v>
      </c>
      <c r="J582" s="5">
        <v>0.54</v>
      </c>
      <c r="K582" s="5">
        <v>4</v>
      </c>
      <c r="M582" s="13">
        <f t="shared" si="10"/>
        <v>1.7361111094942316E-3</v>
      </c>
    </row>
    <row r="583" spans="2:13" x14ac:dyDescent="0.35">
      <c r="B583" s="11">
        <v>44395</v>
      </c>
      <c r="C583" s="13">
        <v>0.7432523148148148</v>
      </c>
      <c r="D583" s="11">
        <v>44395</v>
      </c>
      <c r="E583" s="13">
        <v>0.75089120370370377</v>
      </c>
      <c r="F583" s="5">
        <v>1</v>
      </c>
      <c r="G583" s="5">
        <v>82</v>
      </c>
      <c r="H583" s="5">
        <v>93</v>
      </c>
      <c r="I583" s="5">
        <v>1</v>
      </c>
      <c r="J583" s="5">
        <v>2.57</v>
      </c>
      <c r="K583" s="5">
        <v>11</v>
      </c>
      <c r="M583" s="13">
        <f t="shared" si="10"/>
        <v>7.6388888919609599E-3</v>
      </c>
    </row>
    <row r="584" spans="2:13" x14ac:dyDescent="0.35">
      <c r="B584" s="11">
        <v>44395</v>
      </c>
      <c r="C584" s="13">
        <v>0.72672453703703699</v>
      </c>
      <c r="D584" s="11">
        <v>44395</v>
      </c>
      <c r="E584" s="13">
        <v>0.73715277777777777</v>
      </c>
      <c r="F584" s="5">
        <v>1</v>
      </c>
      <c r="G584" s="5">
        <v>179</v>
      </c>
      <c r="H584" s="5">
        <v>129</v>
      </c>
      <c r="I584" s="5">
        <v>1</v>
      </c>
      <c r="J584" s="5">
        <v>2.84</v>
      </c>
      <c r="K584" s="5">
        <v>12.5</v>
      </c>
      <c r="M584" s="13">
        <f t="shared" si="10"/>
        <v>1.0428240741021E-2</v>
      </c>
    </row>
    <row r="585" spans="2:13" x14ac:dyDescent="0.35">
      <c r="B585" s="11">
        <v>44395</v>
      </c>
      <c r="C585" s="13">
        <v>0.78445601851851843</v>
      </c>
      <c r="D585" s="11">
        <v>44395</v>
      </c>
      <c r="E585" s="13">
        <v>0.79939814814814814</v>
      </c>
      <c r="F585" s="5">
        <v>1</v>
      </c>
      <c r="G585" s="5">
        <v>97</v>
      </c>
      <c r="H585" s="5">
        <v>226</v>
      </c>
      <c r="I585" s="5">
        <v>1</v>
      </c>
      <c r="J585" s="5">
        <v>6.69</v>
      </c>
      <c r="K585" s="5">
        <v>22</v>
      </c>
      <c r="M585" s="13">
        <f t="shared" si="10"/>
        <v>1.4942129630071577E-2</v>
      </c>
    </row>
    <row r="586" spans="2:13" x14ac:dyDescent="0.35">
      <c r="B586" s="11">
        <v>44395</v>
      </c>
      <c r="C586" s="13">
        <v>0.82055555555555559</v>
      </c>
      <c r="D586" s="11">
        <v>44395</v>
      </c>
      <c r="E586" s="13">
        <v>0.82839120370370367</v>
      </c>
      <c r="F586" s="5">
        <v>1</v>
      </c>
      <c r="G586" s="5">
        <v>74</v>
      </c>
      <c r="H586" s="5">
        <v>24</v>
      </c>
      <c r="I586" s="5">
        <v>1</v>
      </c>
      <c r="J586" s="5">
        <v>1.8</v>
      </c>
      <c r="K586" s="5">
        <v>9.5</v>
      </c>
      <c r="M586" s="13">
        <f t="shared" si="10"/>
        <v>7.8356481462833472E-3</v>
      </c>
    </row>
    <row r="587" spans="2:13" x14ac:dyDescent="0.35">
      <c r="B587" s="11">
        <v>44395</v>
      </c>
      <c r="C587" s="13">
        <v>0.80747685185185192</v>
      </c>
      <c r="D587" s="11">
        <v>44395</v>
      </c>
      <c r="E587" s="13">
        <v>0.82108796296296294</v>
      </c>
      <c r="F587" s="5">
        <v>1</v>
      </c>
      <c r="G587" s="5">
        <v>149</v>
      </c>
      <c r="H587" s="5">
        <v>89</v>
      </c>
      <c r="I587" s="5">
        <v>2</v>
      </c>
      <c r="J587" s="5">
        <v>4.3499999999999996</v>
      </c>
      <c r="K587" s="5">
        <v>16.5</v>
      </c>
      <c r="M587" s="13">
        <f t="shared" si="10"/>
        <v>1.361111111327773E-2</v>
      </c>
    </row>
    <row r="588" spans="2:13" x14ac:dyDescent="0.35">
      <c r="B588" s="11">
        <v>44395</v>
      </c>
      <c r="C588" s="13">
        <v>0.84912037037037036</v>
      </c>
      <c r="D588" s="11">
        <v>44395</v>
      </c>
      <c r="E588" s="13">
        <v>0.85484953703703714</v>
      </c>
      <c r="F588" s="5">
        <v>1</v>
      </c>
      <c r="G588" s="5">
        <v>49</v>
      </c>
      <c r="H588" s="5">
        <v>37</v>
      </c>
      <c r="I588" s="5">
        <v>1</v>
      </c>
      <c r="J588" s="5">
        <v>1.4</v>
      </c>
      <c r="K588" s="5">
        <v>7.5</v>
      </c>
      <c r="M588" s="13">
        <f t="shared" ref="M588:M651" si="11">(E588-C588)+D588-B588</f>
        <v>5.7291666671517305E-3</v>
      </c>
    </row>
    <row r="589" spans="2:13" x14ac:dyDescent="0.35">
      <c r="B589" s="11">
        <v>44395</v>
      </c>
      <c r="C589" s="13">
        <v>0.84813657407407417</v>
      </c>
      <c r="D589" s="11">
        <v>44395</v>
      </c>
      <c r="E589" s="13">
        <v>0.85439814814814818</v>
      </c>
      <c r="F589" s="5">
        <v>1</v>
      </c>
      <c r="G589" s="5">
        <v>41</v>
      </c>
      <c r="H589" s="5">
        <v>75</v>
      </c>
      <c r="I589" s="5">
        <v>1</v>
      </c>
      <c r="J589" s="5">
        <v>2.06</v>
      </c>
      <c r="K589" s="5">
        <v>8</v>
      </c>
      <c r="M589" s="13">
        <f t="shared" si="11"/>
        <v>6.2615740753244609E-3</v>
      </c>
    </row>
    <row r="590" spans="2:13" x14ac:dyDescent="0.35">
      <c r="B590" s="11">
        <v>44395</v>
      </c>
      <c r="C590" s="13">
        <v>0.90039351851851857</v>
      </c>
      <c r="D590" s="11">
        <v>44395</v>
      </c>
      <c r="E590" s="13">
        <v>0.90641203703703699</v>
      </c>
      <c r="F590" s="5">
        <v>1</v>
      </c>
      <c r="G590" s="5">
        <v>74</v>
      </c>
      <c r="H590" s="5">
        <v>151</v>
      </c>
      <c r="I590" s="5">
        <v>1</v>
      </c>
      <c r="J590" s="5">
        <v>2.4900000000000002</v>
      </c>
      <c r="K590" s="5">
        <v>9.5</v>
      </c>
      <c r="M590" s="13">
        <f t="shared" si="11"/>
        <v>6.0185185211594217E-3</v>
      </c>
    </row>
    <row r="591" spans="2:13" x14ac:dyDescent="0.35">
      <c r="B591" s="11">
        <v>44395</v>
      </c>
      <c r="C591" s="13">
        <v>0.97172453703703709</v>
      </c>
      <c r="D591" s="11">
        <v>44395</v>
      </c>
      <c r="E591" s="13">
        <v>0.97540509259259256</v>
      </c>
      <c r="F591" s="5">
        <v>1</v>
      </c>
      <c r="G591" s="5">
        <v>244</v>
      </c>
      <c r="H591" s="5">
        <v>244</v>
      </c>
      <c r="I591" s="5">
        <v>1</v>
      </c>
      <c r="J591" s="5">
        <v>0.81</v>
      </c>
      <c r="K591" s="5">
        <v>5.5</v>
      </c>
      <c r="M591" s="13">
        <f t="shared" si="11"/>
        <v>3.6805555573664606E-3</v>
      </c>
    </row>
    <row r="592" spans="2:13" x14ac:dyDescent="0.35">
      <c r="B592" s="11">
        <v>44396</v>
      </c>
      <c r="C592" s="13">
        <v>2.1689814814814815E-2</v>
      </c>
      <c r="D592" s="11">
        <v>44396</v>
      </c>
      <c r="E592" s="13">
        <v>2.5833333333333333E-2</v>
      </c>
      <c r="F592" s="5">
        <v>1</v>
      </c>
      <c r="G592" s="5">
        <v>75</v>
      </c>
      <c r="H592" s="5">
        <v>151</v>
      </c>
      <c r="I592" s="5">
        <v>1</v>
      </c>
      <c r="J592" s="5">
        <v>1.42</v>
      </c>
      <c r="K592" s="5">
        <v>7</v>
      </c>
      <c r="M592" s="13">
        <f t="shared" si="11"/>
        <v>4.1435185194131918E-3</v>
      </c>
    </row>
    <row r="593" spans="2:13" x14ac:dyDescent="0.35">
      <c r="B593" s="11">
        <v>44396</v>
      </c>
      <c r="C593" s="13">
        <v>6.0462962962962961E-2</v>
      </c>
      <c r="D593" s="11">
        <v>44396</v>
      </c>
      <c r="E593" s="13">
        <v>6.4652777777777781E-2</v>
      </c>
      <c r="F593" s="5">
        <v>1</v>
      </c>
      <c r="G593" s="5">
        <v>153</v>
      </c>
      <c r="H593" s="5">
        <v>18</v>
      </c>
      <c r="I593" s="5">
        <v>1</v>
      </c>
      <c r="J593" s="5">
        <v>1.18</v>
      </c>
      <c r="K593" s="5">
        <v>6.5</v>
      </c>
      <c r="M593" s="13">
        <f t="shared" si="11"/>
        <v>4.1898148119798861E-3</v>
      </c>
    </row>
    <row r="594" spans="2:13" x14ac:dyDescent="0.35">
      <c r="B594" s="11">
        <v>44396</v>
      </c>
      <c r="C594" s="13">
        <v>0.24994212962962961</v>
      </c>
      <c r="D594" s="11">
        <v>44396</v>
      </c>
      <c r="E594" s="13">
        <v>0.25787037037037036</v>
      </c>
      <c r="F594" s="5">
        <v>1</v>
      </c>
      <c r="G594" s="5">
        <v>95</v>
      </c>
      <c r="H594" s="5">
        <v>138</v>
      </c>
      <c r="I594" s="5">
        <v>1</v>
      </c>
      <c r="J594" s="5">
        <v>5.3</v>
      </c>
      <c r="K594" s="5">
        <v>16</v>
      </c>
      <c r="M594" s="13">
        <f t="shared" si="11"/>
        <v>7.9282407386926934E-3</v>
      </c>
    </row>
    <row r="595" spans="2:13" x14ac:dyDescent="0.35">
      <c r="B595" s="11">
        <v>44396</v>
      </c>
      <c r="C595" s="13">
        <v>0.3038541666666667</v>
      </c>
      <c r="D595" s="11">
        <v>44396</v>
      </c>
      <c r="E595" s="13">
        <v>0.30812499999999998</v>
      </c>
      <c r="F595" s="5">
        <v>1</v>
      </c>
      <c r="G595" s="5">
        <v>97</v>
      </c>
      <c r="H595" s="5">
        <v>65</v>
      </c>
      <c r="I595" s="5">
        <v>1</v>
      </c>
      <c r="J595" s="5">
        <v>0.74</v>
      </c>
      <c r="K595" s="5">
        <v>6</v>
      </c>
      <c r="M595" s="13">
        <f t="shared" si="11"/>
        <v>4.2708333348855376E-3</v>
      </c>
    </row>
    <row r="596" spans="2:13" x14ac:dyDescent="0.35">
      <c r="B596" s="11">
        <v>44396</v>
      </c>
      <c r="C596" s="13">
        <v>0.3146990740740741</v>
      </c>
      <c r="D596" s="11">
        <v>44396</v>
      </c>
      <c r="E596" s="13">
        <v>0.31723379629629628</v>
      </c>
      <c r="F596" s="5">
        <v>1</v>
      </c>
      <c r="G596" s="5">
        <v>75</v>
      </c>
      <c r="H596" s="5">
        <v>74</v>
      </c>
      <c r="I596" s="5">
        <v>1</v>
      </c>
      <c r="J596" s="5">
        <v>1.1100000000000001</v>
      </c>
      <c r="K596" s="5">
        <v>5.5</v>
      </c>
      <c r="M596" s="13">
        <f t="shared" si="11"/>
        <v>2.534722225391306E-3</v>
      </c>
    </row>
    <row r="597" spans="2:13" x14ac:dyDescent="0.35">
      <c r="B597" s="11">
        <v>44396</v>
      </c>
      <c r="C597" s="13">
        <v>0.35869212962962965</v>
      </c>
      <c r="D597" s="11">
        <v>44396</v>
      </c>
      <c r="E597" s="13">
        <v>0.3705092592592592</v>
      </c>
      <c r="F597" s="5">
        <v>1</v>
      </c>
      <c r="G597" s="5">
        <v>243</v>
      </c>
      <c r="H597" s="5">
        <v>69</v>
      </c>
      <c r="I597" s="5">
        <v>1</v>
      </c>
      <c r="J597" s="5">
        <v>2.68</v>
      </c>
      <c r="K597" s="5">
        <v>13</v>
      </c>
      <c r="M597" s="13">
        <f t="shared" si="11"/>
        <v>1.1817129627161194E-2</v>
      </c>
    </row>
    <row r="598" spans="2:13" x14ac:dyDescent="0.35">
      <c r="B598" s="11">
        <v>44396</v>
      </c>
      <c r="C598" s="13">
        <v>0.37743055555555555</v>
      </c>
      <c r="D598" s="11">
        <v>44396</v>
      </c>
      <c r="E598" s="13">
        <v>0.38526620370370374</v>
      </c>
      <c r="F598" s="5">
        <v>1</v>
      </c>
      <c r="G598" s="5">
        <v>74</v>
      </c>
      <c r="H598" s="5">
        <v>236</v>
      </c>
      <c r="I598" s="5">
        <v>1</v>
      </c>
      <c r="J598" s="5">
        <v>1.68</v>
      </c>
      <c r="K598" s="5">
        <v>9</v>
      </c>
      <c r="M598" s="13">
        <f t="shared" si="11"/>
        <v>7.8356481462833472E-3</v>
      </c>
    </row>
    <row r="599" spans="2:13" x14ac:dyDescent="0.35">
      <c r="B599" s="11">
        <v>44396</v>
      </c>
      <c r="C599" s="13">
        <v>0.44093749999999998</v>
      </c>
      <c r="D599" s="11">
        <v>44396</v>
      </c>
      <c r="E599" s="13">
        <v>0.45627314814814812</v>
      </c>
      <c r="F599" s="5">
        <v>1</v>
      </c>
      <c r="G599" s="5">
        <v>33</v>
      </c>
      <c r="H599" s="5">
        <v>82</v>
      </c>
      <c r="I599" s="5">
        <v>1</v>
      </c>
      <c r="J599" s="5">
        <v>8.16</v>
      </c>
      <c r="K599" s="5">
        <v>26</v>
      </c>
      <c r="M599" s="13">
        <f t="shared" si="11"/>
        <v>1.5335648145992309E-2</v>
      </c>
    </row>
    <row r="600" spans="2:13" x14ac:dyDescent="0.35">
      <c r="B600" s="11">
        <v>44396</v>
      </c>
      <c r="C600" s="13">
        <v>0.44998842592592592</v>
      </c>
      <c r="D600" s="11">
        <v>44396</v>
      </c>
      <c r="E600" s="13">
        <v>0.45112268518518522</v>
      </c>
      <c r="F600" s="5">
        <v>1</v>
      </c>
      <c r="G600" s="5">
        <v>75</v>
      </c>
      <c r="H600" s="5">
        <v>74</v>
      </c>
      <c r="I600" s="5">
        <v>2</v>
      </c>
      <c r="J600" s="5">
        <v>0.38</v>
      </c>
      <c r="K600" s="5">
        <v>3.5</v>
      </c>
      <c r="M600" s="13">
        <f t="shared" si="11"/>
        <v>1.1342592624714598E-3</v>
      </c>
    </row>
    <row r="601" spans="2:13" x14ac:dyDescent="0.35">
      <c r="B601" s="11">
        <v>44396</v>
      </c>
      <c r="C601" s="13">
        <v>0.42871527777777779</v>
      </c>
      <c r="D601" s="11">
        <v>44396</v>
      </c>
      <c r="E601" s="13">
        <v>0.4352199074074074</v>
      </c>
      <c r="F601" s="5">
        <v>1</v>
      </c>
      <c r="G601" s="5">
        <v>24</v>
      </c>
      <c r="H601" s="5">
        <v>42</v>
      </c>
      <c r="I601" s="5">
        <v>1</v>
      </c>
      <c r="J601" s="5">
        <v>1.3</v>
      </c>
      <c r="K601" s="5">
        <v>7.5</v>
      </c>
      <c r="M601" s="13">
        <f t="shared" si="11"/>
        <v>6.5046296294895001E-3</v>
      </c>
    </row>
    <row r="602" spans="2:13" x14ac:dyDescent="0.35">
      <c r="B602" s="11">
        <v>44396</v>
      </c>
      <c r="C602" s="13">
        <v>0.43804398148148144</v>
      </c>
      <c r="D602" s="11">
        <v>44396</v>
      </c>
      <c r="E602" s="13">
        <v>0.44950231481481479</v>
      </c>
      <c r="F602" s="5">
        <v>1</v>
      </c>
      <c r="G602" s="5">
        <v>95</v>
      </c>
      <c r="H602" s="5">
        <v>138</v>
      </c>
      <c r="I602" s="5">
        <v>1</v>
      </c>
      <c r="J602" s="5">
        <v>6.71</v>
      </c>
      <c r="K602" s="5">
        <v>20.5</v>
      </c>
      <c r="M602" s="13">
        <f t="shared" si="11"/>
        <v>1.1458333334303461E-2</v>
      </c>
    </row>
    <row r="603" spans="2:13" x14ac:dyDescent="0.35">
      <c r="B603" s="11">
        <v>44396</v>
      </c>
      <c r="C603" s="13">
        <v>0.49357638888888888</v>
      </c>
      <c r="D603" s="11">
        <v>44396</v>
      </c>
      <c r="E603" s="13">
        <v>0.50777777777777777</v>
      </c>
      <c r="F603" s="5">
        <v>1</v>
      </c>
      <c r="G603" s="5">
        <v>97</v>
      </c>
      <c r="H603" s="5">
        <v>189</v>
      </c>
      <c r="I603" s="5">
        <v>2</v>
      </c>
      <c r="J603" s="5">
        <v>2.8</v>
      </c>
      <c r="K603" s="5">
        <v>14</v>
      </c>
      <c r="M603" s="13">
        <f t="shared" si="11"/>
        <v>1.4201388890796807E-2</v>
      </c>
    </row>
    <row r="604" spans="2:13" x14ac:dyDescent="0.35">
      <c r="B604" s="11">
        <v>44396</v>
      </c>
      <c r="C604" s="13">
        <v>0.4848958333333333</v>
      </c>
      <c r="D604" s="11">
        <v>44396</v>
      </c>
      <c r="E604" s="13">
        <v>0.4927199074074074</v>
      </c>
      <c r="F604" s="5">
        <v>1</v>
      </c>
      <c r="G604" s="5">
        <v>40</v>
      </c>
      <c r="H604" s="5">
        <v>25</v>
      </c>
      <c r="I604" s="5">
        <v>1</v>
      </c>
      <c r="J604" s="5">
        <v>1.58</v>
      </c>
      <c r="K604" s="5">
        <v>9</v>
      </c>
      <c r="M604" s="13">
        <f t="shared" si="11"/>
        <v>7.8240740767796524E-3</v>
      </c>
    </row>
    <row r="605" spans="2:13" x14ac:dyDescent="0.35">
      <c r="B605" s="11">
        <v>44396</v>
      </c>
      <c r="C605" s="13">
        <v>0.4823263888888889</v>
      </c>
      <c r="D605" s="11">
        <v>44396</v>
      </c>
      <c r="E605" s="13">
        <v>0.48798611111111106</v>
      </c>
      <c r="F605" s="5">
        <v>1</v>
      </c>
      <c r="G605" s="5">
        <v>41</v>
      </c>
      <c r="H605" s="5">
        <v>151</v>
      </c>
      <c r="I605" s="5">
        <v>1</v>
      </c>
      <c r="J605" s="5">
        <v>1.35</v>
      </c>
      <c r="K605" s="5">
        <v>7.5</v>
      </c>
      <c r="M605" s="13">
        <f t="shared" si="11"/>
        <v>5.6597222210257314E-3</v>
      </c>
    </row>
    <row r="606" spans="2:13" x14ac:dyDescent="0.35">
      <c r="B606" s="11">
        <v>44396</v>
      </c>
      <c r="C606" s="13">
        <v>0.54373842592592592</v>
      </c>
      <c r="D606" s="11">
        <v>44396</v>
      </c>
      <c r="E606" s="13">
        <v>0.54998842592592589</v>
      </c>
      <c r="F606" s="5">
        <v>1</v>
      </c>
      <c r="G606" s="5">
        <v>25</v>
      </c>
      <c r="H606" s="5">
        <v>40</v>
      </c>
      <c r="I606" s="5">
        <v>1</v>
      </c>
      <c r="J606" s="5">
        <v>1.07</v>
      </c>
      <c r="K606" s="5">
        <v>7</v>
      </c>
      <c r="M606" s="13">
        <f t="shared" si="11"/>
        <v>6.2499999985448085E-3</v>
      </c>
    </row>
    <row r="607" spans="2:13" x14ac:dyDescent="0.35">
      <c r="B607" s="11">
        <v>44396</v>
      </c>
      <c r="C607" s="13">
        <v>0.50778935185185181</v>
      </c>
      <c r="D607" s="11">
        <v>44396</v>
      </c>
      <c r="E607" s="13">
        <v>0.52655092592592589</v>
      </c>
      <c r="F607" s="5">
        <v>1</v>
      </c>
      <c r="G607" s="5">
        <v>75</v>
      </c>
      <c r="H607" s="5">
        <v>127</v>
      </c>
      <c r="I607" s="5">
        <v>1</v>
      </c>
      <c r="J607" s="5">
        <v>5.92</v>
      </c>
      <c r="K607" s="5">
        <v>22.5</v>
      </c>
      <c r="M607" s="13">
        <f t="shared" si="11"/>
        <v>1.8761574072414078E-2</v>
      </c>
    </row>
    <row r="608" spans="2:13" x14ac:dyDescent="0.35">
      <c r="B608" s="11">
        <v>44396</v>
      </c>
      <c r="C608" s="13">
        <v>0.56383101851851858</v>
      </c>
      <c r="D608" s="11">
        <v>44396</v>
      </c>
      <c r="E608" s="13">
        <v>0.58048611111111115</v>
      </c>
      <c r="F608" s="5">
        <v>1</v>
      </c>
      <c r="G608" s="5">
        <v>65</v>
      </c>
      <c r="H608" s="5">
        <v>71</v>
      </c>
      <c r="I608" s="5">
        <v>1</v>
      </c>
      <c r="J608" s="5">
        <v>4.45</v>
      </c>
      <c r="K608" s="5">
        <v>18.5</v>
      </c>
      <c r="M608" s="13">
        <f t="shared" si="11"/>
        <v>1.6655092593282461E-2</v>
      </c>
    </row>
    <row r="609" spans="2:13" x14ac:dyDescent="0.35">
      <c r="B609" s="11">
        <v>44396</v>
      </c>
      <c r="C609" s="13">
        <v>0.54972222222222222</v>
      </c>
      <c r="D609" s="11">
        <v>44396</v>
      </c>
      <c r="E609" s="13">
        <v>0.56126157407407407</v>
      </c>
      <c r="F609" s="5">
        <v>1</v>
      </c>
      <c r="G609" s="5">
        <v>25</v>
      </c>
      <c r="H609" s="5">
        <v>17</v>
      </c>
      <c r="I609" s="5">
        <v>1</v>
      </c>
      <c r="J609" s="5">
        <v>1.97</v>
      </c>
      <c r="K609" s="5">
        <v>12</v>
      </c>
      <c r="M609" s="13">
        <f t="shared" si="11"/>
        <v>1.1539351849933155E-2</v>
      </c>
    </row>
    <row r="610" spans="2:13" x14ac:dyDescent="0.35">
      <c r="B610" s="11">
        <v>44396</v>
      </c>
      <c r="C610" s="13">
        <v>0.59192129629629631</v>
      </c>
      <c r="D610" s="11">
        <v>44396</v>
      </c>
      <c r="E610" s="13">
        <v>0.60408564814814814</v>
      </c>
      <c r="F610" s="5">
        <v>1</v>
      </c>
      <c r="G610" s="5">
        <v>166</v>
      </c>
      <c r="H610" s="5">
        <v>244</v>
      </c>
      <c r="I610" s="5">
        <v>1</v>
      </c>
      <c r="J610" s="5">
        <v>3.38</v>
      </c>
      <c r="K610" s="5">
        <v>14</v>
      </c>
      <c r="M610" s="13">
        <f t="shared" si="11"/>
        <v>1.2164351850515231E-2</v>
      </c>
    </row>
    <row r="611" spans="2:13" x14ac:dyDescent="0.35">
      <c r="B611" s="11">
        <v>44396</v>
      </c>
      <c r="C611" s="13">
        <v>0.65857638888888892</v>
      </c>
      <c r="D611" s="11">
        <v>44396</v>
      </c>
      <c r="E611" s="13">
        <v>0.66415509259259264</v>
      </c>
      <c r="F611" s="5">
        <v>1</v>
      </c>
      <c r="G611" s="5">
        <v>42</v>
      </c>
      <c r="H611" s="5">
        <v>69</v>
      </c>
      <c r="I611" s="5">
        <v>1</v>
      </c>
      <c r="J611" s="5">
        <v>1.06</v>
      </c>
      <c r="K611" s="5">
        <v>7</v>
      </c>
      <c r="M611" s="13">
        <f t="shared" si="11"/>
        <v>5.5787037053960375E-3</v>
      </c>
    </row>
    <row r="612" spans="2:13" x14ac:dyDescent="0.35">
      <c r="B612" s="11">
        <v>44396</v>
      </c>
      <c r="C612" s="13">
        <v>0.66011574074074075</v>
      </c>
      <c r="D612" s="11">
        <v>44396</v>
      </c>
      <c r="E612" s="13">
        <v>0.7012152777777777</v>
      </c>
      <c r="F612" s="5">
        <v>1</v>
      </c>
      <c r="G612" s="5">
        <v>197</v>
      </c>
      <c r="H612" s="5">
        <v>191</v>
      </c>
      <c r="I612" s="5">
        <v>1</v>
      </c>
      <c r="J612" s="5">
        <v>6.16</v>
      </c>
      <c r="K612" s="5">
        <v>37.5</v>
      </c>
      <c r="M612" s="13">
        <f t="shared" si="11"/>
        <v>4.1099537040281575E-2</v>
      </c>
    </row>
    <row r="613" spans="2:13" x14ac:dyDescent="0.35">
      <c r="B613" s="11">
        <v>44396</v>
      </c>
      <c r="C613" s="13">
        <v>0.6723958333333333</v>
      </c>
      <c r="D613" s="11">
        <v>44396</v>
      </c>
      <c r="E613" s="13">
        <v>0.68018518518518523</v>
      </c>
      <c r="F613" s="5">
        <v>1</v>
      </c>
      <c r="G613" s="5">
        <v>166</v>
      </c>
      <c r="H613" s="5">
        <v>74</v>
      </c>
      <c r="I613" s="5">
        <v>1</v>
      </c>
      <c r="J613" s="5">
        <v>1.39</v>
      </c>
      <c r="K613" s="5">
        <v>8.5</v>
      </c>
      <c r="M613" s="13">
        <f t="shared" si="11"/>
        <v>7.7893518537166528E-3</v>
      </c>
    </row>
    <row r="614" spans="2:13" x14ac:dyDescent="0.35">
      <c r="B614" s="11">
        <v>44396</v>
      </c>
      <c r="C614" s="13">
        <v>0.69315972222222222</v>
      </c>
      <c r="D614" s="11">
        <v>44396</v>
      </c>
      <c r="E614" s="13">
        <v>0.71502314814814805</v>
      </c>
      <c r="F614" s="5">
        <v>1</v>
      </c>
      <c r="G614" s="5">
        <v>14</v>
      </c>
      <c r="H614" s="5">
        <v>55</v>
      </c>
      <c r="I614" s="5">
        <v>1</v>
      </c>
      <c r="J614" s="5">
        <v>7.92</v>
      </c>
      <c r="K614" s="5">
        <v>24.5</v>
      </c>
      <c r="M614" s="13">
        <f t="shared" si="11"/>
        <v>2.1863425929041114E-2</v>
      </c>
    </row>
    <row r="615" spans="2:13" x14ac:dyDescent="0.35">
      <c r="B615" s="11">
        <v>44396</v>
      </c>
      <c r="C615" s="13">
        <v>0.68624999999999992</v>
      </c>
      <c r="D615" s="11">
        <v>44396</v>
      </c>
      <c r="E615" s="13">
        <v>0.69210648148148157</v>
      </c>
      <c r="F615" s="5">
        <v>1</v>
      </c>
      <c r="G615" s="5">
        <v>41</v>
      </c>
      <c r="H615" s="5">
        <v>42</v>
      </c>
      <c r="I615" s="5">
        <v>1</v>
      </c>
      <c r="J615" s="5">
        <v>1.24</v>
      </c>
      <c r="K615" s="5">
        <v>7</v>
      </c>
      <c r="M615" s="13">
        <f t="shared" si="11"/>
        <v>5.8564814826240763E-3</v>
      </c>
    </row>
    <row r="616" spans="2:13" x14ac:dyDescent="0.35">
      <c r="B616" s="11">
        <v>44396</v>
      </c>
      <c r="C616" s="13">
        <v>0.74528935185185186</v>
      </c>
      <c r="D616" s="11">
        <v>44396</v>
      </c>
      <c r="E616" s="13">
        <v>0.75916666666666666</v>
      </c>
      <c r="F616" s="5">
        <v>1</v>
      </c>
      <c r="G616" s="5">
        <v>41</v>
      </c>
      <c r="H616" s="5">
        <v>167</v>
      </c>
      <c r="I616" s="5">
        <v>1</v>
      </c>
      <c r="J616" s="5">
        <v>3.3</v>
      </c>
      <c r="K616" s="5">
        <v>14.5</v>
      </c>
      <c r="M616" s="13">
        <f t="shared" si="11"/>
        <v>1.3877314813726116E-2</v>
      </c>
    </row>
    <row r="617" spans="2:13" x14ac:dyDescent="0.35">
      <c r="B617" s="11">
        <v>44396</v>
      </c>
      <c r="C617" s="13">
        <v>0.71635416666666663</v>
      </c>
      <c r="D617" s="11">
        <v>44396</v>
      </c>
      <c r="E617" s="13">
        <v>0.71920138888888896</v>
      </c>
      <c r="F617" s="5">
        <v>1</v>
      </c>
      <c r="G617" s="5">
        <v>7</v>
      </c>
      <c r="H617" s="5">
        <v>146</v>
      </c>
      <c r="I617" s="5">
        <v>1</v>
      </c>
      <c r="J617" s="5">
        <v>0.86</v>
      </c>
      <c r="K617" s="5">
        <v>5</v>
      </c>
      <c r="M617" s="13">
        <f t="shared" si="11"/>
        <v>2.8472222256823443E-3</v>
      </c>
    </row>
    <row r="618" spans="2:13" x14ac:dyDescent="0.35">
      <c r="B618" s="11">
        <v>44396</v>
      </c>
      <c r="C618" s="13">
        <v>0.71466435185185195</v>
      </c>
      <c r="D618" s="11">
        <v>44396</v>
      </c>
      <c r="E618" s="13">
        <v>0.72211805555555564</v>
      </c>
      <c r="F618" s="5">
        <v>1</v>
      </c>
      <c r="G618" s="5">
        <v>181</v>
      </c>
      <c r="H618" s="5">
        <v>25</v>
      </c>
      <c r="I618" s="5">
        <v>1</v>
      </c>
      <c r="J618" s="5">
        <v>1.45</v>
      </c>
      <c r="K618" s="5">
        <v>9</v>
      </c>
      <c r="M618" s="13">
        <f t="shared" si="11"/>
        <v>7.4537037071422674E-3</v>
      </c>
    </row>
    <row r="619" spans="2:13" x14ac:dyDescent="0.35">
      <c r="B619" s="11">
        <v>44396</v>
      </c>
      <c r="C619" s="13">
        <v>0.71979166666666661</v>
      </c>
      <c r="D619" s="11">
        <v>44396</v>
      </c>
      <c r="E619" s="13">
        <v>0.73223379629629637</v>
      </c>
      <c r="F619" s="5">
        <v>1</v>
      </c>
      <c r="G619" s="5">
        <v>26</v>
      </c>
      <c r="H619" s="5">
        <v>67</v>
      </c>
      <c r="I619" s="5">
        <v>1</v>
      </c>
      <c r="J619" s="5">
        <v>2.4300000000000002</v>
      </c>
      <c r="K619" s="5">
        <v>13</v>
      </c>
      <c r="M619" s="13">
        <f t="shared" si="11"/>
        <v>1.244212962774327E-2</v>
      </c>
    </row>
    <row r="620" spans="2:13" x14ac:dyDescent="0.35">
      <c r="B620" s="11">
        <v>44396</v>
      </c>
      <c r="C620" s="13">
        <v>0.76894675925925926</v>
      </c>
      <c r="D620" s="11">
        <v>44396</v>
      </c>
      <c r="E620" s="13">
        <v>0.77829861111111109</v>
      </c>
      <c r="F620" s="5">
        <v>1</v>
      </c>
      <c r="G620" s="5">
        <v>52</v>
      </c>
      <c r="H620" s="5">
        <v>181</v>
      </c>
      <c r="I620" s="5">
        <v>1</v>
      </c>
      <c r="J620" s="5">
        <v>1.81</v>
      </c>
      <c r="K620" s="5">
        <v>9</v>
      </c>
      <c r="M620" s="13">
        <f t="shared" si="11"/>
        <v>9.3518518551718444E-3</v>
      </c>
    </row>
    <row r="621" spans="2:13" x14ac:dyDescent="0.35">
      <c r="B621" s="11">
        <v>44396</v>
      </c>
      <c r="C621" s="13">
        <v>0.81752314814814808</v>
      </c>
      <c r="D621" s="11">
        <v>44396</v>
      </c>
      <c r="E621" s="13">
        <v>0.83708333333333329</v>
      </c>
      <c r="F621" s="5">
        <v>1</v>
      </c>
      <c r="G621" s="5">
        <v>43</v>
      </c>
      <c r="H621" s="5">
        <v>243</v>
      </c>
      <c r="I621" s="5">
        <v>1</v>
      </c>
      <c r="J621" s="5">
        <v>5.54</v>
      </c>
      <c r="K621" s="5">
        <v>22</v>
      </c>
      <c r="M621" s="13">
        <f t="shared" si="11"/>
        <v>1.9560185188311152E-2</v>
      </c>
    </row>
    <row r="622" spans="2:13" x14ac:dyDescent="0.35">
      <c r="B622" s="11">
        <v>44396</v>
      </c>
      <c r="C622" s="13">
        <v>0.80334490740740738</v>
      </c>
      <c r="D622" s="11">
        <v>44396</v>
      </c>
      <c r="E622" s="13">
        <v>0.8122800925925926</v>
      </c>
      <c r="F622" s="5">
        <v>1</v>
      </c>
      <c r="G622" s="5">
        <v>119</v>
      </c>
      <c r="H622" s="5">
        <v>244</v>
      </c>
      <c r="I622" s="5">
        <v>1</v>
      </c>
      <c r="J622" s="5">
        <v>2.0299999999999998</v>
      </c>
      <c r="K622" s="5">
        <v>10.5</v>
      </c>
      <c r="M622" s="13">
        <f t="shared" si="11"/>
        <v>8.9351851856918074E-3</v>
      </c>
    </row>
    <row r="623" spans="2:13" x14ac:dyDescent="0.35">
      <c r="B623" s="11">
        <v>44396</v>
      </c>
      <c r="C623" s="13">
        <v>0.90109953703703705</v>
      </c>
      <c r="D623" s="11">
        <v>44396</v>
      </c>
      <c r="E623" s="13">
        <v>0.90788194444444448</v>
      </c>
      <c r="F623" s="5">
        <v>1</v>
      </c>
      <c r="G623" s="5">
        <v>173</v>
      </c>
      <c r="H623" s="5">
        <v>82</v>
      </c>
      <c r="I623" s="5">
        <v>1</v>
      </c>
      <c r="J623" s="5">
        <v>1.55</v>
      </c>
      <c r="K623" s="5">
        <v>8</v>
      </c>
      <c r="M623" s="13">
        <f t="shared" si="11"/>
        <v>6.7824074067175388E-3</v>
      </c>
    </row>
    <row r="624" spans="2:13" x14ac:dyDescent="0.35">
      <c r="B624" s="11">
        <v>44396</v>
      </c>
      <c r="C624" s="13">
        <v>0.92986111111111114</v>
      </c>
      <c r="D624" s="11">
        <v>44396</v>
      </c>
      <c r="E624" s="13">
        <v>0.93334490740740739</v>
      </c>
      <c r="F624" s="5">
        <v>1</v>
      </c>
      <c r="G624" s="5">
        <v>166</v>
      </c>
      <c r="H624" s="5">
        <v>152</v>
      </c>
      <c r="I624" s="5">
        <v>1</v>
      </c>
      <c r="J624" s="5">
        <v>0.68</v>
      </c>
      <c r="K624" s="5">
        <v>5.5</v>
      </c>
      <c r="M624" s="13">
        <f t="shared" si="11"/>
        <v>3.4837962957681157E-3</v>
      </c>
    </row>
    <row r="625" spans="2:13" x14ac:dyDescent="0.35">
      <c r="B625" s="11">
        <v>44396</v>
      </c>
      <c r="C625" s="13">
        <v>0.84880787037037031</v>
      </c>
      <c r="D625" s="11">
        <v>44396</v>
      </c>
      <c r="E625" s="13">
        <v>0.86621527777777774</v>
      </c>
      <c r="F625" s="5">
        <v>1</v>
      </c>
      <c r="G625" s="5">
        <v>97</v>
      </c>
      <c r="H625" s="5">
        <v>55</v>
      </c>
      <c r="I625" s="5">
        <v>2</v>
      </c>
      <c r="J625" s="5">
        <v>12.73</v>
      </c>
      <c r="K625" s="5">
        <v>37</v>
      </c>
      <c r="M625" s="13">
        <f t="shared" si="11"/>
        <v>1.7407407409336884E-2</v>
      </c>
    </row>
    <row r="626" spans="2:13" x14ac:dyDescent="0.35">
      <c r="B626" s="11">
        <v>44396</v>
      </c>
      <c r="C626" s="13">
        <v>0.99834490740740733</v>
      </c>
      <c r="D626" s="11">
        <v>44396</v>
      </c>
      <c r="E626" s="13">
        <v>0.99909722222222219</v>
      </c>
      <c r="F626" s="5">
        <v>1</v>
      </c>
      <c r="G626" s="5">
        <v>75</v>
      </c>
      <c r="H626" s="5">
        <v>75</v>
      </c>
      <c r="I626" s="5">
        <v>1</v>
      </c>
      <c r="J626" s="5">
        <v>0.35</v>
      </c>
      <c r="K626" s="5">
        <v>3</v>
      </c>
      <c r="M626" s="13">
        <f t="shared" si="11"/>
        <v>7.5231481605442241E-4</v>
      </c>
    </row>
    <row r="627" spans="2:13" x14ac:dyDescent="0.35">
      <c r="B627" s="11">
        <v>44397</v>
      </c>
      <c r="C627" s="13">
        <v>0.3313888888888889</v>
      </c>
      <c r="D627" s="11">
        <v>44397</v>
      </c>
      <c r="E627" s="13">
        <v>0.33523148148148146</v>
      </c>
      <c r="F627" s="5">
        <v>1</v>
      </c>
      <c r="G627" s="5">
        <v>75</v>
      </c>
      <c r="H627" s="5">
        <v>168</v>
      </c>
      <c r="I627" s="5">
        <v>1</v>
      </c>
      <c r="J627" s="5">
        <v>1.59</v>
      </c>
      <c r="K627" s="5">
        <v>7</v>
      </c>
      <c r="M627" s="13">
        <f t="shared" si="11"/>
        <v>3.8425925959018059E-3</v>
      </c>
    </row>
    <row r="628" spans="2:13" x14ac:dyDescent="0.35">
      <c r="B628" s="11">
        <v>44397</v>
      </c>
      <c r="C628" s="13">
        <v>0.31260416666666663</v>
      </c>
      <c r="D628" s="11">
        <v>44397</v>
      </c>
      <c r="E628" s="13">
        <v>0.32197916666666665</v>
      </c>
      <c r="F628" s="5">
        <v>1</v>
      </c>
      <c r="G628" s="5">
        <v>130</v>
      </c>
      <c r="H628" s="5">
        <v>122</v>
      </c>
      <c r="I628" s="5">
        <v>1</v>
      </c>
      <c r="J628" s="5">
        <v>2.23</v>
      </c>
      <c r="K628" s="5">
        <v>11.5</v>
      </c>
      <c r="M628" s="13">
        <f t="shared" si="11"/>
        <v>9.3750000014551915E-3</v>
      </c>
    </row>
    <row r="629" spans="2:13" x14ac:dyDescent="0.35">
      <c r="B629" s="11">
        <v>44397</v>
      </c>
      <c r="C629" s="13">
        <v>0.36145833333333338</v>
      </c>
      <c r="D629" s="11">
        <v>44397</v>
      </c>
      <c r="E629" s="13">
        <v>0.36694444444444446</v>
      </c>
      <c r="F629" s="5">
        <v>1</v>
      </c>
      <c r="G629" s="5">
        <v>74</v>
      </c>
      <c r="H629" s="5">
        <v>74</v>
      </c>
      <c r="I629" s="5">
        <v>1</v>
      </c>
      <c r="J629" s="5">
        <v>0.91</v>
      </c>
      <c r="K629" s="5">
        <v>7</v>
      </c>
      <c r="M629" s="13">
        <f t="shared" si="11"/>
        <v>5.4861111129866913E-3</v>
      </c>
    </row>
    <row r="630" spans="2:13" x14ac:dyDescent="0.35">
      <c r="B630" s="11">
        <v>44397</v>
      </c>
      <c r="C630" s="13">
        <v>0.3845601851851852</v>
      </c>
      <c r="D630" s="11">
        <v>44397</v>
      </c>
      <c r="E630" s="13">
        <v>0.43896990740740738</v>
      </c>
      <c r="F630" s="5">
        <v>1</v>
      </c>
      <c r="G630" s="5">
        <v>76</v>
      </c>
      <c r="H630" s="5">
        <v>17</v>
      </c>
      <c r="I630" s="5">
        <v>1</v>
      </c>
      <c r="J630" s="5">
        <v>8.84</v>
      </c>
      <c r="K630" s="5">
        <v>49.5</v>
      </c>
      <c r="M630" s="13">
        <f t="shared" si="11"/>
        <v>5.4409722222771961E-2</v>
      </c>
    </row>
    <row r="631" spans="2:13" x14ac:dyDescent="0.35">
      <c r="B631" s="11">
        <v>44397</v>
      </c>
      <c r="C631" s="13">
        <v>0.37365740740740744</v>
      </c>
      <c r="D631" s="11">
        <v>44397</v>
      </c>
      <c r="E631" s="13">
        <v>0.37936342592592592</v>
      </c>
      <c r="F631" s="5">
        <v>1</v>
      </c>
      <c r="G631" s="5">
        <v>74</v>
      </c>
      <c r="H631" s="5">
        <v>41</v>
      </c>
      <c r="I631" s="5">
        <v>1</v>
      </c>
      <c r="J631" s="5">
        <v>1.18</v>
      </c>
      <c r="K631" s="5">
        <v>7.5</v>
      </c>
      <c r="M631" s="13">
        <f t="shared" si="11"/>
        <v>5.7060185208683833E-3</v>
      </c>
    </row>
    <row r="632" spans="2:13" x14ac:dyDescent="0.35">
      <c r="B632" s="11">
        <v>44397</v>
      </c>
      <c r="C632" s="13">
        <v>0.44398148148148148</v>
      </c>
      <c r="D632" s="11">
        <v>44397</v>
      </c>
      <c r="E632" s="13">
        <v>0.46026620370370369</v>
      </c>
      <c r="F632" s="5">
        <v>1</v>
      </c>
      <c r="G632" s="5">
        <v>51</v>
      </c>
      <c r="H632" s="5">
        <v>174</v>
      </c>
      <c r="I632" s="5">
        <v>1</v>
      </c>
      <c r="J632" s="5">
        <v>3.23</v>
      </c>
      <c r="K632" s="5">
        <v>16.5</v>
      </c>
      <c r="M632" s="13">
        <f t="shared" si="11"/>
        <v>1.6284722223645076E-2</v>
      </c>
    </row>
    <row r="633" spans="2:13" x14ac:dyDescent="0.35">
      <c r="B633" s="11">
        <v>44397</v>
      </c>
      <c r="C633" s="13">
        <v>0.49159722222222224</v>
      </c>
      <c r="D633" s="11">
        <v>44397</v>
      </c>
      <c r="E633" s="13">
        <v>0.52328703703703705</v>
      </c>
      <c r="F633" s="5">
        <v>1</v>
      </c>
      <c r="G633" s="5">
        <v>7</v>
      </c>
      <c r="H633" s="5">
        <v>89</v>
      </c>
      <c r="I633" s="5">
        <v>1</v>
      </c>
      <c r="J633" s="5">
        <v>11.76</v>
      </c>
      <c r="K633" s="5">
        <v>39.5</v>
      </c>
      <c r="M633" s="13">
        <f t="shared" si="11"/>
        <v>3.1689814815763384E-2</v>
      </c>
    </row>
    <row r="634" spans="2:13" x14ac:dyDescent="0.35">
      <c r="B634" s="11">
        <v>44397</v>
      </c>
      <c r="C634" s="13">
        <v>0.47386574074074073</v>
      </c>
      <c r="D634" s="11">
        <v>44397</v>
      </c>
      <c r="E634" s="13">
        <v>0.47538194444444448</v>
      </c>
      <c r="F634" s="5">
        <v>1</v>
      </c>
      <c r="G634" s="5">
        <v>82</v>
      </c>
      <c r="H634" s="5">
        <v>82</v>
      </c>
      <c r="I634" s="5">
        <v>1</v>
      </c>
      <c r="J634" s="5">
        <v>0.35</v>
      </c>
      <c r="K634" s="5">
        <v>3.5</v>
      </c>
      <c r="M634" s="13">
        <f t="shared" si="11"/>
        <v>1.5162037016125396E-3</v>
      </c>
    </row>
    <row r="635" spans="2:13" x14ac:dyDescent="0.35">
      <c r="B635" s="11">
        <v>44397</v>
      </c>
      <c r="C635" s="13">
        <v>0.51181712962962966</v>
      </c>
      <c r="D635" s="11">
        <v>44397</v>
      </c>
      <c r="E635" s="13">
        <v>0.53737268518518522</v>
      </c>
      <c r="F635" s="5">
        <v>1</v>
      </c>
      <c r="G635" s="5">
        <v>61</v>
      </c>
      <c r="H635" s="5">
        <v>38</v>
      </c>
      <c r="I635" s="5">
        <v>1</v>
      </c>
      <c r="J635" s="5">
        <v>16.04</v>
      </c>
      <c r="K635" s="5">
        <v>47</v>
      </c>
      <c r="M635" s="13">
        <f t="shared" si="11"/>
        <v>2.5555555555911269E-2</v>
      </c>
    </row>
    <row r="636" spans="2:13" x14ac:dyDescent="0.35">
      <c r="B636" s="11">
        <v>44397</v>
      </c>
      <c r="C636" s="13">
        <v>0.51905092592592594</v>
      </c>
      <c r="D636" s="11">
        <v>44397</v>
      </c>
      <c r="E636" s="13">
        <v>0.52318287037037037</v>
      </c>
      <c r="F636" s="5">
        <v>1</v>
      </c>
      <c r="G636" s="5">
        <v>41</v>
      </c>
      <c r="H636" s="5">
        <v>151</v>
      </c>
      <c r="I636" s="5">
        <v>1</v>
      </c>
      <c r="J636" s="5">
        <v>0.87</v>
      </c>
      <c r="K636" s="5">
        <v>6</v>
      </c>
      <c r="M636" s="13">
        <f t="shared" si="11"/>
        <v>4.1319444426335394E-3</v>
      </c>
    </row>
    <row r="637" spans="2:13" x14ac:dyDescent="0.35">
      <c r="B637" s="11">
        <v>44397</v>
      </c>
      <c r="C637" s="13">
        <v>0.54085648148148147</v>
      </c>
      <c r="D637" s="11">
        <v>44397</v>
      </c>
      <c r="E637" s="13">
        <v>0.54638888888888892</v>
      </c>
      <c r="F637" s="5">
        <v>1</v>
      </c>
      <c r="G637" s="5">
        <v>75</v>
      </c>
      <c r="H637" s="5">
        <v>75</v>
      </c>
      <c r="I637" s="5">
        <v>1</v>
      </c>
      <c r="J637" s="5">
        <v>1.03</v>
      </c>
      <c r="K637" s="5">
        <v>6.5</v>
      </c>
      <c r="M637" s="13">
        <f t="shared" si="11"/>
        <v>5.5324074055533856E-3</v>
      </c>
    </row>
    <row r="638" spans="2:13" x14ac:dyDescent="0.35">
      <c r="B638" s="11">
        <v>44397</v>
      </c>
      <c r="C638" s="13">
        <v>0.55634259259259256</v>
      </c>
      <c r="D638" s="11">
        <v>44397</v>
      </c>
      <c r="E638" s="13">
        <v>0.60365740740740736</v>
      </c>
      <c r="F638" s="5">
        <v>1</v>
      </c>
      <c r="G638" s="5">
        <v>193</v>
      </c>
      <c r="H638" s="5">
        <v>179</v>
      </c>
      <c r="I638" s="5">
        <v>1</v>
      </c>
      <c r="J638" s="5">
        <v>8.01</v>
      </c>
      <c r="K638" s="5">
        <v>42.5</v>
      </c>
      <c r="M638" s="13">
        <f t="shared" si="11"/>
        <v>4.7314814815763384E-2</v>
      </c>
    </row>
    <row r="639" spans="2:13" x14ac:dyDescent="0.35">
      <c r="B639" s="11">
        <v>44397</v>
      </c>
      <c r="C639" s="13">
        <v>0.59699074074074077</v>
      </c>
      <c r="D639" s="11">
        <v>44397</v>
      </c>
      <c r="E639" s="13">
        <v>0.60230324074074071</v>
      </c>
      <c r="F639" s="5">
        <v>1</v>
      </c>
      <c r="G639" s="5">
        <v>75</v>
      </c>
      <c r="H639" s="5">
        <v>74</v>
      </c>
      <c r="I639" s="5">
        <v>1</v>
      </c>
      <c r="J639" s="5">
        <v>1.35</v>
      </c>
      <c r="K639" s="5">
        <v>7</v>
      </c>
      <c r="M639" s="13">
        <f t="shared" si="11"/>
        <v>5.3124999976716936E-3</v>
      </c>
    </row>
    <row r="640" spans="2:13" x14ac:dyDescent="0.35">
      <c r="B640" s="11">
        <v>44397</v>
      </c>
      <c r="C640" s="13">
        <v>0.59923611111111108</v>
      </c>
      <c r="D640" s="11">
        <v>44397</v>
      </c>
      <c r="E640" s="13">
        <v>0.6116435185185185</v>
      </c>
      <c r="F640" s="5">
        <v>1</v>
      </c>
      <c r="G640" s="5">
        <v>42</v>
      </c>
      <c r="H640" s="5">
        <v>244</v>
      </c>
      <c r="I640" s="5">
        <v>2</v>
      </c>
      <c r="J640" s="5">
        <v>2.89</v>
      </c>
      <c r="K640" s="5">
        <v>14</v>
      </c>
      <c r="M640" s="13">
        <f t="shared" si="11"/>
        <v>1.2407407404680271E-2</v>
      </c>
    </row>
    <row r="641" spans="2:13" x14ac:dyDescent="0.35">
      <c r="B641" s="11">
        <v>44397</v>
      </c>
      <c r="C641" s="13">
        <v>0.64423611111111112</v>
      </c>
      <c r="D641" s="11">
        <v>44397</v>
      </c>
      <c r="E641" s="13">
        <v>0.65342592592592597</v>
      </c>
      <c r="F641" s="5">
        <v>1</v>
      </c>
      <c r="G641" s="5">
        <v>65</v>
      </c>
      <c r="H641" s="5">
        <v>97</v>
      </c>
      <c r="I641" s="5">
        <v>1</v>
      </c>
      <c r="J641" s="5">
        <v>1.31</v>
      </c>
      <c r="K641" s="5">
        <v>9.5</v>
      </c>
      <c r="M641" s="13">
        <f t="shared" si="11"/>
        <v>9.189814816636499E-3</v>
      </c>
    </row>
    <row r="642" spans="2:13" x14ac:dyDescent="0.35">
      <c r="B642" s="11">
        <v>44397</v>
      </c>
      <c r="C642" s="13">
        <v>0.70160879629629624</v>
      </c>
      <c r="D642" s="11">
        <v>44397</v>
      </c>
      <c r="E642" s="13">
        <v>0.74527777777777782</v>
      </c>
      <c r="F642" s="5">
        <v>1</v>
      </c>
      <c r="G642" s="5">
        <v>82</v>
      </c>
      <c r="H642" s="5">
        <v>130</v>
      </c>
      <c r="I642" s="5">
        <v>2</v>
      </c>
      <c r="J642" s="5">
        <v>7</v>
      </c>
      <c r="K642" s="5">
        <v>38.5</v>
      </c>
      <c r="M642" s="13">
        <f t="shared" si="11"/>
        <v>4.3668981481459923E-2</v>
      </c>
    </row>
    <row r="643" spans="2:13" x14ac:dyDescent="0.35">
      <c r="B643" s="11">
        <v>44397</v>
      </c>
      <c r="C643" s="13">
        <v>0.71532407407407417</v>
      </c>
      <c r="D643" s="11">
        <v>44397</v>
      </c>
      <c r="E643" s="13">
        <v>0.72056712962962965</v>
      </c>
      <c r="F643" s="5">
        <v>1</v>
      </c>
      <c r="G643" s="5">
        <v>7</v>
      </c>
      <c r="H643" s="5">
        <v>226</v>
      </c>
      <c r="I643" s="5">
        <v>1</v>
      </c>
      <c r="J643" s="5">
        <v>0.97</v>
      </c>
      <c r="K643" s="5">
        <v>6.5</v>
      </c>
      <c r="M643" s="13">
        <f t="shared" si="11"/>
        <v>5.2430555588216521E-3</v>
      </c>
    </row>
    <row r="644" spans="2:13" x14ac:dyDescent="0.35">
      <c r="B644" s="11">
        <v>44397</v>
      </c>
      <c r="C644" s="13">
        <v>0.72614583333333327</v>
      </c>
      <c r="D644" s="11">
        <v>44397</v>
      </c>
      <c r="E644" s="13">
        <v>0.74163194444444447</v>
      </c>
      <c r="F644" s="5">
        <v>1</v>
      </c>
      <c r="G644" s="5">
        <v>127</v>
      </c>
      <c r="H644" s="5">
        <v>47</v>
      </c>
      <c r="I644" s="5">
        <v>1</v>
      </c>
      <c r="J644" s="5">
        <v>4.32</v>
      </c>
      <c r="K644" s="5">
        <v>16.5</v>
      </c>
      <c r="M644" s="13">
        <f t="shared" si="11"/>
        <v>1.5486111107748002E-2</v>
      </c>
    </row>
    <row r="645" spans="2:13" x14ac:dyDescent="0.35">
      <c r="B645" s="11">
        <v>44397</v>
      </c>
      <c r="C645" s="13">
        <v>0.77193287037037039</v>
      </c>
      <c r="D645" s="11">
        <v>44397</v>
      </c>
      <c r="E645" s="13">
        <v>0.77574074074074073</v>
      </c>
      <c r="F645" s="5">
        <v>1</v>
      </c>
      <c r="G645" s="5">
        <v>197</v>
      </c>
      <c r="H645" s="5">
        <v>197</v>
      </c>
      <c r="I645" s="5">
        <v>1</v>
      </c>
      <c r="J645" s="5">
        <v>1.18</v>
      </c>
      <c r="K645" s="5">
        <v>6</v>
      </c>
      <c r="M645" s="13">
        <f t="shared" si="11"/>
        <v>3.8078703728388064E-3</v>
      </c>
    </row>
    <row r="646" spans="2:13" x14ac:dyDescent="0.35">
      <c r="B646" s="11">
        <v>44397</v>
      </c>
      <c r="C646" s="13">
        <v>0.79431712962962964</v>
      </c>
      <c r="D646" s="11">
        <v>44397</v>
      </c>
      <c r="E646" s="13">
        <v>0.8067939814814814</v>
      </c>
      <c r="F646" s="5">
        <v>1</v>
      </c>
      <c r="G646" s="5">
        <v>166</v>
      </c>
      <c r="H646" s="5">
        <v>127</v>
      </c>
      <c r="I646" s="5">
        <v>1</v>
      </c>
      <c r="J646" s="5">
        <v>6.07</v>
      </c>
      <c r="K646" s="5">
        <v>19.5</v>
      </c>
      <c r="M646" s="13">
        <f t="shared" si="11"/>
        <v>1.247685185080627E-2</v>
      </c>
    </row>
    <row r="647" spans="2:13" x14ac:dyDescent="0.35">
      <c r="B647" s="11">
        <v>44397</v>
      </c>
      <c r="C647" s="13">
        <v>0.82445601851851846</v>
      </c>
      <c r="D647" s="11">
        <v>44397</v>
      </c>
      <c r="E647" s="13">
        <v>0.82795138888888886</v>
      </c>
      <c r="F647" s="5">
        <v>1</v>
      </c>
      <c r="G647" s="5">
        <v>97</v>
      </c>
      <c r="H647" s="5">
        <v>25</v>
      </c>
      <c r="I647" s="5">
        <v>1</v>
      </c>
      <c r="J647" s="5">
        <v>0.73</v>
      </c>
      <c r="K647" s="5">
        <v>5</v>
      </c>
      <c r="M647" s="13">
        <f t="shared" si="11"/>
        <v>3.4953703725477681E-3</v>
      </c>
    </row>
    <row r="648" spans="2:13" x14ac:dyDescent="0.35">
      <c r="B648" s="11">
        <v>44397</v>
      </c>
      <c r="C648" s="13">
        <v>0.82609953703703709</v>
      </c>
      <c r="D648" s="11">
        <v>44397</v>
      </c>
      <c r="E648" s="13">
        <v>0.82839120370370367</v>
      </c>
      <c r="F648" s="5">
        <v>1</v>
      </c>
      <c r="G648" s="5">
        <v>74</v>
      </c>
      <c r="H648" s="5">
        <v>74</v>
      </c>
      <c r="I648" s="5">
        <v>1</v>
      </c>
      <c r="J648" s="5">
        <v>0.7</v>
      </c>
      <c r="K648" s="5">
        <v>4.5</v>
      </c>
      <c r="M648" s="13">
        <f t="shared" si="11"/>
        <v>2.2916666639503092E-3</v>
      </c>
    </row>
    <row r="649" spans="2:13" x14ac:dyDescent="0.35">
      <c r="B649" s="11">
        <v>44397</v>
      </c>
      <c r="C649" s="13">
        <v>0.80023148148148149</v>
      </c>
      <c r="D649" s="11">
        <v>44397</v>
      </c>
      <c r="E649" s="13">
        <v>0.81552083333333336</v>
      </c>
      <c r="F649" s="5">
        <v>1</v>
      </c>
      <c r="G649" s="5">
        <v>127</v>
      </c>
      <c r="H649" s="5">
        <v>220</v>
      </c>
      <c r="I649" s="5">
        <v>1</v>
      </c>
      <c r="J649" s="5">
        <v>5.91</v>
      </c>
      <c r="K649" s="5">
        <v>20.5</v>
      </c>
      <c r="M649" s="13">
        <f t="shared" si="11"/>
        <v>1.5289351853425615E-2</v>
      </c>
    </row>
    <row r="650" spans="2:13" x14ac:dyDescent="0.35">
      <c r="B650" s="11">
        <v>44398</v>
      </c>
      <c r="C650" s="13">
        <v>5.8622685185185187E-2</v>
      </c>
      <c r="D650" s="11">
        <v>44398</v>
      </c>
      <c r="E650" s="13">
        <v>6.6516203703703702E-2</v>
      </c>
      <c r="F650" s="5">
        <v>1</v>
      </c>
      <c r="G650" s="5">
        <v>129</v>
      </c>
      <c r="H650" s="5">
        <v>196</v>
      </c>
      <c r="I650" s="5">
        <v>1</v>
      </c>
      <c r="J650" s="5">
        <v>2.23</v>
      </c>
      <c r="K650" s="5">
        <v>10</v>
      </c>
      <c r="M650" s="13">
        <f t="shared" si="11"/>
        <v>7.8935185156296939E-3</v>
      </c>
    </row>
    <row r="651" spans="2:13" x14ac:dyDescent="0.35">
      <c r="B651" s="11">
        <v>44398</v>
      </c>
      <c r="C651" s="13">
        <v>0.31758101851851855</v>
      </c>
      <c r="D651" s="11">
        <v>44398</v>
      </c>
      <c r="E651" s="13">
        <v>0.32239583333333333</v>
      </c>
      <c r="F651" s="5">
        <v>1</v>
      </c>
      <c r="G651" s="5">
        <v>41</v>
      </c>
      <c r="H651" s="5">
        <v>166</v>
      </c>
      <c r="I651" s="5">
        <v>1</v>
      </c>
      <c r="J651" s="5">
        <v>1.2</v>
      </c>
      <c r="K651" s="5">
        <v>7</v>
      </c>
      <c r="M651" s="13">
        <f t="shared" si="11"/>
        <v>4.8148148125619628E-3</v>
      </c>
    </row>
    <row r="652" spans="2:13" x14ac:dyDescent="0.35">
      <c r="B652" s="11">
        <v>44398</v>
      </c>
      <c r="C652" s="13">
        <v>0.29421296296296295</v>
      </c>
      <c r="D652" s="11">
        <v>44398</v>
      </c>
      <c r="E652" s="13">
        <v>0.33499999999999996</v>
      </c>
      <c r="F652" s="5">
        <v>1</v>
      </c>
      <c r="G652" s="5">
        <v>197</v>
      </c>
      <c r="H652" s="5">
        <v>97</v>
      </c>
      <c r="I652" s="5">
        <v>1</v>
      </c>
      <c r="J652" s="5">
        <v>16.48</v>
      </c>
      <c r="K652" s="5">
        <v>52.5</v>
      </c>
      <c r="M652" s="13">
        <f t="shared" ref="M652:M715" si="12">(E652-C652)+D652-B652</f>
        <v>4.0787037039990537E-2</v>
      </c>
    </row>
    <row r="653" spans="2:13" x14ac:dyDescent="0.35">
      <c r="B653" s="11">
        <v>44398</v>
      </c>
      <c r="C653" s="13">
        <v>0.36105324074074074</v>
      </c>
      <c r="D653" s="11">
        <v>44398</v>
      </c>
      <c r="E653" s="13">
        <v>0.37127314814814816</v>
      </c>
      <c r="F653" s="5">
        <v>1</v>
      </c>
      <c r="G653" s="5">
        <v>75</v>
      </c>
      <c r="H653" s="5">
        <v>75</v>
      </c>
      <c r="I653" s="5">
        <v>1</v>
      </c>
      <c r="J653" s="5">
        <v>1.05</v>
      </c>
      <c r="K653" s="5">
        <v>10</v>
      </c>
      <c r="M653" s="13">
        <f t="shared" si="12"/>
        <v>1.021990740991896E-2</v>
      </c>
    </row>
    <row r="654" spans="2:13" x14ac:dyDescent="0.35">
      <c r="B654" s="11">
        <v>44398</v>
      </c>
      <c r="C654" s="13">
        <v>0.39773148148148146</v>
      </c>
      <c r="D654" s="11">
        <v>44398</v>
      </c>
      <c r="E654" s="13">
        <v>0.40107638888888886</v>
      </c>
      <c r="F654" s="5">
        <v>1</v>
      </c>
      <c r="G654" s="5">
        <v>42</v>
      </c>
      <c r="H654" s="5">
        <v>74</v>
      </c>
      <c r="I654" s="5">
        <v>1</v>
      </c>
      <c r="J654" s="5">
        <v>0.9</v>
      </c>
      <c r="K654" s="5">
        <v>5</v>
      </c>
      <c r="M654" s="13">
        <f t="shared" si="12"/>
        <v>3.3449074107920751E-3</v>
      </c>
    </row>
    <row r="655" spans="2:13" x14ac:dyDescent="0.35">
      <c r="B655" s="11">
        <v>44398</v>
      </c>
      <c r="C655" s="13">
        <v>0.4142939814814815</v>
      </c>
      <c r="D655" s="11">
        <v>44398</v>
      </c>
      <c r="E655" s="13">
        <v>0.4168055555555556</v>
      </c>
      <c r="F655" s="5">
        <v>1</v>
      </c>
      <c r="G655" s="5">
        <v>166</v>
      </c>
      <c r="H655" s="5">
        <v>41</v>
      </c>
      <c r="I655" s="5">
        <v>1</v>
      </c>
      <c r="J655" s="5">
        <v>0.73</v>
      </c>
      <c r="K655" s="5">
        <v>4.5</v>
      </c>
      <c r="M655" s="13">
        <f t="shared" si="12"/>
        <v>2.5115740718320012E-3</v>
      </c>
    </row>
    <row r="656" spans="2:13" x14ac:dyDescent="0.35">
      <c r="B656" s="11">
        <v>44398</v>
      </c>
      <c r="C656" s="13">
        <v>0.43314814814814812</v>
      </c>
      <c r="D656" s="11">
        <v>44398</v>
      </c>
      <c r="E656" s="13">
        <v>0.45868055555555554</v>
      </c>
      <c r="F656" s="5">
        <v>2</v>
      </c>
      <c r="G656" s="5">
        <v>132</v>
      </c>
      <c r="H656" s="5">
        <v>49</v>
      </c>
      <c r="I656" s="5">
        <v>1</v>
      </c>
      <c r="J656" s="5">
        <v>11.37</v>
      </c>
      <c r="K656" s="5">
        <v>52</v>
      </c>
      <c r="M656" s="13">
        <f t="shared" si="12"/>
        <v>2.5532407409627922E-2</v>
      </c>
    </row>
    <row r="657" spans="2:13" x14ac:dyDescent="0.35">
      <c r="B657" s="11">
        <v>44398</v>
      </c>
      <c r="C657" s="13">
        <v>0.42644675925925929</v>
      </c>
      <c r="D657" s="11">
        <v>44398</v>
      </c>
      <c r="E657" s="13">
        <v>0.43509259259259259</v>
      </c>
      <c r="F657" s="5">
        <v>1</v>
      </c>
      <c r="G657" s="5">
        <v>42</v>
      </c>
      <c r="H657" s="5">
        <v>75</v>
      </c>
      <c r="I657" s="5">
        <v>1</v>
      </c>
      <c r="J657" s="5">
        <v>2.19</v>
      </c>
      <c r="K657" s="5">
        <v>10.5</v>
      </c>
      <c r="M657" s="13">
        <f t="shared" si="12"/>
        <v>8.6458333316841163E-3</v>
      </c>
    </row>
    <row r="658" spans="2:13" x14ac:dyDescent="0.35">
      <c r="B658" s="11">
        <v>44398</v>
      </c>
      <c r="C658" s="13">
        <v>0.42702546296296301</v>
      </c>
      <c r="D658" s="11">
        <v>44398</v>
      </c>
      <c r="E658" s="13">
        <v>0.43636574074074069</v>
      </c>
      <c r="F658" s="5">
        <v>1</v>
      </c>
      <c r="G658" s="5">
        <v>74</v>
      </c>
      <c r="H658" s="5">
        <v>244</v>
      </c>
      <c r="I658" s="5">
        <v>1</v>
      </c>
      <c r="J658" s="5">
        <v>3.41</v>
      </c>
      <c r="K658" s="5">
        <v>13.5</v>
      </c>
      <c r="M658" s="13">
        <f t="shared" si="12"/>
        <v>9.340277778392192E-3</v>
      </c>
    </row>
    <row r="659" spans="2:13" x14ac:dyDescent="0.35">
      <c r="B659" s="11">
        <v>44398</v>
      </c>
      <c r="C659" s="13">
        <v>0.4791435185185185</v>
      </c>
      <c r="D659" s="11">
        <v>44398</v>
      </c>
      <c r="E659" s="13">
        <v>0.49050925925925926</v>
      </c>
      <c r="F659" s="5">
        <v>1</v>
      </c>
      <c r="G659" s="5">
        <v>97</v>
      </c>
      <c r="H659" s="5">
        <v>181</v>
      </c>
      <c r="I659" s="5">
        <v>2</v>
      </c>
      <c r="J659" s="5">
        <v>2.58</v>
      </c>
      <c r="K659" s="5">
        <v>11.5</v>
      </c>
      <c r="M659" s="13">
        <f t="shared" si="12"/>
        <v>1.1365740741894115E-2</v>
      </c>
    </row>
    <row r="660" spans="2:13" x14ac:dyDescent="0.35">
      <c r="B660" s="11">
        <v>44398</v>
      </c>
      <c r="C660" s="13">
        <v>0.52366898148148155</v>
      </c>
      <c r="D660" s="11">
        <v>44398</v>
      </c>
      <c r="E660" s="13">
        <v>0.52806712962962965</v>
      </c>
      <c r="F660" s="5">
        <v>1</v>
      </c>
      <c r="G660" s="5">
        <v>95</v>
      </c>
      <c r="H660" s="5">
        <v>95</v>
      </c>
      <c r="I660" s="5">
        <v>1</v>
      </c>
      <c r="J660" s="5">
        <v>0.86</v>
      </c>
      <c r="K660" s="5">
        <v>6</v>
      </c>
      <c r="M660" s="13">
        <f t="shared" si="12"/>
        <v>4.3981481503578834E-3</v>
      </c>
    </row>
    <row r="661" spans="2:13" x14ac:dyDescent="0.35">
      <c r="B661" s="11">
        <v>44398</v>
      </c>
      <c r="C661" s="13">
        <v>0.50626157407407402</v>
      </c>
      <c r="D661" s="11">
        <v>44398</v>
      </c>
      <c r="E661" s="13">
        <v>0.52796296296296297</v>
      </c>
      <c r="F661" s="5">
        <v>1</v>
      </c>
      <c r="G661" s="5">
        <v>33</v>
      </c>
      <c r="H661" s="5">
        <v>26</v>
      </c>
      <c r="I661" s="5">
        <v>1</v>
      </c>
      <c r="J661" s="5">
        <v>5.05</v>
      </c>
      <c r="K661" s="5">
        <v>22.5</v>
      </c>
      <c r="M661" s="13">
        <f t="shared" si="12"/>
        <v>2.1701388890505768E-2</v>
      </c>
    </row>
    <row r="662" spans="2:13" x14ac:dyDescent="0.35">
      <c r="B662" s="11">
        <v>44398</v>
      </c>
      <c r="C662" s="13">
        <v>0.51511574074074074</v>
      </c>
      <c r="D662" s="11">
        <v>44398</v>
      </c>
      <c r="E662" s="13">
        <v>0.52655092592592589</v>
      </c>
      <c r="F662" s="5">
        <v>1</v>
      </c>
      <c r="G662" s="5">
        <v>129</v>
      </c>
      <c r="H662" s="5">
        <v>196</v>
      </c>
      <c r="I662" s="5">
        <v>1</v>
      </c>
      <c r="J662" s="5">
        <v>3.1</v>
      </c>
      <c r="K662" s="5">
        <v>13</v>
      </c>
      <c r="M662" s="13">
        <f t="shared" si="12"/>
        <v>1.1435185188020114E-2</v>
      </c>
    </row>
    <row r="663" spans="2:13" x14ac:dyDescent="0.35">
      <c r="B663" s="11">
        <v>44398</v>
      </c>
      <c r="C663" s="13">
        <v>0.54762731481481486</v>
      </c>
      <c r="D663" s="11">
        <v>44398</v>
      </c>
      <c r="E663" s="13">
        <v>0.55914351851851851</v>
      </c>
      <c r="F663" s="5">
        <v>1</v>
      </c>
      <c r="G663" s="5">
        <v>33</v>
      </c>
      <c r="H663" s="5">
        <v>189</v>
      </c>
      <c r="I663" s="5">
        <v>1</v>
      </c>
      <c r="J663" s="5">
        <v>2.27</v>
      </c>
      <c r="K663" s="5">
        <v>11.5</v>
      </c>
      <c r="M663" s="13">
        <f t="shared" si="12"/>
        <v>1.1516203703649808E-2</v>
      </c>
    </row>
    <row r="664" spans="2:13" x14ac:dyDescent="0.35">
      <c r="B664" s="11">
        <v>44398</v>
      </c>
      <c r="C664" s="13">
        <v>0.62607638888888884</v>
      </c>
      <c r="D664" s="11">
        <v>44398</v>
      </c>
      <c r="E664" s="13">
        <v>0.63796296296296295</v>
      </c>
      <c r="F664" s="5">
        <v>1</v>
      </c>
      <c r="G664" s="5">
        <v>82</v>
      </c>
      <c r="H664" s="5">
        <v>129</v>
      </c>
      <c r="I664" s="5">
        <v>1</v>
      </c>
      <c r="J664" s="5">
        <v>1.77</v>
      </c>
      <c r="K664" s="5">
        <v>12</v>
      </c>
      <c r="M664" s="13">
        <f t="shared" si="12"/>
        <v>1.1886574073287193E-2</v>
      </c>
    </row>
    <row r="665" spans="2:13" x14ac:dyDescent="0.35">
      <c r="B665" s="11">
        <v>44398</v>
      </c>
      <c r="C665" s="13">
        <v>0.61767361111111108</v>
      </c>
      <c r="D665" s="11">
        <v>44398</v>
      </c>
      <c r="E665" s="13">
        <v>0.62159722222222225</v>
      </c>
      <c r="F665" s="5">
        <v>1</v>
      </c>
      <c r="G665" s="5">
        <v>159</v>
      </c>
      <c r="H665" s="5">
        <v>168</v>
      </c>
      <c r="I665" s="5">
        <v>1</v>
      </c>
      <c r="J665" s="5">
        <v>0.68</v>
      </c>
      <c r="K665" s="5">
        <v>5.5</v>
      </c>
      <c r="M665" s="13">
        <f t="shared" si="12"/>
        <v>3.9236111115314998E-3</v>
      </c>
    </row>
    <row r="666" spans="2:13" x14ac:dyDescent="0.35">
      <c r="B666" s="11">
        <v>44398</v>
      </c>
      <c r="C666" s="13">
        <v>0.6653472222222222</v>
      </c>
      <c r="D666" s="11">
        <v>44398</v>
      </c>
      <c r="E666" s="13">
        <v>0.67824074074074081</v>
      </c>
      <c r="F666" s="5">
        <v>1</v>
      </c>
      <c r="G666" s="5">
        <v>62</v>
      </c>
      <c r="H666" s="5">
        <v>40</v>
      </c>
      <c r="I666" s="5">
        <v>1</v>
      </c>
      <c r="J666" s="5">
        <v>3.33</v>
      </c>
      <c r="K666" s="5">
        <v>14</v>
      </c>
      <c r="M666" s="13">
        <f t="shared" si="12"/>
        <v>1.2893518520286307E-2</v>
      </c>
    </row>
    <row r="667" spans="2:13" x14ac:dyDescent="0.35">
      <c r="B667" s="11">
        <v>44398</v>
      </c>
      <c r="C667" s="13">
        <v>0.64103009259259258</v>
      </c>
      <c r="D667" s="11">
        <v>44398</v>
      </c>
      <c r="E667" s="13">
        <v>0.64810185185185187</v>
      </c>
      <c r="F667" s="5">
        <v>1</v>
      </c>
      <c r="G667" s="5">
        <v>166</v>
      </c>
      <c r="H667" s="5">
        <v>116</v>
      </c>
      <c r="I667" s="5">
        <v>1</v>
      </c>
      <c r="J667" s="5">
        <v>1.57</v>
      </c>
      <c r="K667" s="5">
        <v>8.5</v>
      </c>
      <c r="M667" s="13">
        <f t="shared" si="12"/>
        <v>7.07175926072523E-3</v>
      </c>
    </row>
    <row r="668" spans="2:13" x14ac:dyDescent="0.35">
      <c r="B668" s="11">
        <v>44398</v>
      </c>
      <c r="C668" s="13">
        <v>0.70614583333333336</v>
      </c>
      <c r="D668" s="11">
        <v>44398</v>
      </c>
      <c r="E668" s="13">
        <v>0.73013888888888889</v>
      </c>
      <c r="F668" s="5">
        <v>1</v>
      </c>
      <c r="G668" s="5">
        <v>37</v>
      </c>
      <c r="H668" s="5">
        <v>49</v>
      </c>
      <c r="I668" s="5">
        <v>1</v>
      </c>
      <c r="J668" s="5">
        <v>3.79</v>
      </c>
      <c r="K668" s="5">
        <v>22</v>
      </c>
      <c r="M668" s="13">
        <f t="shared" si="12"/>
        <v>2.3993055554456078E-2</v>
      </c>
    </row>
    <row r="669" spans="2:13" x14ac:dyDescent="0.35">
      <c r="B669" s="11">
        <v>44398</v>
      </c>
      <c r="C669" s="13">
        <v>0.69755787037037031</v>
      </c>
      <c r="D669" s="11">
        <v>44398</v>
      </c>
      <c r="E669" s="13">
        <v>0.71711805555555552</v>
      </c>
      <c r="F669" s="5">
        <v>1</v>
      </c>
      <c r="G669" s="5">
        <v>213</v>
      </c>
      <c r="H669" s="5">
        <v>74</v>
      </c>
      <c r="I669" s="5">
        <v>1</v>
      </c>
      <c r="J669" s="5">
        <v>5.79</v>
      </c>
      <c r="K669" s="5">
        <v>23</v>
      </c>
      <c r="M669" s="13">
        <f t="shared" si="12"/>
        <v>1.9560185188311152E-2</v>
      </c>
    </row>
    <row r="670" spans="2:13" x14ac:dyDescent="0.35">
      <c r="B670" s="11">
        <v>44398</v>
      </c>
      <c r="C670" s="13">
        <v>0.7171412037037036</v>
      </c>
      <c r="D670" s="11">
        <v>44398</v>
      </c>
      <c r="E670" s="13">
        <v>0.71930555555555553</v>
      </c>
      <c r="F670" s="5">
        <v>1</v>
      </c>
      <c r="G670" s="5">
        <v>134</v>
      </c>
      <c r="H670" s="5">
        <v>95</v>
      </c>
      <c r="I670" s="5">
        <v>1</v>
      </c>
      <c r="J670" s="5">
        <v>0.35</v>
      </c>
      <c r="K670" s="5">
        <v>4</v>
      </c>
      <c r="M670" s="13">
        <f t="shared" si="12"/>
        <v>2.1643518484779634E-3</v>
      </c>
    </row>
    <row r="671" spans="2:13" x14ac:dyDescent="0.35">
      <c r="B671" s="11">
        <v>44398</v>
      </c>
      <c r="C671" s="13">
        <v>0.73322916666666671</v>
      </c>
      <c r="D671" s="11">
        <v>44398</v>
      </c>
      <c r="E671" s="13">
        <v>0.73896990740740742</v>
      </c>
      <c r="F671" s="5">
        <v>1</v>
      </c>
      <c r="G671" s="5">
        <v>82</v>
      </c>
      <c r="H671" s="5">
        <v>82</v>
      </c>
      <c r="I671" s="5">
        <v>1</v>
      </c>
      <c r="J671" s="5">
        <v>0.68</v>
      </c>
      <c r="K671" s="5">
        <v>6.5</v>
      </c>
      <c r="M671" s="13">
        <f t="shared" si="12"/>
        <v>5.7407407439313829E-3</v>
      </c>
    </row>
    <row r="672" spans="2:13" x14ac:dyDescent="0.35">
      <c r="B672" s="11">
        <v>44398</v>
      </c>
      <c r="C672" s="13">
        <v>0.74851851851851858</v>
      </c>
      <c r="D672" s="11">
        <v>44398</v>
      </c>
      <c r="E672" s="13">
        <v>0.75831018518518523</v>
      </c>
      <c r="F672" s="5">
        <v>1</v>
      </c>
      <c r="G672" s="5">
        <v>74</v>
      </c>
      <c r="H672" s="5">
        <v>166</v>
      </c>
      <c r="I672" s="5">
        <v>1</v>
      </c>
      <c r="J672" s="5">
        <v>1.63</v>
      </c>
      <c r="K672" s="5">
        <v>10.5</v>
      </c>
      <c r="M672" s="13">
        <f t="shared" si="12"/>
        <v>9.7916666636592709E-3</v>
      </c>
    </row>
    <row r="673" spans="2:13" x14ac:dyDescent="0.35">
      <c r="B673" s="11">
        <v>44398</v>
      </c>
      <c r="C673" s="13">
        <v>0.72583333333333344</v>
      </c>
      <c r="D673" s="11">
        <v>44398</v>
      </c>
      <c r="E673" s="13">
        <v>0.73674768518518519</v>
      </c>
      <c r="F673" s="5">
        <v>1</v>
      </c>
      <c r="G673" s="5">
        <v>47</v>
      </c>
      <c r="H673" s="5">
        <v>167</v>
      </c>
      <c r="I673" s="5">
        <v>1</v>
      </c>
      <c r="J673" s="5">
        <v>2.58</v>
      </c>
      <c r="K673" s="5">
        <v>12</v>
      </c>
      <c r="M673" s="13">
        <f t="shared" si="12"/>
        <v>1.0914351849351078E-2</v>
      </c>
    </row>
    <row r="674" spans="2:13" x14ac:dyDescent="0.35">
      <c r="B674" s="11">
        <v>44398</v>
      </c>
      <c r="C674" s="13">
        <v>0.78766203703703708</v>
      </c>
      <c r="D674" s="11">
        <v>44398</v>
      </c>
      <c r="E674" s="13">
        <v>0.81123842592592599</v>
      </c>
      <c r="F674" s="5">
        <v>1</v>
      </c>
      <c r="G674" s="5">
        <v>97</v>
      </c>
      <c r="H674" s="5">
        <v>49</v>
      </c>
      <c r="I674" s="5">
        <v>1</v>
      </c>
      <c r="J674" s="5">
        <v>3.28</v>
      </c>
      <c r="K674" s="5">
        <v>21</v>
      </c>
      <c r="M674" s="13">
        <f t="shared" si="12"/>
        <v>2.3576388892251998E-2</v>
      </c>
    </row>
    <row r="675" spans="2:13" x14ac:dyDescent="0.35">
      <c r="B675" s="11">
        <v>44398</v>
      </c>
      <c r="C675" s="13">
        <v>0.80025462962962957</v>
      </c>
      <c r="D675" s="11">
        <v>44398</v>
      </c>
      <c r="E675" s="13">
        <v>0.80479166666666668</v>
      </c>
      <c r="F675" s="5">
        <v>1</v>
      </c>
      <c r="G675" s="5">
        <v>75</v>
      </c>
      <c r="H675" s="5">
        <v>74</v>
      </c>
      <c r="I675" s="5">
        <v>1</v>
      </c>
      <c r="J675" s="5">
        <v>1.46</v>
      </c>
      <c r="K675" s="5">
        <v>6.5</v>
      </c>
      <c r="M675" s="13">
        <f t="shared" si="12"/>
        <v>4.537037035333924E-3</v>
      </c>
    </row>
    <row r="676" spans="2:13" x14ac:dyDescent="0.35">
      <c r="B676" s="11">
        <v>44398</v>
      </c>
      <c r="C676" s="13">
        <v>0.80747685185185192</v>
      </c>
      <c r="D676" s="11">
        <v>44398</v>
      </c>
      <c r="E676" s="13">
        <v>0.8190277777777778</v>
      </c>
      <c r="F676" s="5">
        <v>1</v>
      </c>
      <c r="G676" s="5">
        <v>260</v>
      </c>
      <c r="H676" s="5">
        <v>255</v>
      </c>
      <c r="I676" s="5">
        <v>1</v>
      </c>
      <c r="J676" s="5">
        <v>4.91</v>
      </c>
      <c r="K676" s="5">
        <v>17</v>
      </c>
      <c r="M676" s="13">
        <f t="shared" si="12"/>
        <v>1.1550925926712807E-2</v>
      </c>
    </row>
    <row r="677" spans="2:13" x14ac:dyDescent="0.35">
      <c r="B677" s="11">
        <v>44398</v>
      </c>
      <c r="C677" s="13">
        <v>0.84325231481481477</v>
      </c>
      <c r="D677" s="11">
        <v>44398</v>
      </c>
      <c r="E677" s="13">
        <v>0.85053240740740732</v>
      </c>
      <c r="F677" s="5">
        <v>1</v>
      </c>
      <c r="G677" s="5">
        <v>74</v>
      </c>
      <c r="H677" s="5">
        <v>24</v>
      </c>
      <c r="I677" s="5">
        <v>6</v>
      </c>
      <c r="J677" s="5">
        <v>1.77</v>
      </c>
      <c r="K677" s="5">
        <v>9</v>
      </c>
      <c r="M677" s="13">
        <f t="shared" si="12"/>
        <v>7.2800925918272696E-3</v>
      </c>
    </row>
    <row r="678" spans="2:13" x14ac:dyDescent="0.35">
      <c r="B678" s="11">
        <v>44398</v>
      </c>
      <c r="C678" s="13">
        <v>0.85472222222222216</v>
      </c>
      <c r="D678" s="11">
        <v>44398</v>
      </c>
      <c r="E678" s="13">
        <v>0.86593749999999992</v>
      </c>
      <c r="F678" s="5">
        <v>1</v>
      </c>
      <c r="G678" s="5">
        <v>74</v>
      </c>
      <c r="H678" s="5">
        <v>127</v>
      </c>
      <c r="I678" s="5">
        <v>1</v>
      </c>
      <c r="J678" s="5">
        <v>4.57</v>
      </c>
      <c r="K678" s="5">
        <v>17</v>
      </c>
      <c r="M678" s="13">
        <f t="shared" si="12"/>
        <v>1.1215277780138422E-2</v>
      </c>
    </row>
    <row r="679" spans="2:13" x14ac:dyDescent="0.35">
      <c r="B679" s="11">
        <v>44398</v>
      </c>
      <c r="C679" s="13">
        <v>0.91819444444444442</v>
      </c>
      <c r="D679" s="11">
        <v>44398</v>
      </c>
      <c r="E679" s="13">
        <v>0.92923611111111104</v>
      </c>
      <c r="F679" s="5">
        <v>1</v>
      </c>
      <c r="G679" s="5">
        <v>159</v>
      </c>
      <c r="H679" s="5">
        <v>20</v>
      </c>
      <c r="I679" s="5">
        <v>1</v>
      </c>
      <c r="J679" s="5">
        <v>2.81</v>
      </c>
      <c r="K679" s="5">
        <v>12.5</v>
      </c>
      <c r="M679" s="13">
        <f t="shared" si="12"/>
        <v>1.1041666664823424E-2</v>
      </c>
    </row>
    <row r="680" spans="2:13" x14ac:dyDescent="0.35">
      <c r="B680" s="11">
        <v>44398</v>
      </c>
      <c r="C680" s="13">
        <v>0.87784722222222211</v>
      </c>
      <c r="D680" s="11">
        <v>44398</v>
      </c>
      <c r="E680" s="13">
        <v>0.88493055555555555</v>
      </c>
      <c r="F680" s="5">
        <v>1</v>
      </c>
      <c r="G680" s="5">
        <v>260</v>
      </c>
      <c r="H680" s="5">
        <v>157</v>
      </c>
      <c r="I680" s="5">
        <v>1</v>
      </c>
      <c r="J680" s="5">
        <v>1.75</v>
      </c>
      <c r="K680" s="5">
        <v>9</v>
      </c>
      <c r="M680" s="13">
        <f t="shared" si="12"/>
        <v>7.0833333302289248E-3</v>
      </c>
    </row>
    <row r="681" spans="2:13" x14ac:dyDescent="0.35">
      <c r="B681" s="11">
        <v>44399</v>
      </c>
      <c r="C681" s="13">
        <v>0.27953703703703703</v>
      </c>
      <c r="D681" s="11">
        <v>44399</v>
      </c>
      <c r="E681" s="13">
        <v>0.28425925925925927</v>
      </c>
      <c r="F681" s="5">
        <v>1</v>
      </c>
      <c r="G681" s="5">
        <v>74</v>
      </c>
      <c r="H681" s="5">
        <v>43</v>
      </c>
      <c r="I681" s="5">
        <v>1</v>
      </c>
      <c r="J681" s="5">
        <v>1.68</v>
      </c>
      <c r="K681" s="5">
        <v>7.5</v>
      </c>
      <c r="M681" s="13">
        <f t="shared" si="12"/>
        <v>4.7222222201526165E-3</v>
      </c>
    </row>
    <row r="682" spans="2:13" x14ac:dyDescent="0.35">
      <c r="B682" s="11">
        <v>44399</v>
      </c>
      <c r="C682" s="13">
        <v>0.28528935185185184</v>
      </c>
      <c r="D682" s="11">
        <v>44399</v>
      </c>
      <c r="E682" s="13">
        <v>0.31399305555555557</v>
      </c>
      <c r="F682" s="5">
        <v>1</v>
      </c>
      <c r="G682" s="5">
        <v>117</v>
      </c>
      <c r="H682" s="5">
        <v>197</v>
      </c>
      <c r="I682" s="5">
        <v>1</v>
      </c>
      <c r="J682" s="5">
        <v>10.61</v>
      </c>
      <c r="K682" s="5">
        <v>38</v>
      </c>
      <c r="M682" s="13">
        <f t="shared" si="12"/>
        <v>2.8703703705104999E-2</v>
      </c>
    </row>
    <row r="683" spans="2:13" x14ac:dyDescent="0.35">
      <c r="B683" s="11">
        <v>44399</v>
      </c>
      <c r="C683" s="13">
        <v>0.32847222222222222</v>
      </c>
      <c r="D683" s="11">
        <v>44399</v>
      </c>
      <c r="E683" s="13">
        <v>0.33296296296296296</v>
      </c>
      <c r="F683" s="5">
        <v>1</v>
      </c>
      <c r="G683" s="5">
        <v>41</v>
      </c>
      <c r="H683" s="5">
        <v>166</v>
      </c>
      <c r="I683" s="5">
        <v>1</v>
      </c>
      <c r="J683" s="5">
        <v>1.17</v>
      </c>
      <c r="K683" s="5">
        <v>6.5</v>
      </c>
      <c r="M683" s="13">
        <f t="shared" si="12"/>
        <v>4.4907407427672297E-3</v>
      </c>
    </row>
    <row r="684" spans="2:13" x14ac:dyDescent="0.35">
      <c r="B684" s="11">
        <v>44399</v>
      </c>
      <c r="C684" s="13">
        <v>0.40004629629629629</v>
      </c>
      <c r="D684" s="11">
        <v>44399</v>
      </c>
      <c r="E684" s="13">
        <v>0.40567129629629628</v>
      </c>
      <c r="F684" s="5">
        <v>1</v>
      </c>
      <c r="G684" s="5">
        <v>41</v>
      </c>
      <c r="H684" s="5">
        <v>238</v>
      </c>
      <c r="I684" s="5">
        <v>1</v>
      </c>
      <c r="J684" s="5">
        <v>1.29</v>
      </c>
      <c r="K684" s="5">
        <v>7.5</v>
      </c>
      <c r="M684" s="13">
        <f t="shared" si="12"/>
        <v>5.6249999979627319E-3</v>
      </c>
    </row>
    <row r="685" spans="2:13" x14ac:dyDescent="0.35">
      <c r="B685" s="11">
        <v>44399</v>
      </c>
      <c r="C685" s="13">
        <v>0.37755787037037036</v>
      </c>
      <c r="D685" s="11">
        <v>44399</v>
      </c>
      <c r="E685" s="13">
        <v>0.37910879629629629</v>
      </c>
      <c r="F685" s="5">
        <v>1</v>
      </c>
      <c r="G685" s="5">
        <v>42</v>
      </c>
      <c r="H685" s="5">
        <v>42</v>
      </c>
      <c r="I685" s="5">
        <v>1</v>
      </c>
      <c r="J685" s="5">
        <v>0.66</v>
      </c>
      <c r="K685" s="5">
        <v>4</v>
      </c>
      <c r="M685" s="13">
        <f t="shared" si="12"/>
        <v>1.5509259246755391E-3</v>
      </c>
    </row>
    <row r="686" spans="2:13" x14ac:dyDescent="0.35">
      <c r="B686" s="11">
        <v>44399</v>
      </c>
      <c r="C686" s="13">
        <v>0.40906250000000005</v>
      </c>
      <c r="D686" s="11">
        <v>44399</v>
      </c>
      <c r="E686" s="13">
        <v>0.41715277777777776</v>
      </c>
      <c r="F686" s="5">
        <v>1</v>
      </c>
      <c r="G686" s="5">
        <v>75</v>
      </c>
      <c r="H686" s="5">
        <v>41</v>
      </c>
      <c r="I686" s="5">
        <v>1</v>
      </c>
      <c r="J686" s="5">
        <v>1.6</v>
      </c>
      <c r="K686" s="5">
        <v>9.5</v>
      </c>
      <c r="M686" s="13">
        <f t="shared" si="12"/>
        <v>8.0902777772280388E-3</v>
      </c>
    </row>
    <row r="687" spans="2:13" x14ac:dyDescent="0.35">
      <c r="B687" s="11">
        <v>44399</v>
      </c>
      <c r="C687" s="13">
        <v>0.43157407407407405</v>
      </c>
      <c r="D687" s="11">
        <v>44399</v>
      </c>
      <c r="E687" s="13">
        <v>0.44340277777777781</v>
      </c>
      <c r="F687" s="5">
        <v>1</v>
      </c>
      <c r="G687" s="5">
        <v>74</v>
      </c>
      <c r="H687" s="5">
        <v>151</v>
      </c>
      <c r="I687" s="5">
        <v>1</v>
      </c>
      <c r="J687" s="5">
        <v>2.33</v>
      </c>
      <c r="K687" s="5">
        <v>12</v>
      </c>
      <c r="M687" s="13">
        <f t="shared" si="12"/>
        <v>1.1828703703940846E-2</v>
      </c>
    </row>
    <row r="688" spans="2:13" x14ac:dyDescent="0.35">
      <c r="B688" s="11">
        <v>44399</v>
      </c>
      <c r="C688" s="13">
        <v>0.45628472222222222</v>
      </c>
      <c r="D688" s="11">
        <v>44399</v>
      </c>
      <c r="E688" s="13">
        <v>0.4611574074074074</v>
      </c>
      <c r="F688" s="5">
        <v>1</v>
      </c>
      <c r="G688" s="5">
        <v>41</v>
      </c>
      <c r="H688" s="5">
        <v>41</v>
      </c>
      <c r="I688" s="5">
        <v>2</v>
      </c>
      <c r="J688" s="5">
        <v>1.1000000000000001</v>
      </c>
      <c r="K688" s="5">
        <v>6.5</v>
      </c>
      <c r="M688" s="13">
        <f t="shared" si="12"/>
        <v>4.8726851819083095E-3</v>
      </c>
    </row>
    <row r="689" spans="2:13" x14ac:dyDescent="0.35">
      <c r="B689" s="11">
        <v>44399</v>
      </c>
      <c r="C689" s="13">
        <v>0.45741898148148147</v>
      </c>
      <c r="D689" s="11">
        <v>44399</v>
      </c>
      <c r="E689" s="13">
        <v>0.46967592592592594</v>
      </c>
      <c r="F689" s="5">
        <v>1</v>
      </c>
      <c r="G689" s="5">
        <v>41</v>
      </c>
      <c r="H689" s="5">
        <v>244</v>
      </c>
      <c r="I689" s="5">
        <v>1</v>
      </c>
      <c r="J689" s="5">
        <v>3.21</v>
      </c>
      <c r="K689" s="5">
        <v>13.5</v>
      </c>
      <c r="M689" s="13">
        <f t="shared" si="12"/>
        <v>1.2256944442924578E-2</v>
      </c>
    </row>
    <row r="690" spans="2:13" x14ac:dyDescent="0.35">
      <c r="B690" s="11">
        <v>44399</v>
      </c>
      <c r="C690" s="13">
        <v>0.52353009259259264</v>
      </c>
      <c r="D690" s="11">
        <v>44399</v>
      </c>
      <c r="E690" s="13">
        <v>0.52866898148148145</v>
      </c>
      <c r="F690" s="5">
        <v>1</v>
      </c>
      <c r="G690" s="5">
        <v>75</v>
      </c>
      <c r="H690" s="5">
        <v>74</v>
      </c>
      <c r="I690" s="5">
        <v>1</v>
      </c>
      <c r="J690" s="5">
        <v>1.36</v>
      </c>
      <c r="K690" s="5">
        <v>6.5</v>
      </c>
      <c r="M690" s="13">
        <f t="shared" si="12"/>
        <v>5.1388888896326534E-3</v>
      </c>
    </row>
    <row r="691" spans="2:13" x14ac:dyDescent="0.35">
      <c r="B691" s="11">
        <v>44399</v>
      </c>
      <c r="C691" s="13">
        <v>0.57260416666666669</v>
      </c>
      <c r="D691" s="11">
        <v>44399</v>
      </c>
      <c r="E691" s="13">
        <v>0.57820601851851849</v>
      </c>
      <c r="F691" s="5">
        <v>1</v>
      </c>
      <c r="G691" s="5">
        <v>166</v>
      </c>
      <c r="H691" s="5">
        <v>238</v>
      </c>
      <c r="I691" s="5">
        <v>1</v>
      </c>
      <c r="J691" s="5">
        <v>1.23</v>
      </c>
      <c r="K691" s="5">
        <v>7.5</v>
      </c>
      <c r="M691" s="13">
        <f t="shared" si="12"/>
        <v>5.6018518516793847E-3</v>
      </c>
    </row>
    <row r="692" spans="2:13" x14ac:dyDescent="0.35">
      <c r="B692" s="11">
        <v>44399</v>
      </c>
      <c r="C692" s="13">
        <v>0.5569560185185185</v>
      </c>
      <c r="D692" s="11">
        <v>44399</v>
      </c>
      <c r="E692" s="13">
        <v>0.57488425925925923</v>
      </c>
      <c r="F692" s="5">
        <v>1</v>
      </c>
      <c r="G692" s="5">
        <v>223</v>
      </c>
      <c r="H692" s="5">
        <v>70</v>
      </c>
      <c r="I692" s="5">
        <v>5</v>
      </c>
      <c r="J692" s="5">
        <v>4.5599999999999996</v>
      </c>
      <c r="K692" s="5">
        <v>17</v>
      </c>
      <c r="M692" s="13">
        <f t="shared" si="12"/>
        <v>1.7928240740729962E-2</v>
      </c>
    </row>
    <row r="693" spans="2:13" x14ac:dyDescent="0.35">
      <c r="B693" s="11">
        <v>44399</v>
      </c>
      <c r="C693" s="13">
        <v>0.59859953703703705</v>
      </c>
      <c r="D693" s="11">
        <v>44399</v>
      </c>
      <c r="E693" s="13">
        <v>0.60033564814814822</v>
      </c>
      <c r="F693" s="5">
        <v>1</v>
      </c>
      <c r="G693" s="5">
        <v>74</v>
      </c>
      <c r="H693" s="5">
        <v>74</v>
      </c>
      <c r="I693" s="5">
        <v>5</v>
      </c>
      <c r="J693" s="5">
        <v>0.56999999999999995</v>
      </c>
      <c r="K693" s="5">
        <v>4</v>
      </c>
      <c r="M693" s="13">
        <f t="shared" si="12"/>
        <v>1.7361111094942316E-3</v>
      </c>
    </row>
    <row r="694" spans="2:13" x14ac:dyDescent="0.35">
      <c r="B694" s="11">
        <v>44399</v>
      </c>
      <c r="C694" s="13">
        <v>0.58981481481481479</v>
      </c>
      <c r="D694" s="11">
        <v>44399</v>
      </c>
      <c r="E694" s="13">
        <v>0.59593750000000001</v>
      </c>
      <c r="F694" s="5">
        <v>1</v>
      </c>
      <c r="G694" s="5">
        <v>166</v>
      </c>
      <c r="H694" s="5">
        <v>116</v>
      </c>
      <c r="I694" s="5">
        <v>1</v>
      </c>
      <c r="J694" s="5">
        <v>1.68</v>
      </c>
      <c r="K694" s="5">
        <v>8.5</v>
      </c>
      <c r="M694" s="13">
        <f t="shared" si="12"/>
        <v>6.1226851830724627E-3</v>
      </c>
    </row>
    <row r="695" spans="2:13" x14ac:dyDescent="0.35">
      <c r="B695" s="11">
        <v>44399</v>
      </c>
      <c r="C695" s="13">
        <v>0.62883101851851853</v>
      </c>
      <c r="D695" s="11">
        <v>44399</v>
      </c>
      <c r="E695" s="13">
        <v>0.63348379629629636</v>
      </c>
      <c r="F695" s="5">
        <v>1</v>
      </c>
      <c r="G695" s="5">
        <v>41</v>
      </c>
      <c r="H695" s="5">
        <v>152</v>
      </c>
      <c r="I695" s="5">
        <v>1</v>
      </c>
      <c r="J695" s="5">
        <v>1.0900000000000001</v>
      </c>
      <c r="K695" s="5">
        <v>6.5</v>
      </c>
      <c r="M695" s="13">
        <f t="shared" si="12"/>
        <v>4.652777781302575E-3</v>
      </c>
    </row>
    <row r="696" spans="2:13" x14ac:dyDescent="0.35">
      <c r="B696" s="11">
        <v>44399</v>
      </c>
      <c r="C696" s="13">
        <v>0.63988425925925929</v>
      </c>
      <c r="D696" s="11">
        <v>44399</v>
      </c>
      <c r="E696" s="13">
        <v>0.64342592592592596</v>
      </c>
      <c r="F696" s="5">
        <v>1</v>
      </c>
      <c r="G696" s="5">
        <v>41</v>
      </c>
      <c r="H696" s="5">
        <v>166</v>
      </c>
      <c r="I696" s="5">
        <v>1</v>
      </c>
      <c r="J696" s="5">
        <v>0.94</v>
      </c>
      <c r="K696" s="5">
        <v>5.5</v>
      </c>
      <c r="M696" s="13">
        <f t="shared" si="12"/>
        <v>3.5416666651144624E-3</v>
      </c>
    </row>
    <row r="697" spans="2:13" x14ac:dyDescent="0.35">
      <c r="B697" s="11">
        <v>44399</v>
      </c>
      <c r="C697" s="13">
        <v>0.62687499999999996</v>
      </c>
      <c r="D697" s="11">
        <v>44399</v>
      </c>
      <c r="E697" s="13">
        <v>0.64269675925925929</v>
      </c>
      <c r="F697" s="5">
        <v>1</v>
      </c>
      <c r="G697" s="5">
        <v>56</v>
      </c>
      <c r="H697" s="5">
        <v>28</v>
      </c>
      <c r="I697" s="5">
        <v>3</v>
      </c>
      <c r="J697" s="5">
        <v>5.3</v>
      </c>
      <c r="K697" s="5">
        <v>20</v>
      </c>
      <c r="M697" s="13">
        <f t="shared" si="12"/>
        <v>1.5821759261598345E-2</v>
      </c>
    </row>
    <row r="698" spans="2:13" x14ac:dyDescent="0.35">
      <c r="B698" s="11">
        <v>44399</v>
      </c>
      <c r="C698" s="13">
        <v>0.78399305555555554</v>
      </c>
      <c r="D698" s="11">
        <v>44399</v>
      </c>
      <c r="E698" s="13">
        <v>0.79398148148148151</v>
      </c>
      <c r="F698" s="5">
        <v>1</v>
      </c>
      <c r="G698" s="5">
        <v>168</v>
      </c>
      <c r="H698" s="5">
        <v>75</v>
      </c>
      <c r="I698" s="5">
        <v>6</v>
      </c>
      <c r="J698" s="5">
        <v>2.42</v>
      </c>
      <c r="K698" s="5">
        <v>11.5</v>
      </c>
      <c r="M698" s="13">
        <f t="shared" si="12"/>
        <v>9.9884259252576157E-3</v>
      </c>
    </row>
    <row r="699" spans="2:13" x14ac:dyDescent="0.35">
      <c r="B699" s="11">
        <v>44399</v>
      </c>
      <c r="C699" s="13">
        <v>0.75623842592592594</v>
      </c>
      <c r="D699" s="11">
        <v>44399</v>
      </c>
      <c r="E699" s="13">
        <v>0.75974537037037038</v>
      </c>
      <c r="F699" s="5">
        <v>1</v>
      </c>
      <c r="G699" s="5">
        <v>33</v>
      </c>
      <c r="H699" s="5">
        <v>40</v>
      </c>
      <c r="I699" s="5">
        <v>1</v>
      </c>
      <c r="J699" s="5">
        <v>1.1200000000000001</v>
      </c>
      <c r="K699" s="5">
        <v>5.5</v>
      </c>
      <c r="M699" s="13">
        <f t="shared" si="12"/>
        <v>3.5069444420514628E-3</v>
      </c>
    </row>
    <row r="700" spans="2:13" x14ac:dyDescent="0.35">
      <c r="B700" s="11">
        <v>44399</v>
      </c>
      <c r="C700" s="13">
        <v>0.75798611111111114</v>
      </c>
      <c r="D700" s="11">
        <v>44399</v>
      </c>
      <c r="E700" s="13">
        <v>0.76488425925925929</v>
      </c>
      <c r="F700" s="5">
        <v>1</v>
      </c>
      <c r="G700" s="5">
        <v>75</v>
      </c>
      <c r="H700" s="5">
        <v>24</v>
      </c>
      <c r="I700" s="5">
        <v>1</v>
      </c>
      <c r="J700" s="5">
        <v>1.53</v>
      </c>
      <c r="K700" s="5">
        <v>8</v>
      </c>
      <c r="M700" s="13">
        <f t="shared" si="12"/>
        <v>6.8981481454102322E-3</v>
      </c>
    </row>
    <row r="701" spans="2:13" x14ac:dyDescent="0.35">
      <c r="B701" s="11">
        <v>44399</v>
      </c>
      <c r="C701" s="13">
        <v>0.81725694444444441</v>
      </c>
      <c r="D701" s="11">
        <v>44399</v>
      </c>
      <c r="E701" s="13">
        <v>0.82324074074074083</v>
      </c>
      <c r="F701" s="5">
        <v>1</v>
      </c>
      <c r="G701" s="5">
        <v>95</v>
      </c>
      <c r="H701" s="5">
        <v>95</v>
      </c>
      <c r="I701" s="5">
        <v>1</v>
      </c>
      <c r="J701" s="5">
        <v>1.04</v>
      </c>
      <c r="K701" s="5">
        <v>7.5</v>
      </c>
      <c r="M701" s="13">
        <f t="shared" si="12"/>
        <v>5.9837962980964221E-3</v>
      </c>
    </row>
    <row r="702" spans="2:13" x14ac:dyDescent="0.35">
      <c r="B702" s="11">
        <v>44399</v>
      </c>
      <c r="C702" s="13">
        <v>0.81260416666666668</v>
      </c>
      <c r="D702" s="11">
        <v>44399</v>
      </c>
      <c r="E702" s="13">
        <v>0.81456018518518514</v>
      </c>
      <c r="F702" s="5">
        <v>1</v>
      </c>
      <c r="G702" s="5">
        <v>75</v>
      </c>
      <c r="H702" s="5">
        <v>74</v>
      </c>
      <c r="I702" s="5">
        <v>1</v>
      </c>
      <c r="J702" s="5">
        <v>0.9</v>
      </c>
      <c r="K702" s="5">
        <v>4.5</v>
      </c>
      <c r="M702" s="13">
        <f t="shared" si="12"/>
        <v>1.9560185173759237E-3</v>
      </c>
    </row>
    <row r="703" spans="2:13" x14ac:dyDescent="0.35">
      <c r="B703" s="11">
        <v>44399</v>
      </c>
      <c r="C703" s="13">
        <v>0.80120370370370375</v>
      </c>
      <c r="D703" s="11">
        <v>44399</v>
      </c>
      <c r="E703" s="13">
        <v>0.80787037037037035</v>
      </c>
      <c r="F703" s="5">
        <v>1</v>
      </c>
      <c r="G703" s="5">
        <v>75</v>
      </c>
      <c r="H703" s="5">
        <v>42</v>
      </c>
      <c r="I703" s="5">
        <v>6</v>
      </c>
      <c r="J703" s="5">
        <v>1.84</v>
      </c>
      <c r="K703" s="5">
        <v>8.5</v>
      </c>
      <c r="M703" s="13">
        <f t="shared" si="12"/>
        <v>6.6666666680248454E-3</v>
      </c>
    </row>
    <row r="704" spans="2:13" x14ac:dyDescent="0.35">
      <c r="B704" s="11">
        <v>44399</v>
      </c>
      <c r="C704" s="13">
        <v>0.83466435185185184</v>
      </c>
      <c r="D704" s="11">
        <v>44399</v>
      </c>
      <c r="E704" s="13">
        <v>0.84436342592592595</v>
      </c>
      <c r="F704" s="5">
        <v>1</v>
      </c>
      <c r="G704" s="5">
        <v>82</v>
      </c>
      <c r="H704" s="5">
        <v>129</v>
      </c>
      <c r="I704" s="5">
        <v>1</v>
      </c>
      <c r="J704" s="5">
        <v>2.15</v>
      </c>
      <c r="K704" s="5">
        <v>10.5</v>
      </c>
      <c r="M704" s="13">
        <f t="shared" si="12"/>
        <v>9.6990740712499246E-3</v>
      </c>
    </row>
    <row r="705" spans="2:13" x14ac:dyDescent="0.35">
      <c r="B705" s="11">
        <v>44399</v>
      </c>
      <c r="C705" s="13">
        <v>0.88175925925925924</v>
      </c>
      <c r="D705" s="11">
        <v>44399</v>
      </c>
      <c r="E705" s="13">
        <v>0.89598379629629632</v>
      </c>
      <c r="F705" s="5">
        <v>1</v>
      </c>
      <c r="G705" s="5">
        <v>152</v>
      </c>
      <c r="H705" s="5">
        <v>74</v>
      </c>
      <c r="I705" s="5">
        <v>1</v>
      </c>
      <c r="J705" s="5">
        <v>2.0099999999999998</v>
      </c>
      <c r="K705" s="5">
        <v>10.5</v>
      </c>
      <c r="M705" s="13">
        <f t="shared" si="12"/>
        <v>1.4224537037080154E-2</v>
      </c>
    </row>
    <row r="706" spans="2:13" x14ac:dyDescent="0.35">
      <c r="B706" s="11">
        <v>44399</v>
      </c>
      <c r="C706" s="13">
        <v>0.93092592592592593</v>
      </c>
      <c r="D706" s="11">
        <v>44399</v>
      </c>
      <c r="E706" s="13">
        <v>0.93659722222222219</v>
      </c>
      <c r="F706" s="5">
        <v>1</v>
      </c>
      <c r="G706" s="5">
        <v>42</v>
      </c>
      <c r="H706" s="5">
        <v>42</v>
      </c>
      <c r="I706" s="5">
        <v>1</v>
      </c>
      <c r="J706" s="5">
        <v>1.28</v>
      </c>
      <c r="K706" s="5">
        <v>7.5</v>
      </c>
      <c r="M706" s="13">
        <f t="shared" si="12"/>
        <v>5.6712962978053838E-3</v>
      </c>
    </row>
    <row r="707" spans="2:13" x14ac:dyDescent="0.35">
      <c r="B707" s="11">
        <v>44399</v>
      </c>
      <c r="C707" s="13">
        <v>0.91969907407407403</v>
      </c>
      <c r="D707" s="11">
        <v>44399</v>
      </c>
      <c r="E707" s="13">
        <v>0.93376157407407412</v>
      </c>
      <c r="F707" s="5">
        <v>1</v>
      </c>
      <c r="G707" s="5">
        <v>112</v>
      </c>
      <c r="H707" s="5">
        <v>181</v>
      </c>
      <c r="I707" s="5">
        <v>1</v>
      </c>
      <c r="J707" s="5">
        <v>5.75</v>
      </c>
      <c r="K707" s="5">
        <v>20.5</v>
      </c>
      <c r="M707" s="13">
        <f t="shared" si="12"/>
        <v>1.4062499998544808E-2</v>
      </c>
    </row>
    <row r="708" spans="2:13" x14ac:dyDescent="0.35">
      <c r="B708" s="11">
        <v>44399</v>
      </c>
      <c r="C708" s="13">
        <v>0.98444444444444434</v>
      </c>
      <c r="D708" s="11">
        <v>44399</v>
      </c>
      <c r="E708" s="13">
        <v>0.98696759259259259</v>
      </c>
      <c r="F708" s="5">
        <v>1</v>
      </c>
      <c r="G708" s="5">
        <v>41</v>
      </c>
      <c r="H708" s="5">
        <v>152</v>
      </c>
      <c r="I708" s="5">
        <v>1</v>
      </c>
      <c r="J708" s="5">
        <v>0.45</v>
      </c>
      <c r="K708" s="5">
        <v>4.5</v>
      </c>
      <c r="M708" s="13">
        <f t="shared" si="12"/>
        <v>2.5231481486116536E-3</v>
      </c>
    </row>
    <row r="709" spans="2:13" x14ac:dyDescent="0.35">
      <c r="B709" s="11">
        <v>44400</v>
      </c>
      <c r="C709" s="13">
        <v>0.24527777777777779</v>
      </c>
      <c r="D709" s="11">
        <v>44400</v>
      </c>
      <c r="E709" s="13">
        <v>0.25342592592592594</v>
      </c>
      <c r="F709" s="5">
        <v>1</v>
      </c>
      <c r="G709" s="5">
        <v>191</v>
      </c>
      <c r="H709" s="5">
        <v>130</v>
      </c>
      <c r="I709" s="5">
        <v>1</v>
      </c>
      <c r="J709" s="5">
        <v>3.69</v>
      </c>
      <c r="K709" s="5">
        <v>13</v>
      </c>
      <c r="M709" s="13">
        <f t="shared" si="12"/>
        <v>8.1481481465743855E-3</v>
      </c>
    </row>
    <row r="710" spans="2:13" x14ac:dyDescent="0.35">
      <c r="B710" s="11">
        <v>44400</v>
      </c>
      <c r="C710" s="13">
        <v>0.31460648148148146</v>
      </c>
      <c r="D710" s="11">
        <v>44400</v>
      </c>
      <c r="E710" s="13">
        <v>0.32633101851851848</v>
      </c>
      <c r="F710" s="5">
        <v>1</v>
      </c>
      <c r="G710" s="5">
        <v>41</v>
      </c>
      <c r="H710" s="5">
        <v>247</v>
      </c>
      <c r="I710" s="5">
        <v>1</v>
      </c>
      <c r="J710" s="5">
        <v>3</v>
      </c>
      <c r="K710" s="5">
        <v>14.5</v>
      </c>
      <c r="M710" s="13">
        <f t="shared" si="12"/>
        <v>1.1724537034751847E-2</v>
      </c>
    </row>
    <row r="711" spans="2:13" x14ac:dyDescent="0.35">
      <c r="B711" s="11">
        <v>44400</v>
      </c>
      <c r="C711" s="13">
        <v>0.37483796296296296</v>
      </c>
      <c r="D711" s="11">
        <v>44400</v>
      </c>
      <c r="E711" s="13">
        <v>0.37968750000000001</v>
      </c>
      <c r="F711" s="5">
        <v>1</v>
      </c>
      <c r="G711" s="5">
        <v>41</v>
      </c>
      <c r="H711" s="5">
        <v>238</v>
      </c>
      <c r="I711" s="5">
        <v>1</v>
      </c>
      <c r="J711" s="5">
        <v>1.27</v>
      </c>
      <c r="K711" s="5">
        <v>7</v>
      </c>
      <c r="M711" s="13">
        <f t="shared" si="12"/>
        <v>4.8495370356249623E-3</v>
      </c>
    </row>
    <row r="712" spans="2:13" x14ac:dyDescent="0.35">
      <c r="B712" s="11">
        <v>44400</v>
      </c>
      <c r="C712" s="13">
        <v>0.36094907407407412</v>
      </c>
      <c r="D712" s="11">
        <v>44400</v>
      </c>
      <c r="E712" s="13">
        <v>0.40252314814814816</v>
      </c>
      <c r="F712" s="5">
        <v>1</v>
      </c>
      <c r="G712" s="5">
        <v>65</v>
      </c>
      <c r="H712" s="5">
        <v>173</v>
      </c>
      <c r="I712" s="5">
        <v>1</v>
      </c>
      <c r="J712" s="5">
        <v>12.26</v>
      </c>
      <c r="K712" s="5">
        <v>51</v>
      </c>
      <c r="M712" s="13">
        <f t="shared" si="12"/>
        <v>4.1574074071832001E-2</v>
      </c>
    </row>
    <row r="713" spans="2:13" x14ac:dyDescent="0.35">
      <c r="B713" s="11">
        <v>44400</v>
      </c>
      <c r="C713" s="13">
        <v>0.40403935185185186</v>
      </c>
      <c r="D713" s="11">
        <v>44400</v>
      </c>
      <c r="E713" s="13">
        <v>0.40802083333333333</v>
      </c>
      <c r="F713" s="5">
        <v>1</v>
      </c>
      <c r="G713" s="5">
        <v>223</v>
      </c>
      <c r="H713" s="5">
        <v>179</v>
      </c>
      <c r="I713" s="5">
        <v>1</v>
      </c>
      <c r="J713" s="5">
        <v>0.91</v>
      </c>
      <c r="K713" s="5">
        <v>5.5</v>
      </c>
      <c r="M713" s="13">
        <f t="shared" si="12"/>
        <v>3.9814814808778465E-3</v>
      </c>
    </row>
    <row r="714" spans="2:13" x14ac:dyDescent="0.35">
      <c r="B714" s="11">
        <v>44400</v>
      </c>
      <c r="C714" s="13">
        <v>0.49107638888888888</v>
      </c>
      <c r="D714" s="11">
        <v>44400</v>
      </c>
      <c r="E714" s="13">
        <v>0.49587962962962967</v>
      </c>
      <c r="F714" s="5">
        <v>1</v>
      </c>
      <c r="G714" s="5">
        <v>116</v>
      </c>
      <c r="H714" s="5">
        <v>42</v>
      </c>
      <c r="I714" s="5">
        <v>1</v>
      </c>
      <c r="J714" s="5">
        <v>1.17</v>
      </c>
      <c r="K714" s="5">
        <v>6.5</v>
      </c>
      <c r="M714" s="13">
        <f t="shared" si="12"/>
        <v>4.803240743058268E-3</v>
      </c>
    </row>
    <row r="715" spans="2:13" x14ac:dyDescent="0.35">
      <c r="B715" s="11">
        <v>44400</v>
      </c>
      <c r="C715" s="13">
        <v>0.53115740740740736</v>
      </c>
      <c r="D715" s="11">
        <v>44400</v>
      </c>
      <c r="E715" s="13">
        <v>0.53620370370370374</v>
      </c>
      <c r="F715" s="5">
        <v>1</v>
      </c>
      <c r="G715" s="5">
        <v>75</v>
      </c>
      <c r="H715" s="5">
        <v>74</v>
      </c>
      <c r="I715" s="5">
        <v>1</v>
      </c>
      <c r="J715" s="5">
        <v>1.4</v>
      </c>
      <c r="K715" s="5">
        <v>7</v>
      </c>
      <c r="M715" s="13">
        <f t="shared" si="12"/>
        <v>5.0462962972233072E-3</v>
      </c>
    </row>
    <row r="716" spans="2:13" x14ac:dyDescent="0.35">
      <c r="B716" s="11">
        <v>44400</v>
      </c>
      <c r="C716" s="13">
        <v>0.53752314814814817</v>
      </c>
      <c r="D716" s="11">
        <v>44400</v>
      </c>
      <c r="E716" s="13">
        <v>0.56855324074074076</v>
      </c>
      <c r="F716" s="5">
        <v>1</v>
      </c>
      <c r="G716" s="5">
        <v>126</v>
      </c>
      <c r="H716" s="5">
        <v>69</v>
      </c>
      <c r="I716" s="5">
        <v>1</v>
      </c>
      <c r="J716" s="5">
        <v>4.72</v>
      </c>
      <c r="K716" s="5">
        <v>28</v>
      </c>
      <c r="M716" s="13">
        <f t="shared" ref="M716:M779" si="13">(E716-C716)+D716-B716</f>
        <v>3.1030092592118308E-2</v>
      </c>
    </row>
    <row r="717" spans="2:13" x14ac:dyDescent="0.35">
      <c r="B717" s="11">
        <v>44400</v>
      </c>
      <c r="C717" s="13">
        <v>0.62442129629629628</v>
      </c>
      <c r="D717" s="11">
        <v>44400</v>
      </c>
      <c r="E717" s="13">
        <v>0.63429398148148153</v>
      </c>
      <c r="F717" s="5">
        <v>1</v>
      </c>
      <c r="G717" s="5">
        <v>75</v>
      </c>
      <c r="H717" s="5">
        <v>74</v>
      </c>
      <c r="I717" s="5">
        <v>1</v>
      </c>
      <c r="J717" s="5">
        <v>1.62</v>
      </c>
      <c r="K717" s="5">
        <v>10.5</v>
      </c>
      <c r="M717" s="13">
        <f t="shared" si="13"/>
        <v>9.8726851865649223E-3</v>
      </c>
    </row>
    <row r="718" spans="2:13" x14ac:dyDescent="0.35">
      <c r="B718" s="11">
        <v>44400</v>
      </c>
      <c r="C718" s="13">
        <v>0.61685185185185187</v>
      </c>
      <c r="D718" s="11">
        <v>44400</v>
      </c>
      <c r="E718" s="13">
        <v>0.63631944444444444</v>
      </c>
      <c r="F718" s="5">
        <v>1</v>
      </c>
      <c r="G718" s="5">
        <v>41</v>
      </c>
      <c r="H718" s="5">
        <v>159</v>
      </c>
      <c r="I718" s="5">
        <v>1</v>
      </c>
      <c r="J718" s="5">
        <v>2.94</v>
      </c>
      <c r="K718" s="5">
        <v>18.5</v>
      </c>
      <c r="M718" s="13">
        <f t="shared" si="13"/>
        <v>1.9467592595901806E-2</v>
      </c>
    </row>
    <row r="719" spans="2:13" x14ac:dyDescent="0.35">
      <c r="B719" s="11">
        <v>44400</v>
      </c>
      <c r="C719" s="13">
        <v>0.66760416666666667</v>
      </c>
      <c r="D719" s="11">
        <v>44400</v>
      </c>
      <c r="E719" s="13">
        <v>0.70837962962962964</v>
      </c>
      <c r="F719" s="5">
        <v>1</v>
      </c>
      <c r="G719" s="5">
        <v>35</v>
      </c>
      <c r="H719" s="5">
        <v>215</v>
      </c>
      <c r="I719" s="5">
        <v>1</v>
      </c>
      <c r="J719" s="5">
        <v>12</v>
      </c>
      <c r="K719" s="5">
        <v>47.5</v>
      </c>
      <c r="M719" s="13">
        <f t="shared" si="13"/>
        <v>4.0775462963210884E-2</v>
      </c>
    </row>
    <row r="720" spans="2:13" x14ac:dyDescent="0.35">
      <c r="B720" s="11">
        <v>44400</v>
      </c>
      <c r="C720" s="13">
        <v>0.65917824074074072</v>
      </c>
      <c r="D720" s="11">
        <v>44400</v>
      </c>
      <c r="E720" s="13">
        <v>0.66843750000000002</v>
      </c>
      <c r="F720" s="5">
        <v>1</v>
      </c>
      <c r="G720" s="5">
        <v>41</v>
      </c>
      <c r="H720" s="5">
        <v>238</v>
      </c>
      <c r="I720" s="5">
        <v>1</v>
      </c>
      <c r="J720" s="5">
        <v>1.82</v>
      </c>
      <c r="K720" s="5">
        <v>10.5</v>
      </c>
      <c r="M720" s="13">
        <f t="shared" si="13"/>
        <v>9.2592592627624981E-3</v>
      </c>
    </row>
    <row r="721" spans="2:13" x14ac:dyDescent="0.35">
      <c r="B721" s="11">
        <v>44400</v>
      </c>
      <c r="C721" s="13">
        <v>0.67890046296296302</v>
      </c>
      <c r="D721" s="11">
        <v>44400</v>
      </c>
      <c r="E721" s="13">
        <v>0.70253472222222213</v>
      </c>
      <c r="F721" s="5">
        <v>1</v>
      </c>
      <c r="G721" s="5">
        <v>129</v>
      </c>
      <c r="H721" s="5">
        <v>129</v>
      </c>
      <c r="I721" s="5">
        <v>1</v>
      </c>
      <c r="J721" s="5">
        <v>3.27</v>
      </c>
      <c r="K721" s="5">
        <v>21.5</v>
      </c>
      <c r="M721" s="13">
        <f t="shared" si="13"/>
        <v>2.3634259261598345E-2</v>
      </c>
    </row>
    <row r="722" spans="2:13" x14ac:dyDescent="0.35">
      <c r="B722" s="11">
        <v>44400</v>
      </c>
      <c r="C722" s="13">
        <v>0.67042824074074081</v>
      </c>
      <c r="D722" s="11">
        <v>44400</v>
      </c>
      <c r="E722" s="13">
        <v>0.67806712962962967</v>
      </c>
      <c r="F722" s="5">
        <v>1</v>
      </c>
      <c r="G722" s="5">
        <v>95</v>
      </c>
      <c r="H722" s="5">
        <v>28</v>
      </c>
      <c r="I722" s="5">
        <v>1</v>
      </c>
      <c r="J722" s="5">
        <v>2.31</v>
      </c>
      <c r="K722" s="5">
        <v>10</v>
      </c>
      <c r="M722" s="13">
        <f t="shared" si="13"/>
        <v>7.6388888919609599E-3</v>
      </c>
    </row>
    <row r="723" spans="2:13" x14ac:dyDescent="0.35">
      <c r="B723" s="11">
        <v>44400</v>
      </c>
      <c r="C723" s="13">
        <v>0.73243055555555558</v>
      </c>
      <c r="D723" s="11">
        <v>44400</v>
      </c>
      <c r="E723" s="13">
        <v>0.73799768518518516</v>
      </c>
      <c r="F723" s="5">
        <v>1</v>
      </c>
      <c r="G723" s="5">
        <v>75</v>
      </c>
      <c r="H723" s="5">
        <v>41</v>
      </c>
      <c r="I723" s="5">
        <v>1</v>
      </c>
      <c r="J723" s="5">
        <v>0.9</v>
      </c>
      <c r="K723" s="5">
        <v>6.5</v>
      </c>
      <c r="M723" s="13">
        <f t="shared" si="13"/>
        <v>5.5671296286163852E-3</v>
      </c>
    </row>
    <row r="724" spans="2:13" x14ac:dyDescent="0.35">
      <c r="B724" s="11">
        <v>44400</v>
      </c>
      <c r="C724" s="13">
        <v>0.73302083333333334</v>
      </c>
      <c r="D724" s="11">
        <v>44400</v>
      </c>
      <c r="E724" s="13">
        <v>0.74812499999999993</v>
      </c>
      <c r="F724" s="5">
        <v>1</v>
      </c>
      <c r="G724" s="5">
        <v>95</v>
      </c>
      <c r="H724" s="5">
        <v>82</v>
      </c>
      <c r="I724" s="5">
        <v>1</v>
      </c>
      <c r="J724" s="5">
        <v>3.14</v>
      </c>
      <c r="K724" s="5">
        <v>15.5</v>
      </c>
      <c r="M724" s="13">
        <f t="shared" si="13"/>
        <v>1.5104166668606922E-2</v>
      </c>
    </row>
    <row r="725" spans="2:13" x14ac:dyDescent="0.35">
      <c r="B725" s="11">
        <v>44400</v>
      </c>
      <c r="C725" s="13">
        <v>0.74508101851851849</v>
      </c>
      <c r="D725" s="11">
        <v>44400</v>
      </c>
      <c r="E725" s="13">
        <v>0.75034722222222217</v>
      </c>
      <c r="F725" s="5">
        <v>1</v>
      </c>
      <c r="G725" s="5">
        <v>75</v>
      </c>
      <c r="H725" s="5">
        <v>75</v>
      </c>
      <c r="I725" s="5">
        <v>6</v>
      </c>
      <c r="J725" s="5">
        <v>0.87</v>
      </c>
      <c r="K725" s="5">
        <v>6.5</v>
      </c>
      <c r="M725" s="13">
        <f t="shared" si="13"/>
        <v>5.2662037051049992E-3</v>
      </c>
    </row>
    <row r="726" spans="2:13" x14ac:dyDescent="0.35">
      <c r="B726" s="11">
        <v>44400</v>
      </c>
      <c r="C726" s="13">
        <v>0.7249768518518519</v>
      </c>
      <c r="D726" s="11">
        <v>44400</v>
      </c>
      <c r="E726" s="13">
        <v>0.7403587962962962</v>
      </c>
      <c r="F726" s="5">
        <v>1</v>
      </c>
      <c r="G726" s="5">
        <v>179</v>
      </c>
      <c r="H726" s="5">
        <v>70</v>
      </c>
      <c r="I726" s="5">
        <v>1</v>
      </c>
      <c r="J726" s="5">
        <v>3.27</v>
      </c>
      <c r="K726" s="5">
        <v>16</v>
      </c>
      <c r="M726" s="13">
        <f t="shared" si="13"/>
        <v>1.5381944445834961E-2</v>
      </c>
    </row>
    <row r="727" spans="2:13" x14ac:dyDescent="0.35">
      <c r="B727" s="11">
        <v>44400</v>
      </c>
      <c r="C727" s="13">
        <v>0.78670138888888896</v>
      </c>
      <c r="D727" s="11">
        <v>44400</v>
      </c>
      <c r="E727" s="13">
        <v>0.79100694444444442</v>
      </c>
      <c r="F727" s="5">
        <v>1</v>
      </c>
      <c r="G727" s="5">
        <v>75</v>
      </c>
      <c r="H727" s="5">
        <v>74</v>
      </c>
      <c r="I727" s="5">
        <v>1</v>
      </c>
      <c r="J727" s="5">
        <v>1.05</v>
      </c>
      <c r="K727" s="5">
        <v>5.5</v>
      </c>
      <c r="M727" s="13">
        <f t="shared" si="13"/>
        <v>4.3055555579485372E-3</v>
      </c>
    </row>
    <row r="728" spans="2:13" x14ac:dyDescent="0.35">
      <c r="B728" s="11">
        <v>44400</v>
      </c>
      <c r="C728" s="13">
        <v>0.7883796296296296</v>
      </c>
      <c r="D728" s="11">
        <v>44400</v>
      </c>
      <c r="E728" s="13">
        <v>0.80527777777777787</v>
      </c>
      <c r="F728" s="5">
        <v>1</v>
      </c>
      <c r="G728" s="5">
        <v>7</v>
      </c>
      <c r="H728" s="5">
        <v>146</v>
      </c>
      <c r="I728" s="5">
        <v>1</v>
      </c>
      <c r="J728" s="5">
        <v>5.75</v>
      </c>
      <c r="K728" s="5">
        <v>19.5</v>
      </c>
      <c r="M728" s="13">
        <f t="shared" si="13"/>
        <v>1.68981481474475E-2</v>
      </c>
    </row>
    <row r="729" spans="2:13" x14ac:dyDescent="0.35">
      <c r="B729" s="11">
        <v>44400</v>
      </c>
      <c r="C729" s="13">
        <v>0.75519675925925922</v>
      </c>
      <c r="D729" s="11">
        <v>44400</v>
      </c>
      <c r="E729" s="13">
        <v>0.76320601851851855</v>
      </c>
      <c r="F729" s="5">
        <v>1</v>
      </c>
      <c r="G729" s="5">
        <v>196</v>
      </c>
      <c r="H729" s="5">
        <v>56</v>
      </c>
      <c r="I729" s="5">
        <v>1</v>
      </c>
      <c r="J729" s="5">
        <v>1.49</v>
      </c>
      <c r="K729" s="5">
        <v>9</v>
      </c>
      <c r="M729" s="13">
        <f t="shared" si="13"/>
        <v>8.0092592615983449E-3</v>
      </c>
    </row>
    <row r="730" spans="2:13" x14ac:dyDescent="0.35">
      <c r="B730" s="11">
        <v>44400</v>
      </c>
      <c r="C730" s="13">
        <v>0.83215277777777785</v>
      </c>
      <c r="D730" s="11">
        <v>44400</v>
      </c>
      <c r="E730" s="13">
        <v>0.83986111111111106</v>
      </c>
      <c r="F730" s="5">
        <v>1</v>
      </c>
      <c r="G730" s="5">
        <v>181</v>
      </c>
      <c r="H730" s="5">
        <v>133</v>
      </c>
      <c r="I730" s="5">
        <v>2</v>
      </c>
      <c r="J730" s="5">
        <v>3.11</v>
      </c>
      <c r="K730" s="5">
        <v>11.5</v>
      </c>
      <c r="M730" s="13">
        <f t="shared" si="13"/>
        <v>7.7083333308110014E-3</v>
      </c>
    </row>
    <row r="731" spans="2:13" x14ac:dyDescent="0.35">
      <c r="B731" s="11">
        <v>44400</v>
      </c>
      <c r="C731" s="13">
        <v>0.87312499999999993</v>
      </c>
      <c r="D731" s="11">
        <v>44400</v>
      </c>
      <c r="E731" s="13">
        <v>0.87440972222222213</v>
      </c>
      <c r="F731" s="5">
        <v>1</v>
      </c>
      <c r="G731" s="5">
        <v>166</v>
      </c>
      <c r="H731" s="5">
        <v>166</v>
      </c>
      <c r="I731" s="5">
        <v>1</v>
      </c>
      <c r="J731" s="5">
        <v>0.19</v>
      </c>
      <c r="K731" s="5">
        <v>3.5</v>
      </c>
      <c r="M731" s="13">
        <f t="shared" si="13"/>
        <v>1.2847222242271528E-3</v>
      </c>
    </row>
    <row r="732" spans="2:13" x14ac:dyDescent="0.35">
      <c r="B732" s="11">
        <v>44401</v>
      </c>
      <c r="C732" s="13">
        <v>5.9409722222222218E-2</v>
      </c>
      <c r="D732" s="11">
        <v>44401</v>
      </c>
      <c r="E732" s="13">
        <v>6.6631944444444438E-2</v>
      </c>
      <c r="F732" s="5">
        <v>1</v>
      </c>
      <c r="G732" s="5">
        <v>126</v>
      </c>
      <c r="H732" s="5">
        <v>20</v>
      </c>
      <c r="I732" s="5">
        <v>2</v>
      </c>
      <c r="J732" s="5">
        <v>2.41</v>
      </c>
      <c r="K732" s="5">
        <v>10</v>
      </c>
      <c r="M732" s="13">
        <f t="shared" si="13"/>
        <v>7.2222222224809229E-3</v>
      </c>
    </row>
    <row r="733" spans="2:13" x14ac:dyDescent="0.35">
      <c r="B733" s="11">
        <v>44401</v>
      </c>
      <c r="C733" s="13">
        <v>0.12805555555555556</v>
      </c>
      <c r="D733" s="11">
        <v>44401</v>
      </c>
      <c r="E733" s="13">
        <v>0.14129629629629628</v>
      </c>
      <c r="F733" s="5">
        <v>1</v>
      </c>
      <c r="G733" s="5">
        <v>25</v>
      </c>
      <c r="H733" s="5">
        <v>165</v>
      </c>
      <c r="I733" s="5">
        <v>1</v>
      </c>
      <c r="J733" s="5">
        <v>7.62</v>
      </c>
      <c r="K733" s="5">
        <v>23</v>
      </c>
      <c r="M733" s="13">
        <f t="shared" si="13"/>
        <v>1.3240740743640345E-2</v>
      </c>
    </row>
    <row r="734" spans="2:13" x14ac:dyDescent="0.35">
      <c r="B734" s="11">
        <v>44401</v>
      </c>
      <c r="C734" s="13">
        <v>0.41153935185185181</v>
      </c>
      <c r="D734" s="11">
        <v>44401</v>
      </c>
      <c r="E734" s="13">
        <v>0.4148958333333333</v>
      </c>
      <c r="F734" s="5">
        <v>1</v>
      </c>
      <c r="G734" s="5">
        <v>25</v>
      </c>
      <c r="H734" s="5">
        <v>52</v>
      </c>
      <c r="I734" s="5">
        <v>1</v>
      </c>
      <c r="J734" s="5">
        <v>0.68</v>
      </c>
      <c r="K734" s="5">
        <v>5</v>
      </c>
      <c r="M734" s="13">
        <f t="shared" si="13"/>
        <v>3.3564814802957699E-3</v>
      </c>
    </row>
    <row r="735" spans="2:13" x14ac:dyDescent="0.35">
      <c r="B735" s="11">
        <v>44401</v>
      </c>
      <c r="C735" s="13">
        <v>0.42995370370370373</v>
      </c>
      <c r="D735" s="11">
        <v>44401</v>
      </c>
      <c r="E735" s="13">
        <v>0.43516203703703704</v>
      </c>
      <c r="F735" s="5">
        <v>1</v>
      </c>
      <c r="G735" s="5">
        <v>192</v>
      </c>
      <c r="H735" s="5">
        <v>138</v>
      </c>
      <c r="I735" s="5">
        <v>2</v>
      </c>
      <c r="J735" s="5">
        <v>4.04</v>
      </c>
      <c r="K735" s="5">
        <v>12.5</v>
      </c>
      <c r="M735" s="13">
        <f t="shared" si="13"/>
        <v>5.2083333357586525E-3</v>
      </c>
    </row>
    <row r="736" spans="2:13" x14ac:dyDescent="0.35">
      <c r="B736" s="11">
        <v>44401</v>
      </c>
      <c r="C736" s="13">
        <v>0.43179398148148151</v>
      </c>
      <c r="D736" s="11">
        <v>44401</v>
      </c>
      <c r="E736" s="13">
        <v>0.43324074074074076</v>
      </c>
      <c r="F736" s="5">
        <v>1</v>
      </c>
      <c r="G736" s="5">
        <v>41</v>
      </c>
      <c r="H736" s="5">
        <v>41</v>
      </c>
      <c r="I736" s="5">
        <v>1</v>
      </c>
      <c r="J736" s="5">
        <v>0.28999999999999998</v>
      </c>
      <c r="K736" s="5">
        <v>3.5</v>
      </c>
      <c r="M736" s="13">
        <f t="shared" si="13"/>
        <v>1.4467592627624981E-3</v>
      </c>
    </row>
    <row r="737" spans="2:13" x14ac:dyDescent="0.35">
      <c r="B737" s="11">
        <v>44401</v>
      </c>
      <c r="C737" s="13">
        <v>0.43369212962962966</v>
      </c>
      <c r="D737" s="11">
        <v>44401</v>
      </c>
      <c r="E737" s="13">
        <v>0.47298611111111111</v>
      </c>
      <c r="F737" s="5">
        <v>1</v>
      </c>
      <c r="G737" s="5">
        <v>25</v>
      </c>
      <c r="H737" s="5">
        <v>155</v>
      </c>
      <c r="I737" s="5">
        <v>2</v>
      </c>
      <c r="J737" s="5">
        <v>16.97</v>
      </c>
      <c r="K737" s="5">
        <v>57</v>
      </c>
      <c r="M737" s="13">
        <f t="shared" si="13"/>
        <v>3.9293981484661344E-2</v>
      </c>
    </row>
    <row r="738" spans="2:13" x14ac:dyDescent="0.35">
      <c r="B738" s="11">
        <v>44401</v>
      </c>
      <c r="C738" s="13">
        <v>0.4682291666666667</v>
      </c>
      <c r="D738" s="11">
        <v>44401</v>
      </c>
      <c r="E738" s="13">
        <v>0.47109953703703705</v>
      </c>
      <c r="F738" s="5">
        <v>1</v>
      </c>
      <c r="G738" s="5">
        <v>41</v>
      </c>
      <c r="H738" s="5">
        <v>42</v>
      </c>
      <c r="I738" s="5">
        <v>1</v>
      </c>
      <c r="J738" s="5">
        <v>0.72</v>
      </c>
      <c r="K738" s="5">
        <v>5</v>
      </c>
      <c r="M738" s="13">
        <f t="shared" si="13"/>
        <v>2.8703703719656914E-3</v>
      </c>
    </row>
    <row r="739" spans="2:13" x14ac:dyDescent="0.35">
      <c r="B739" s="11">
        <v>44401</v>
      </c>
      <c r="C739" s="13">
        <v>0.49636574074074075</v>
      </c>
      <c r="D739" s="11">
        <v>44401</v>
      </c>
      <c r="E739" s="13">
        <v>0.50166666666666659</v>
      </c>
      <c r="F739" s="5">
        <v>1</v>
      </c>
      <c r="G739" s="5">
        <v>7</v>
      </c>
      <c r="H739" s="5">
        <v>226</v>
      </c>
      <c r="I739" s="5">
        <v>1</v>
      </c>
      <c r="J739" s="5">
        <v>0.95</v>
      </c>
      <c r="K739" s="5">
        <v>6.5</v>
      </c>
      <c r="M739" s="13">
        <f t="shared" si="13"/>
        <v>5.3009259281679988E-3</v>
      </c>
    </row>
    <row r="740" spans="2:13" x14ac:dyDescent="0.35">
      <c r="B740" s="11">
        <v>44401</v>
      </c>
      <c r="C740" s="13">
        <v>0.47554398148148147</v>
      </c>
      <c r="D740" s="11">
        <v>44401</v>
      </c>
      <c r="E740" s="13">
        <v>0.48442129629629632</v>
      </c>
      <c r="F740" s="5">
        <v>1</v>
      </c>
      <c r="G740" s="5">
        <v>65</v>
      </c>
      <c r="H740" s="5">
        <v>61</v>
      </c>
      <c r="I740" s="5">
        <v>1</v>
      </c>
      <c r="J740" s="5">
        <v>1.98</v>
      </c>
      <c r="K740" s="5">
        <v>10</v>
      </c>
      <c r="M740" s="13">
        <f t="shared" si="13"/>
        <v>8.8773148163454607E-3</v>
      </c>
    </row>
    <row r="741" spans="2:13" x14ac:dyDescent="0.35">
      <c r="B741" s="11">
        <v>44401</v>
      </c>
      <c r="C741" s="13">
        <v>0.49909722222222225</v>
      </c>
      <c r="D741" s="11">
        <v>44401</v>
      </c>
      <c r="E741" s="13">
        <v>0.50521990740740741</v>
      </c>
      <c r="F741" s="5">
        <v>1</v>
      </c>
      <c r="G741" s="5">
        <v>74</v>
      </c>
      <c r="H741" s="5">
        <v>24</v>
      </c>
      <c r="I741" s="5">
        <v>1</v>
      </c>
      <c r="J741" s="5">
        <v>2</v>
      </c>
      <c r="K741" s="5">
        <v>8.5</v>
      </c>
      <c r="M741" s="13">
        <f t="shared" si="13"/>
        <v>6.1226851830724627E-3</v>
      </c>
    </row>
    <row r="742" spans="2:13" x14ac:dyDescent="0.35">
      <c r="B742" s="11">
        <v>44401</v>
      </c>
      <c r="C742" s="13">
        <v>0.50445601851851851</v>
      </c>
      <c r="D742" s="11">
        <v>44401</v>
      </c>
      <c r="E742" s="13">
        <v>0.50774305555555554</v>
      </c>
      <c r="F742" s="5">
        <v>1</v>
      </c>
      <c r="G742" s="5">
        <v>74</v>
      </c>
      <c r="H742" s="5">
        <v>41</v>
      </c>
      <c r="I742" s="5">
        <v>1</v>
      </c>
      <c r="J742" s="5">
        <v>0.9</v>
      </c>
      <c r="K742" s="5">
        <v>5.5</v>
      </c>
      <c r="M742" s="13">
        <f t="shared" si="13"/>
        <v>3.2870370341697708E-3</v>
      </c>
    </row>
    <row r="743" spans="2:13" x14ac:dyDescent="0.35">
      <c r="B743" s="11">
        <v>44401</v>
      </c>
      <c r="C743" s="13">
        <v>0.54165509259259259</v>
      </c>
      <c r="D743" s="11">
        <v>44401</v>
      </c>
      <c r="E743" s="13">
        <v>0.54476851851851849</v>
      </c>
      <c r="F743" s="5">
        <v>1</v>
      </c>
      <c r="G743" s="5">
        <v>75</v>
      </c>
      <c r="H743" s="5">
        <v>75</v>
      </c>
      <c r="I743" s="5">
        <v>1</v>
      </c>
      <c r="J743" s="5">
        <v>0.77</v>
      </c>
      <c r="K743" s="5">
        <v>5</v>
      </c>
      <c r="M743" s="13">
        <f t="shared" si="13"/>
        <v>3.1134259261307307E-3</v>
      </c>
    </row>
    <row r="744" spans="2:13" x14ac:dyDescent="0.35">
      <c r="B744" s="11">
        <v>44401</v>
      </c>
      <c r="C744" s="13">
        <v>0.56821759259259264</v>
      </c>
      <c r="D744" s="11">
        <v>44401</v>
      </c>
      <c r="E744" s="13">
        <v>0.57453703703703707</v>
      </c>
      <c r="F744" s="5">
        <v>1</v>
      </c>
      <c r="G744" s="5">
        <v>82</v>
      </c>
      <c r="H744" s="5">
        <v>129</v>
      </c>
      <c r="I744" s="5">
        <v>1</v>
      </c>
      <c r="J744" s="5">
        <v>1.4</v>
      </c>
      <c r="K744" s="5">
        <v>7.5</v>
      </c>
      <c r="M744" s="13">
        <f t="shared" si="13"/>
        <v>6.3194444446708076E-3</v>
      </c>
    </row>
    <row r="745" spans="2:13" x14ac:dyDescent="0.35">
      <c r="B745" s="11">
        <v>44401</v>
      </c>
      <c r="C745" s="13">
        <v>0.62228009259259254</v>
      </c>
      <c r="D745" s="11">
        <v>44401</v>
      </c>
      <c r="E745" s="13">
        <v>0.62427083333333333</v>
      </c>
      <c r="F745" s="5">
        <v>1</v>
      </c>
      <c r="G745" s="5">
        <v>74</v>
      </c>
      <c r="H745" s="5">
        <v>75</v>
      </c>
      <c r="I745" s="5">
        <v>5</v>
      </c>
      <c r="J745" s="5">
        <v>0.73</v>
      </c>
      <c r="K745" s="5">
        <v>4.5</v>
      </c>
      <c r="M745" s="13">
        <f t="shared" si="13"/>
        <v>1.9907407404389232E-3</v>
      </c>
    </row>
    <row r="746" spans="2:13" x14ac:dyDescent="0.35">
      <c r="B746" s="11">
        <v>44401</v>
      </c>
      <c r="C746" s="13">
        <v>0.62767361111111108</v>
      </c>
      <c r="D746" s="11">
        <v>44401</v>
      </c>
      <c r="E746" s="13">
        <v>0.63569444444444445</v>
      </c>
      <c r="F746" s="5">
        <v>1</v>
      </c>
      <c r="G746" s="5">
        <v>244</v>
      </c>
      <c r="H746" s="5">
        <v>243</v>
      </c>
      <c r="I746" s="5">
        <v>1</v>
      </c>
      <c r="J746" s="5">
        <v>1.42</v>
      </c>
      <c r="K746" s="5">
        <v>9</v>
      </c>
      <c r="M746" s="13">
        <f t="shared" si="13"/>
        <v>8.0208333311020397E-3</v>
      </c>
    </row>
    <row r="747" spans="2:13" x14ac:dyDescent="0.35">
      <c r="B747" s="11">
        <v>44401</v>
      </c>
      <c r="C747" s="13">
        <v>0.59946759259259264</v>
      </c>
      <c r="D747" s="11">
        <v>44401</v>
      </c>
      <c r="E747" s="13">
        <v>0.60666666666666669</v>
      </c>
      <c r="F747" s="5">
        <v>1</v>
      </c>
      <c r="G747" s="5">
        <v>235</v>
      </c>
      <c r="H747" s="5">
        <v>220</v>
      </c>
      <c r="I747" s="5">
        <v>5</v>
      </c>
      <c r="J747" s="5">
        <v>3.51</v>
      </c>
      <c r="K747" s="5">
        <v>12.5</v>
      </c>
      <c r="M747" s="13">
        <f t="shared" si="13"/>
        <v>7.1990740761975758E-3</v>
      </c>
    </row>
    <row r="748" spans="2:13" x14ac:dyDescent="0.35">
      <c r="B748" s="11">
        <v>44401</v>
      </c>
      <c r="C748" s="13">
        <v>0.66288194444444437</v>
      </c>
      <c r="D748" s="11">
        <v>44401</v>
      </c>
      <c r="E748" s="13">
        <v>0.67011574074074076</v>
      </c>
      <c r="F748" s="5">
        <v>1</v>
      </c>
      <c r="G748" s="5">
        <v>52</v>
      </c>
      <c r="H748" s="5">
        <v>40</v>
      </c>
      <c r="I748" s="5">
        <v>1</v>
      </c>
      <c r="J748" s="5">
        <v>1.77</v>
      </c>
      <c r="K748" s="5">
        <v>9</v>
      </c>
      <c r="M748" s="13">
        <f t="shared" si="13"/>
        <v>7.2337962992605753E-3</v>
      </c>
    </row>
    <row r="749" spans="2:13" x14ac:dyDescent="0.35">
      <c r="B749" s="11">
        <v>44401</v>
      </c>
      <c r="C749" s="13">
        <v>0.64351851851851849</v>
      </c>
      <c r="D749" s="11">
        <v>44401</v>
      </c>
      <c r="E749" s="13">
        <v>0.64959490740740744</v>
      </c>
      <c r="F749" s="5">
        <v>1</v>
      </c>
      <c r="G749" s="5">
        <v>41</v>
      </c>
      <c r="H749" s="5">
        <v>41</v>
      </c>
      <c r="I749" s="5">
        <v>1</v>
      </c>
      <c r="J749" s="5">
        <v>0.93</v>
      </c>
      <c r="K749" s="5">
        <v>7</v>
      </c>
      <c r="M749" s="13">
        <f t="shared" si="13"/>
        <v>6.0763888905057684E-3</v>
      </c>
    </row>
    <row r="750" spans="2:13" x14ac:dyDescent="0.35">
      <c r="B750" s="11">
        <v>44401</v>
      </c>
      <c r="C750" s="13">
        <v>0.66920138888888892</v>
      </c>
      <c r="D750" s="11">
        <v>44401</v>
      </c>
      <c r="E750" s="13">
        <v>0.69965277777777779</v>
      </c>
      <c r="F750" s="5">
        <v>1</v>
      </c>
      <c r="G750" s="5">
        <v>197</v>
      </c>
      <c r="H750" s="5">
        <v>130</v>
      </c>
      <c r="I750" s="5">
        <v>1</v>
      </c>
      <c r="J750" s="5">
        <v>1.81</v>
      </c>
      <c r="K750" s="5">
        <v>25</v>
      </c>
      <c r="M750" s="13">
        <f t="shared" si="13"/>
        <v>3.0451388891378883E-2</v>
      </c>
    </row>
    <row r="751" spans="2:13" x14ac:dyDescent="0.35">
      <c r="B751" s="11">
        <v>44401</v>
      </c>
      <c r="C751" s="13">
        <v>0.63824074074074078</v>
      </c>
      <c r="D751" s="11">
        <v>44401</v>
      </c>
      <c r="E751" s="13">
        <v>0.64268518518518525</v>
      </c>
      <c r="F751" s="5">
        <v>1</v>
      </c>
      <c r="G751" s="5">
        <v>42</v>
      </c>
      <c r="H751" s="5">
        <v>247</v>
      </c>
      <c r="I751" s="5">
        <v>1</v>
      </c>
      <c r="J751" s="5">
        <v>0.65</v>
      </c>
      <c r="K751" s="5">
        <v>6</v>
      </c>
      <c r="M751" s="13">
        <f t="shared" si="13"/>
        <v>4.4444444429245777E-3</v>
      </c>
    </row>
    <row r="752" spans="2:13" x14ac:dyDescent="0.35">
      <c r="B752" s="11">
        <v>44401</v>
      </c>
      <c r="C752" s="13">
        <v>0.70337962962962963</v>
      </c>
      <c r="D752" s="11">
        <v>44401</v>
      </c>
      <c r="E752" s="13">
        <v>0.71484953703703702</v>
      </c>
      <c r="F752" s="5">
        <v>1</v>
      </c>
      <c r="G752" s="5">
        <v>220</v>
      </c>
      <c r="H752" s="5">
        <v>169</v>
      </c>
      <c r="I752" s="5">
        <v>1</v>
      </c>
      <c r="J752" s="5">
        <v>2.7</v>
      </c>
      <c r="K752" s="5">
        <v>12.5</v>
      </c>
      <c r="M752" s="13">
        <f t="shared" si="13"/>
        <v>1.1469907403807156E-2</v>
      </c>
    </row>
    <row r="753" spans="2:13" x14ac:dyDescent="0.35">
      <c r="B753" s="11">
        <v>44401</v>
      </c>
      <c r="C753" s="13">
        <v>0.68631944444444448</v>
      </c>
      <c r="D753" s="11">
        <v>44401</v>
      </c>
      <c r="E753" s="13">
        <v>0.68784722222222217</v>
      </c>
      <c r="F753" s="5">
        <v>1</v>
      </c>
      <c r="G753" s="5">
        <v>74</v>
      </c>
      <c r="H753" s="5">
        <v>74</v>
      </c>
      <c r="I753" s="5">
        <v>1</v>
      </c>
      <c r="J753" s="5">
        <v>0.4</v>
      </c>
      <c r="K753" s="5">
        <v>3.5</v>
      </c>
      <c r="M753" s="13">
        <f t="shared" si="13"/>
        <v>1.527777778392192E-3</v>
      </c>
    </row>
    <row r="754" spans="2:13" x14ac:dyDescent="0.35">
      <c r="B754" s="11">
        <v>44401</v>
      </c>
      <c r="C754" s="13">
        <v>0.68336805555555558</v>
      </c>
      <c r="D754" s="11">
        <v>44401</v>
      </c>
      <c r="E754" s="13">
        <v>0.68618055555555557</v>
      </c>
      <c r="F754" s="5">
        <v>1</v>
      </c>
      <c r="G754" s="5">
        <v>191</v>
      </c>
      <c r="H754" s="5">
        <v>191</v>
      </c>
      <c r="I754" s="5">
        <v>1</v>
      </c>
      <c r="J754" s="5">
        <v>0.59</v>
      </c>
      <c r="K754" s="5">
        <v>4.5</v>
      </c>
      <c r="M754" s="13">
        <f t="shared" si="13"/>
        <v>2.8125000026193447E-3</v>
      </c>
    </row>
    <row r="755" spans="2:13" x14ac:dyDescent="0.35">
      <c r="B755" s="11">
        <v>44401</v>
      </c>
      <c r="C755" s="13">
        <v>0.73171296296296295</v>
      </c>
      <c r="D755" s="11">
        <v>44401</v>
      </c>
      <c r="E755" s="13">
        <v>0.734375</v>
      </c>
      <c r="F755" s="5">
        <v>1</v>
      </c>
      <c r="G755" s="5">
        <v>74</v>
      </c>
      <c r="H755" s="5">
        <v>75</v>
      </c>
      <c r="I755" s="5">
        <v>1</v>
      </c>
      <c r="J755" s="5">
        <v>0.67</v>
      </c>
      <c r="K755" s="5">
        <v>4.5</v>
      </c>
      <c r="M755" s="13">
        <f t="shared" si="13"/>
        <v>2.6620370335876942E-3</v>
      </c>
    </row>
    <row r="756" spans="2:13" x14ac:dyDescent="0.35">
      <c r="B756" s="11">
        <v>44401</v>
      </c>
      <c r="C756" s="13">
        <v>0.72649305555555566</v>
      </c>
      <c r="D756" s="11">
        <v>44401</v>
      </c>
      <c r="E756" s="13">
        <v>0.73217592592592595</v>
      </c>
      <c r="F756" s="5">
        <v>1</v>
      </c>
      <c r="G756" s="5">
        <v>41</v>
      </c>
      <c r="H756" s="5">
        <v>75</v>
      </c>
      <c r="I756" s="5">
        <v>1</v>
      </c>
      <c r="J756" s="5">
        <v>1.38</v>
      </c>
      <c r="K756" s="5">
        <v>7.5</v>
      </c>
      <c r="M756" s="13">
        <f t="shared" si="13"/>
        <v>5.6828703673090786E-3</v>
      </c>
    </row>
    <row r="757" spans="2:13" x14ac:dyDescent="0.35">
      <c r="B757" s="11">
        <v>44401</v>
      </c>
      <c r="C757" s="13">
        <v>0.758275462962963</v>
      </c>
      <c r="D757" s="11">
        <v>44401</v>
      </c>
      <c r="E757" s="13">
        <v>0.76172453703703702</v>
      </c>
      <c r="F757" s="5">
        <v>1</v>
      </c>
      <c r="G757" s="5">
        <v>33</v>
      </c>
      <c r="H757" s="5">
        <v>33</v>
      </c>
      <c r="I757" s="5">
        <v>1</v>
      </c>
      <c r="J757" s="5">
        <v>0.82</v>
      </c>
      <c r="K757" s="5">
        <v>5</v>
      </c>
      <c r="M757" s="13">
        <f t="shared" si="13"/>
        <v>3.4490740727051161E-3</v>
      </c>
    </row>
    <row r="758" spans="2:13" x14ac:dyDescent="0.35">
      <c r="B758" s="11">
        <v>44401</v>
      </c>
      <c r="C758" s="13">
        <v>0.78228009259259268</v>
      </c>
      <c r="D758" s="11">
        <v>44401</v>
      </c>
      <c r="E758" s="13">
        <v>0.78442129629629631</v>
      </c>
      <c r="F758" s="5">
        <v>1</v>
      </c>
      <c r="G758" s="5">
        <v>75</v>
      </c>
      <c r="H758" s="5">
        <v>41</v>
      </c>
      <c r="I758" s="5">
        <v>1</v>
      </c>
      <c r="J758" s="5">
        <v>0.64</v>
      </c>
      <c r="K758" s="5">
        <v>4.5</v>
      </c>
      <c r="M758" s="13">
        <f t="shared" si="13"/>
        <v>2.1412037021946162E-3</v>
      </c>
    </row>
    <row r="759" spans="2:13" x14ac:dyDescent="0.35">
      <c r="B759" s="11">
        <v>44401</v>
      </c>
      <c r="C759" s="13">
        <v>0.77820601851851856</v>
      </c>
      <c r="D759" s="11">
        <v>44401</v>
      </c>
      <c r="E759" s="13">
        <v>0.78438657407407408</v>
      </c>
      <c r="F759" s="5">
        <v>1</v>
      </c>
      <c r="G759" s="5">
        <v>74</v>
      </c>
      <c r="H759" s="5">
        <v>75</v>
      </c>
      <c r="I759" s="5">
        <v>1</v>
      </c>
      <c r="J759" s="5">
        <v>1.61</v>
      </c>
      <c r="K759" s="5">
        <v>8</v>
      </c>
      <c r="M759" s="13">
        <f t="shared" si="13"/>
        <v>6.1805555524188094E-3</v>
      </c>
    </row>
    <row r="760" spans="2:13" x14ac:dyDescent="0.35">
      <c r="B760" s="11">
        <v>44401</v>
      </c>
      <c r="C760" s="13">
        <v>0.82332175925925932</v>
      </c>
      <c r="D760" s="11">
        <v>44401</v>
      </c>
      <c r="E760" s="13">
        <v>0.82738425925925929</v>
      </c>
      <c r="F760" s="5">
        <v>1</v>
      </c>
      <c r="G760" s="5">
        <v>41</v>
      </c>
      <c r="H760" s="5">
        <v>42</v>
      </c>
      <c r="I760" s="5">
        <v>5</v>
      </c>
      <c r="J760" s="5">
        <v>1.1499999999999999</v>
      </c>
      <c r="K760" s="5">
        <v>6.5</v>
      </c>
      <c r="M760" s="13">
        <f t="shared" si="13"/>
        <v>4.0624999965075403E-3</v>
      </c>
    </row>
    <row r="761" spans="2:13" x14ac:dyDescent="0.35">
      <c r="B761" s="11">
        <v>44401</v>
      </c>
      <c r="C761" s="13">
        <v>0.82018518518518524</v>
      </c>
      <c r="D761" s="11">
        <v>44401</v>
      </c>
      <c r="E761" s="13">
        <v>0.83065972222222229</v>
      </c>
      <c r="F761" s="5">
        <v>1</v>
      </c>
      <c r="G761" s="5">
        <v>74</v>
      </c>
      <c r="H761" s="5">
        <v>151</v>
      </c>
      <c r="I761" s="5">
        <v>1</v>
      </c>
      <c r="J761" s="5">
        <v>2.79</v>
      </c>
      <c r="K761" s="5">
        <v>12.5</v>
      </c>
      <c r="M761" s="13">
        <f t="shared" si="13"/>
        <v>1.0474537033587694E-2</v>
      </c>
    </row>
    <row r="762" spans="2:13" x14ac:dyDescent="0.35">
      <c r="B762" s="11">
        <v>44401</v>
      </c>
      <c r="C762" s="13">
        <v>0.86276620370370372</v>
      </c>
      <c r="D762" s="11">
        <v>44401</v>
      </c>
      <c r="E762" s="13">
        <v>0.86885416666666659</v>
      </c>
      <c r="F762" s="5">
        <v>1</v>
      </c>
      <c r="G762" s="5">
        <v>65</v>
      </c>
      <c r="H762" s="5">
        <v>181</v>
      </c>
      <c r="I762" s="5">
        <v>1</v>
      </c>
      <c r="J762" s="5">
        <v>1.39</v>
      </c>
      <c r="K762" s="5">
        <v>8</v>
      </c>
      <c r="M762" s="13">
        <f t="shared" si="13"/>
        <v>6.0879629600094631E-3</v>
      </c>
    </row>
    <row r="763" spans="2:13" x14ac:dyDescent="0.35">
      <c r="B763" s="11">
        <v>44401</v>
      </c>
      <c r="C763" s="13">
        <v>0.88071759259259252</v>
      </c>
      <c r="D763" s="11">
        <v>44401</v>
      </c>
      <c r="E763" s="13">
        <v>0.89459490740740744</v>
      </c>
      <c r="F763" s="5">
        <v>1</v>
      </c>
      <c r="G763" s="5">
        <v>82</v>
      </c>
      <c r="H763" s="5">
        <v>226</v>
      </c>
      <c r="I763" s="5">
        <v>1</v>
      </c>
      <c r="J763" s="5">
        <v>2.79</v>
      </c>
      <c r="K763" s="5">
        <v>14</v>
      </c>
      <c r="M763" s="13">
        <f t="shared" si="13"/>
        <v>1.3877314813726116E-2</v>
      </c>
    </row>
    <row r="764" spans="2:13" x14ac:dyDescent="0.35">
      <c r="B764" s="11">
        <v>44401</v>
      </c>
      <c r="C764" s="13">
        <v>0.95914351851851853</v>
      </c>
      <c r="D764" s="11">
        <v>44401</v>
      </c>
      <c r="E764" s="13">
        <v>0.96412037037037035</v>
      </c>
      <c r="F764" s="5">
        <v>1</v>
      </c>
      <c r="G764" s="5">
        <v>74</v>
      </c>
      <c r="H764" s="5">
        <v>41</v>
      </c>
      <c r="I764" s="5">
        <v>1</v>
      </c>
      <c r="J764" s="5">
        <v>1.1200000000000001</v>
      </c>
      <c r="K764" s="5">
        <v>7</v>
      </c>
      <c r="M764" s="13">
        <f t="shared" si="13"/>
        <v>4.9768518510973081E-3</v>
      </c>
    </row>
    <row r="765" spans="2:13" x14ac:dyDescent="0.35">
      <c r="B765" s="11">
        <v>44401</v>
      </c>
      <c r="C765" s="13">
        <v>0.95748842592592587</v>
      </c>
      <c r="D765" s="11">
        <v>44401</v>
      </c>
      <c r="E765" s="13">
        <v>0.95870370370370372</v>
      </c>
      <c r="F765" s="5">
        <v>1</v>
      </c>
      <c r="G765" s="5">
        <v>129</v>
      </c>
      <c r="H765" s="5">
        <v>82</v>
      </c>
      <c r="I765" s="5">
        <v>3</v>
      </c>
      <c r="J765" s="5">
        <v>0.34</v>
      </c>
      <c r="K765" s="5">
        <v>3.5</v>
      </c>
      <c r="M765" s="13">
        <f t="shared" si="13"/>
        <v>1.2152777781011537E-3</v>
      </c>
    </row>
    <row r="766" spans="2:13" x14ac:dyDescent="0.35">
      <c r="B766" s="11">
        <v>44401</v>
      </c>
      <c r="C766" s="13">
        <v>0.99495370370370362</v>
      </c>
      <c r="D766" s="11">
        <v>44402</v>
      </c>
      <c r="E766" s="13">
        <v>3.6342592592592594E-3</v>
      </c>
      <c r="F766" s="5">
        <v>1</v>
      </c>
      <c r="G766" s="5">
        <v>20</v>
      </c>
      <c r="H766" s="5">
        <v>259</v>
      </c>
      <c r="I766" s="5">
        <v>5</v>
      </c>
      <c r="J766" s="5">
        <v>4.1900000000000004</v>
      </c>
      <c r="K766" s="5">
        <v>14</v>
      </c>
      <c r="M766" s="13">
        <f t="shared" si="13"/>
        <v>8.6805555547471158E-3</v>
      </c>
    </row>
    <row r="767" spans="2:13" x14ac:dyDescent="0.35">
      <c r="B767" s="11">
        <v>44402</v>
      </c>
      <c r="C767" s="13">
        <v>2.8888888888888891E-2</v>
      </c>
      <c r="D767" s="11">
        <v>44402</v>
      </c>
      <c r="E767" s="13">
        <v>3.5497685185185188E-2</v>
      </c>
      <c r="F767" s="5">
        <v>1</v>
      </c>
      <c r="G767" s="5">
        <v>82</v>
      </c>
      <c r="H767" s="5">
        <v>173</v>
      </c>
      <c r="I767" s="5">
        <v>1</v>
      </c>
      <c r="J767" s="5">
        <v>1.42</v>
      </c>
      <c r="K767" s="5">
        <v>7.5</v>
      </c>
      <c r="M767" s="13">
        <f t="shared" si="13"/>
        <v>6.6087962986784987E-3</v>
      </c>
    </row>
    <row r="768" spans="2:13" x14ac:dyDescent="0.35">
      <c r="B768" s="11">
        <v>44402</v>
      </c>
      <c r="C768" s="13">
        <v>0.31813657407407409</v>
      </c>
      <c r="D768" s="11">
        <v>44402</v>
      </c>
      <c r="E768" s="13">
        <v>0.33261574074074074</v>
      </c>
      <c r="F768" s="5">
        <v>1</v>
      </c>
      <c r="G768" s="5">
        <v>130</v>
      </c>
      <c r="H768" s="5">
        <v>86</v>
      </c>
      <c r="I768" s="5">
        <v>1</v>
      </c>
      <c r="J768" s="5">
        <v>8.74</v>
      </c>
      <c r="K768" s="5">
        <v>26.5</v>
      </c>
      <c r="M768" s="13">
        <f t="shared" si="13"/>
        <v>1.4479166668024845E-2</v>
      </c>
    </row>
    <row r="769" spans="2:13" x14ac:dyDescent="0.35">
      <c r="B769" s="11">
        <v>44402</v>
      </c>
      <c r="C769" s="13">
        <v>0.47527777777777774</v>
      </c>
      <c r="D769" s="11">
        <v>44402</v>
      </c>
      <c r="E769" s="13">
        <v>0.48216435185185186</v>
      </c>
      <c r="F769" s="5">
        <v>1</v>
      </c>
      <c r="G769" s="5">
        <v>129</v>
      </c>
      <c r="H769" s="5">
        <v>70</v>
      </c>
      <c r="I769" s="5">
        <v>1</v>
      </c>
      <c r="J769" s="5">
        <v>2</v>
      </c>
      <c r="K769" s="5">
        <v>10</v>
      </c>
      <c r="M769" s="13">
        <f t="shared" si="13"/>
        <v>6.8865740759065375E-3</v>
      </c>
    </row>
    <row r="770" spans="2:13" x14ac:dyDescent="0.35">
      <c r="B770" s="11">
        <v>44402</v>
      </c>
      <c r="C770" s="13">
        <v>0.48023148148148148</v>
      </c>
      <c r="D770" s="11">
        <v>44402</v>
      </c>
      <c r="E770" s="13">
        <v>0.48703703703703699</v>
      </c>
      <c r="F770" s="5">
        <v>1</v>
      </c>
      <c r="G770" s="5">
        <v>196</v>
      </c>
      <c r="H770" s="5">
        <v>95</v>
      </c>
      <c r="I770" s="5">
        <v>6</v>
      </c>
      <c r="J770" s="5">
        <v>1.46</v>
      </c>
      <c r="K770" s="5">
        <v>8.5</v>
      </c>
      <c r="M770" s="13">
        <f t="shared" si="13"/>
        <v>6.805555553000886E-3</v>
      </c>
    </row>
    <row r="771" spans="2:13" x14ac:dyDescent="0.35">
      <c r="B771" s="11">
        <v>44402</v>
      </c>
      <c r="C771" s="13">
        <v>0.54734953703703704</v>
      </c>
      <c r="D771" s="11">
        <v>44402</v>
      </c>
      <c r="E771" s="13">
        <v>0.56880787037037039</v>
      </c>
      <c r="F771" s="5">
        <v>1</v>
      </c>
      <c r="G771" s="5">
        <v>152</v>
      </c>
      <c r="H771" s="5">
        <v>136</v>
      </c>
      <c r="I771" s="5">
        <v>1</v>
      </c>
      <c r="J771" s="5">
        <v>6.21</v>
      </c>
      <c r="K771" s="5">
        <v>24</v>
      </c>
      <c r="M771" s="13">
        <f t="shared" si="13"/>
        <v>2.1458333336340729E-2</v>
      </c>
    </row>
    <row r="772" spans="2:13" x14ac:dyDescent="0.35">
      <c r="B772" s="11">
        <v>44402</v>
      </c>
      <c r="C772" s="13">
        <v>0.57141203703703702</v>
      </c>
      <c r="D772" s="11">
        <v>44402</v>
      </c>
      <c r="E772" s="13">
        <v>0.57680555555555557</v>
      </c>
      <c r="F772" s="5">
        <v>1</v>
      </c>
      <c r="G772" s="5">
        <v>97</v>
      </c>
      <c r="H772" s="5">
        <v>106</v>
      </c>
      <c r="I772" s="5">
        <v>1</v>
      </c>
      <c r="J772" s="5">
        <v>1.1200000000000001</v>
      </c>
      <c r="K772" s="5">
        <v>7</v>
      </c>
      <c r="M772" s="13">
        <f t="shared" si="13"/>
        <v>5.393518520577345E-3</v>
      </c>
    </row>
    <row r="773" spans="2:13" x14ac:dyDescent="0.35">
      <c r="B773" s="11">
        <v>44402</v>
      </c>
      <c r="C773" s="13">
        <v>0.56950231481481484</v>
      </c>
      <c r="D773" s="11">
        <v>44402</v>
      </c>
      <c r="E773" s="13">
        <v>0.58710648148148148</v>
      </c>
      <c r="F773" s="5">
        <v>1</v>
      </c>
      <c r="G773" s="5">
        <v>52</v>
      </c>
      <c r="H773" s="5">
        <v>72</v>
      </c>
      <c r="I773" s="5">
        <v>1</v>
      </c>
      <c r="J773" s="5">
        <v>5.0999999999999996</v>
      </c>
      <c r="K773" s="5">
        <v>20.5</v>
      </c>
      <c r="M773" s="13">
        <f t="shared" si="13"/>
        <v>1.7604166663659271E-2</v>
      </c>
    </row>
    <row r="774" spans="2:13" x14ac:dyDescent="0.35">
      <c r="B774" s="11">
        <v>44402</v>
      </c>
      <c r="C774" s="13">
        <v>0.66199074074074071</v>
      </c>
      <c r="D774" s="11">
        <v>44402</v>
      </c>
      <c r="E774" s="13">
        <v>0.66405092592592596</v>
      </c>
      <c r="F774" s="5">
        <v>1</v>
      </c>
      <c r="G774" s="5">
        <v>75</v>
      </c>
      <c r="H774" s="5">
        <v>75</v>
      </c>
      <c r="I774" s="5">
        <v>1</v>
      </c>
      <c r="J774" s="5">
        <v>0.37</v>
      </c>
      <c r="K774" s="5">
        <v>4</v>
      </c>
      <c r="M774" s="13">
        <f t="shared" si="13"/>
        <v>2.0601851865649223E-3</v>
      </c>
    </row>
    <row r="775" spans="2:13" x14ac:dyDescent="0.35">
      <c r="B775" s="11">
        <v>44402</v>
      </c>
      <c r="C775" s="13">
        <v>0.69283564814814813</v>
      </c>
      <c r="D775" s="11">
        <v>44402</v>
      </c>
      <c r="E775" s="13">
        <v>0.69813657407407403</v>
      </c>
      <c r="F775" s="5">
        <v>1</v>
      </c>
      <c r="G775" s="5">
        <v>75</v>
      </c>
      <c r="H775" s="5">
        <v>194</v>
      </c>
      <c r="I775" s="5">
        <v>1</v>
      </c>
      <c r="J775" s="5">
        <v>2.97</v>
      </c>
      <c r="K775" s="5">
        <v>10</v>
      </c>
      <c r="M775" s="13">
        <f t="shared" si="13"/>
        <v>5.3009259281679988E-3</v>
      </c>
    </row>
    <row r="776" spans="2:13" x14ac:dyDescent="0.35">
      <c r="B776" s="11">
        <v>44402</v>
      </c>
      <c r="C776" s="13">
        <v>0.68054398148148154</v>
      </c>
      <c r="D776" s="11">
        <v>44402</v>
      </c>
      <c r="E776" s="13">
        <v>0.69837962962962974</v>
      </c>
      <c r="F776" s="5">
        <v>1</v>
      </c>
      <c r="G776" s="5">
        <v>97</v>
      </c>
      <c r="H776" s="5">
        <v>95</v>
      </c>
      <c r="I776" s="5">
        <v>1</v>
      </c>
      <c r="J776" s="5">
        <v>10.26</v>
      </c>
      <c r="K776" s="5">
        <v>29.5</v>
      </c>
      <c r="M776" s="13">
        <f t="shared" si="13"/>
        <v>1.7835648148320615E-2</v>
      </c>
    </row>
    <row r="777" spans="2:13" x14ac:dyDescent="0.35">
      <c r="B777" s="11">
        <v>44402</v>
      </c>
      <c r="C777" s="13">
        <v>0.70644675925925926</v>
      </c>
      <c r="D777" s="11">
        <v>44402</v>
      </c>
      <c r="E777" s="13">
        <v>0.71603009259259265</v>
      </c>
      <c r="F777" s="5">
        <v>1</v>
      </c>
      <c r="G777" s="5">
        <v>95</v>
      </c>
      <c r="H777" s="5">
        <v>56</v>
      </c>
      <c r="I777" s="5">
        <v>1</v>
      </c>
      <c r="J777" s="5">
        <v>2.27</v>
      </c>
      <c r="K777" s="5">
        <v>11</v>
      </c>
      <c r="M777" s="13">
        <f t="shared" si="13"/>
        <v>9.5833333325572312E-3</v>
      </c>
    </row>
    <row r="778" spans="2:13" x14ac:dyDescent="0.35">
      <c r="B778" s="11">
        <v>44402</v>
      </c>
      <c r="C778" s="13">
        <v>0.75297453703703709</v>
      </c>
      <c r="D778" s="11">
        <v>44402</v>
      </c>
      <c r="E778" s="13">
        <v>0.75932870370370376</v>
      </c>
      <c r="F778" s="5">
        <v>1</v>
      </c>
      <c r="G778" s="5">
        <v>136</v>
      </c>
      <c r="H778" s="5">
        <v>235</v>
      </c>
      <c r="I778" s="5">
        <v>1</v>
      </c>
      <c r="J778" s="5">
        <v>1.6</v>
      </c>
      <c r="K778" s="5">
        <v>8</v>
      </c>
      <c r="M778" s="13">
        <f t="shared" si="13"/>
        <v>6.3541666677338071E-3</v>
      </c>
    </row>
    <row r="779" spans="2:13" x14ac:dyDescent="0.35">
      <c r="B779" s="11">
        <v>44402</v>
      </c>
      <c r="C779" s="13">
        <v>0.83026620370370363</v>
      </c>
      <c r="D779" s="11">
        <v>44402</v>
      </c>
      <c r="E779" s="13">
        <v>0.83288194444444441</v>
      </c>
      <c r="F779" s="5">
        <v>1</v>
      </c>
      <c r="G779" s="5">
        <v>166</v>
      </c>
      <c r="H779" s="5">
        <v>41</v>
      </c>
      <c r="I779" s="5">
        <v>1</v>
      </c>
      <c r="J779" s="5">
        <v>0.64</v>
      </c>
      <c r="K779" s="5">
        <v>4.5</v>
      </c>
      <c r="M779" s="13">
        <f t="shared" si="13"/>
        <v>2.6157407410209998E-3</v>
      </c>
    </row>
    <row r="780" spans="2:13" x14ac:dyDescent="0.35">
      <c r="B780" s="11">
        <v>44402</v>
      </c>
      <c r="C780" s="13">
        <v>0.9526041666666667</v>
      </c>
      <c r="D780" s="11">
        <v>44402</v>
      </c>
      <c r="E780" s="13">
        <v>0.9602546296296296</v>
      </c>
      <c r="F780" s="5">
        <v>1</v>
      </c>
      <c r="G780" s="5">
        <v>42</v>
      </c>
      <c r="H780" s="5">
        <v>24</v>
      </c>
      <c r="I780" s="5">
        <v>1</v>
      </c>
      <c r="J780" s="5">
        <v>2.1</v>
      </c>
      <c r="K780" s="5">
        <v>10</v>
      </c>
      <c r="M780" s="13">
        <f t="shared" ref="M780:M843" si="14">(E780-C780)+D780-B780</f>
        <v>7.6504629614646547E-3</v>
      </c>
    </row>
    <row r="781" spans="2:13" x14ac:dyDescent="0.35">
      <c r="B781" s="11">
        <v>44402</v>
      </c>
      <c r="C781" s="13">
        <v>0.92482638888888891</v>
      </c>
      <c r="D781" s="11">
        <v>44402</v>
      </c>
      <c r="E781" s="13">
        <v>0.93677083333333344</v>
      </c>
      <c r="F781" s="5">
        <v>1</v>
      </c>
      <c r="G781" s="5">
        <v>17</v>
      </c>
      <c r="H781" s="5">
        <v>181</v>
      </c>
      <c r="I781" s="5">
        <v>1</v>
      </c>
      <c r="J781" s="5">
        <v>2.96</v>
      </c>
      <c r="K781" s="5">
        <v>14</v>
      </c>
      <c r="M781" s="13">
        <f t="shared" si="14"/>
        <v>1.1944444442633539E-2</v>
      </c>
    </row>
    <row r="782" spans="2:13" x14ac:dyDescent="0.35">
      <c r="B782" s="11">
        <v>44402</v>
      </c>
      <c r="C782" s="13">
        <v>0.97164351851851849</v>
      </c>
      <c r="D782" s="11">
        <v>44402</v>
      </c>
      <c r="E782" s="13">
        <v>0.97350694444444441</v>
      </c>
      <c r="F782" s="5">
        <v>1</v>
      </c>
      <c r="G782" s="5">
        <v>41</v>
      </c>
      <c r="H782" s="5">
        <v>41</v>
      </c>
      <c r="I782" s="5">
        <v>1</v>
      </c>
      <c r="J782" s="5">
        <v>0.82</v>
      </c>
      <c r="K782" s="5">
        <v>4.5</v>
      </c>
      <c r="M782" s="13">
        <f t="shared" si="14"/>
        <v>1.8634259249665774E-3</v>
      </c>
    </row>
    <row r="783" spans="2:13" x14ac:dyDescent="0.35">
      <c r="B783" s="11">
        <v>44403</v>
      </c>
      <c r="C783" s="13">
        <v>0.10137731481481482</v>
      </c>
      <c r="D783" s="11">
        <v>44403</v>
      </c>
      <c r="E783" s="13">
        <v>0.10340277777777777</v>
      </c>
      <c r="F783" s="5">
        <v>1</v>
      </c>
      <c r="G783" s="5">
        <v>41</v>
      </c>
      <c r="H783" s="5">
        <v>42</v>
      </c>
      <c r="I783" s="5">
        <v>1</v>
      </c>
      <c r="J783" s="5">
        <v>0.57999999999999996</v>
      </c>
      <c r="K783" s="5">
        <v>4</v>
      </c>
      <c r="M783" s="13">
        <f t="shared" si="14"/>
        <v>2.0254629635019228E-3</v>
      </c>
    </row>
    <row r="784" spans="2:13" x14ac:dyDescent="0.35">
      <c r="B784" s="11">
        <v>44403</v>
      </c>
      <c r="C784" s="13">
        <v>0.3319097222222222</v>
      </c>
      <c r="D784" s="11">
        <v>44403</v>
      </c>
      <c r="E784" s="13">
        <v>0.33521990740740742</v>
      </c>
      <c r="F784" s="5">
        <v>1</v>
      </c>
      <c r="G784" s="5">
        <v>75</v>
      </c>
      <c r="H784" s="5">
        <v>42</v>
      </c>
      <c r="I784" s="5">
        <v>1</v>
      </c>
      <c r="J784" s="5">
        <v>1.1499999999999999</v>
      </c>
      <c r="K784" s="5">
        <v>6</v>
      </c>
      <c r="M784" s="13">
        <f t="shared" si="14"/>
        <v>3.3101851877290756E-3</v>
      </c>
    </row>
    <row r="785" spans="2:13" x14ac:dyDescent="0.35">
      <c r="B785" s="11">
        <v>44403</v>
      </c>
      <c r="C785" s="13">
        <v>0.37462962962962965</v>
      </c>
      <c r="D785" s="11">
        <v>44403</v>
      </c>
      <c r="E785" s="13">
        <v>0.3850925925925926</v>
      </c>
      <c r="F785" s="5">
        <v>1</v>
      </c>
      <c r="G785" s="5">
        <v>52</v>
      </c>
      <c r="H785" s="5">
        <v>33</v>
      </c>
      <c r="I785" s="5">
        <v>1</v>
      </c>
      <c r="J785" s="5">
        <v>1.6</v>
      </c>
      <c r="K785" s="5">
        <v>11</v>
      </c>
      <c r="M785" s="13">
        <f t="shared" si="14"/>
        <v>1.0462962964083999E-2</v>
      </c>
    </row>
    <row r="786" spans="2:13" x14ac:dyDescent="0.35">
      <c r="B786" s="11">
        <v>44403</v>
      </c>
      <c r="C786" s="13">
        <v>0.40932870370370367</v>
      </c>
      <c r="D786" s="11">
        <v>44403</v>
      </c>
      <c r="E786" s="13">
        <v>0.41836805555555556</v>
      </c>
      <c r="F786" s="5">
        <v>1</v>
      </c>
      <c r="G786" s="5">
        <v>74</v>
      </c>
      <c r="H786" s="5">
        <v>75</v>
      </c>
      <c r="I786" s="5">
        <v>1</v>
      </c>
      <c r="J786" s="5">
        <v>1.7</v>
      </c>
      <c r="K786" s="5">
        <v>9.5</v>
      </c>
      <c r="M786" s="13">
        <f t="shared" si="14"/>
        <v>9.0393518548808061E-3</v>
      </c>
    </row>
    <row r="787" spans="2:13" x14ac:dyDescent="0.35">
      <c r="B787" s="11">
        <v>44403</v>
      </c>
      <c r="C787" s="13">
        <v>0.41094907407407405</v>
      </c>
      <c r="D787" s="11">
        <v>44403</v>
      </c>
      <c r="E787" s="13">
        <v>0.4138425925925926</v>
      </c>
      <c r="F787" s="5">
        <v>1</v>
      </c>
      <c r="G787" s="5">
        <v>75</v>
      </c>
      <c r="H787" s="5">
        <v>75</v>
      </c>
      <c r="I787" s="5">
        <v>1</v>
      </c>
      <c r="J787" s="5">
        <v>0.4</v>
      </c>
      <c r="K787" s="5">
        <v>4.5</v>
      </c>
      <c r="M787" s="13">
        <f t="shared" si="14"/>
        <v>2.8935185182490386E-3</v>
      </c>
    </row>
    <row r="788" spans="2:13" x14ac:dyDescent="0.35">
      <c r="B788" s="11">
        <v>44403</v>
      </c>
      <c r="C788" s="13">
        <v>0.43144675925925924</v>
      </c>
      <c r="D788" s="11">
        <v>44403</v>
      </c>
      <c r="E788" s="13">
        <v>0.44840277777777776</v>
      </c>
      <c r="F788" s="5">
        <v>1</v>
      </c>
      <c r="G788" s="5">
        <v>74</v>
      </c>
      <c r="H788" s="5">
        <v>254</v>
      </c>
      <c r="I788" s="5">
        <v>1</v>
      </c>
      <c r="J788" s="5">
        <v>9.48</v>
      </c>
      <c r="K788" s="5">
        <v>29.5</v>
      </c>
      <c r="M788" s="13">
        <f t="shared" si="14"/>
        <v>1.6956018516793847E-2</v>
      </c>
    </row>
    <row r="789" spans="2:13" x14ac:dyDescent="0.35">
      <c r="B789" s="11">
        <v>44403</v>
      </c>
      <c r="C789" s="13">
        <v>0.45306712962962964</v>
      </c>
      <c r="D789" s="11">
        <v>44403</v>
      </c>
      <c r="E789" s="13">
        <v>0.47401620370370368</v>
      </c>
      <c r="F789" s="5">
        <v>1</v>
      </c>
      <c r="G789" s="5">
        <v>166</v>
      </c>
      <c r="H789" s="5">
        <v>242</v>
      </c>
      <c r="I789" s="5">
        <v>1</v>
      </c>
      <c r="J789" s="5">
        <v>11.2</v>
      </c>
      <c r="K789" s="5">
        <v>34</v>
      </c>
      <c r="M789" s="13">
        <f t="shared" si="14"/>
        <v>2.0949074074451346E-2</v>
      </c>
    </row>
    <row r="790" spans="2:13" x14ac:dyDescent="0.35">
      <c r="B790" s="11">
        <v>44403</v>
      </c>
      <c r="C790" s="13">
        <v>0.4942361111111111</v>
      </c>
      <c r="D790" s="11">
        <v>44403</v>
      </c>
      <c r="E790" s="13">
        <v>0.49723379629629627</v>
      </c>
      <c r="F790" s="5">
        <v>1</v>
      </c>
      <c r="G790" s="5">
        <v>74</v>
      </c>
      <c r="H790" s="5">
        <v>41</v>
      </c>
      <c r="I790" s="5">
        <v>1</v>
      </c>
      <c r="J790" s="5">
        <v>0.86</v>
      </c>
      <c r="K790" s="5">
        <v>5.5</v>
      </c>
      <c r="M790" s="13">
        <f t="shared" si="14"/>
        <v>2.9976851874380372E-3</v>
      </c>
    </row>
    <row r="791" spans="2:13" x14ac:dyDescent="0.35">
      <c r="B791" s="11">
        <v>44403</v>
      </c>
      <c r="C791" s="13">
        <v>0.48103009259259261</v>
      </c>
      <c r="D791" s="11">
        <v>44403</v>
      </c>
      <c r="E791" s="13">
        <v>0.48996527777777782</v>
      </c>
      <c r="F791" s="5">
        <v>1</v>
      </c>
      <c r="G791" s="5">
        <v>74</v>
      </c>
      <c r="H791" s="5">
        <v>69</v>
      </c>
      <c r="I791" s="5">
        <v>5</v>
      </c>
      <c r="J791" s="5">
        <v>2.98</v>
      </c>
      <c r="K791" s="5">
        <v>12</v>
      </c>
      <c r="M791" s="13">
        <f t="shared" si="14"/>
        <v>8.9351851856918074E-3</v>
      </c>
    </row>
    <row r="792" spans="2:13" x14ac:dyDescent="0.35">
      <c r="B792" s="11">
        <v>44403</v>
      </c>
      <c r="C792" s="13">
        <v>0.50103009259259257</v>
      </c>
      <c r="D792" s="11">
        <v>44403</v>
      </c>
      <c r="E792" s="13">
        <v>0.52347222222222223</v>
      </c>
      <c r="F792" s="5">
        <v>1</v>
      </c>
      <c r="G792" s="5">
        <v>25</v>
      </c>
      <c r="H792" s="5">
        <v>25</v>
      </c>
      <c r="I792" s="5">
        <v>1</v>
      </c>
      <c r="J792" s="5">
        <v>1.2</v>
      </c>
      <c r="K792" s="5">
        <v>19</v>
      </c>
      <c r="M792" s="13">
        <f t="shared" si="14"/>
        <v>2.2442129629780538E-2</v>
      </c>
    </row>
    <row r="793" spans="2:13" x14ac:dyDescent="0.35">
      <c r="B793" s="11">
        <v>44403</v>
      </c>
      <c r="C793" s="13">
        <v>0.54864583333333339</v>
      </c>
      <c r="D793" s="11">
        <v>44403</v>
      </c>
      <c r="E793" s="13">
        <v>0.55450231481481482</v>
      </c>
      <c r="F793" s="5">
        <v>1</v>
      </c>
      <c r="G793" s="5">
        <v>41</v>
      </c>
      <c r="H793" s="5">
        <v>42</v>
      </c>
      <c r="I793" s="5">
        <v>1</v>
      </c>
      <c r="J793" s="5">
        <v>1.55</v>
      </c>
      <c r="K793" s="5">
        <v>8</v>
      </c>
      <c r="M793" s="13">
        <f t="shared" si="14"/>
        <v>5.8564814826240763E-3</v>
      </c>
    </row>
    <row r="794" spans="2:13" x14ac:dyDescent="0.35">
      <c r="B794" s="11">
        <v>44403</v>
      </c>
      <c r="C794" s="13">
        <v>0.56591435185185179</v>
      </c>
      <c r="D794" s="11">
        <v>44403</v>
      </c>
      <c r="E794" s="13">
        <v>0.56898148148148142</v>
      </c>
      <c r="F794" s="5">
        <v>1</v>
      </c>
      <c r="G794" s="5">
        <v>196</v>
      </c>
      <c r="H794" s="5">
        <v>196</v>
      </c>
      <c r="I794" s="5">
        <v>1</v>
      </c>
      <c r="J794" s="5">
        <v>0.57999999999999996</v>
      </c>
      <c r="K794" s="5">
        <v>5</v>
      </c>
      <c r="M794" s="13">
        <f t="shared" si="14"/>
        <v>3.0671296262880787E-3</v>
      </c>
    </row>
    <row r="795" spans="2:13" x14ac:dyDescent="0.35">
      <c r="B795" s="11">
        <v>44403</v>
      </c>
      <c r="C795" s="13">
        <v>0.58356481481481481</v>
      </c>
      <c r="D795" s="11">
        <v>44403</v>
      </c>
      <c r="E795" s="13">
        <v>0.62943287037037032</v>
      </c>
      <c r="F795" s="5">
        <v>1</v>
      </c>
      <c r="G795" s="5">
        <v>36</v>
      </c>
      <c r="H795" s="5">
        <v>86</v>
      </c>
      <c r="I795" s="5">
        <v>1</v>
      </c>
      <c r="J795" s="5">
        <v>16.29</v>
      </c>
      <c r="K795" s="5">
        <v>57</v>
      </c>
      <c r="M795" s="13">
        <f t="shared" si="14"/>
        <v>4.5868055553000886E-2</v>
      </c>
    </row>
    <row r="796" spans="2:13" x14ac:dyDescent="0.35">
      <c r="B796" s="11">
        <v>44403</v>
      </c>
      <c r="C796" s="13">
        <v>0.61898148148148147</v>
      </c>
      <c r="D796" s="11">
        <v>44403</v>
      </c>
      <c r="E796" s="13">
        <v>0.62160879629629628</v>
      </c>
      <c r="F796" s="5">
        <v>1</v>
      </c>
      <c r="G796" s="5">
        <v>196</v>
      </c>
      <c r="H796" s="5">
        <v>95</v>
      </c>
      <c r="I796" s="5">
        <v>1</v>
      </c>
      <c r="J796" s="5">
        <v>0.53</v>
      </c>
      <c r="K796" s="5">
        <v>4.5</v>
      </c>
      <c r="M796" s="13">
        <f t="shared" si="14"/>
        <v>2.6273148178006522E-3</v>
      </c>
    </row>
    <row r="797" spans="2:13" x14ac:dyDescent="0.35">
      <c r="B797" s="11">
        <v>44403</v>
      </c>
      <c r="C797" s="13">
        <v>0.62935185185185183</v>
      </c>
      <c r="D797" s="11">
        <v>44403</v>
      </c>
      <c r="E797" s="13">
        <v>0.66842592592592587</v>
      </c>
      <c r="F797" s="5">
        <v>1</v>
      </c>
      <c r="G797" s="5">
        <v>146</v>
      </c>
      <c r="H797" s="5">
        <v>28</v>
      </c>
      <c r="I797" s="5">
        <v>1</v>
      </c>
      <c r="J797" s="5">
        <v>10.8</v>
      </c>
      <c r="K797" s="5">
        <v>39.5</v>
      </c>
      <c r="M797" s="13">
        <f t="shared" si="14"/>
        <v>3.9074074076779652E-2</v>
      </c>
    </row>
    <row r="798" spans="2:13" x14ac:dyDescent="0.35">
      <c r="B798" s="11">
        <v>44403</v>
      </c>
      <c r="C798" s="13">
        <v>0.65515046296296298</v>
      </c>
      <c r="D798" s="11">
        <v>44403</v>
      </c>
      <c r="E798" s="13">
        <v>0.67118055555555556</v>
      </c>
      <c r="F798" s="5">
        <v>1</v>
      </c>
      <c r="G798" s="5">
        <v>97</v>
      </c>
      <c r="H798" s="5">
        <v>188</v>
      </c>
      <c r="I798" s="5">
        <v>1</v>
      </c>
      <c r="J798" s="5">
        <v>3.24</v>
      </c>
      <c r="K798" s="5">
        <v>16.5</v>
      </c>
      <c r="M798" s="13">
        <f t="shared" si="14"/>
        <v>1.6030092592700385E-2</v>
      </c>
    </row>
    <row r="799" spans="2:13" x14ac:dyDescent="0.35">
      <c r="B799" s="11">
        <v>44403</v>
      </c>
      <c r="C799" s="13">
        <v>0.63318287037037035</v>
      </c>
      <c r="D799" s="11">
        <v>44403</v>
      </c>
      <c r="E799" s="13">
        <v>0.64995370370370364</v>
      </c>
      <c r="F799" s="5">
        <v>1</v>
      </c>
      <c r="G799" s="5">
        <v>134</v>
      </c>
      <c r="H799" s="5">
        <v>129</v>
      </c>
      <c r="I799" s="5">
        <v>1</v>
      </c>
      <c r="J799" s="5">
        <v>6.99</v>
      </c>
      <c r="K799" s="5">
        <v>24</v>
      </c>
      <c r="M799" s="13">
        <f t="shared" si="14"/>
        <v>1.6770833331975155E-2</v>
      </c>
    </row>
    <row r="800" spans="2:13" x14ac:dyDescent="0.35">
      <c r="B800" s="11">
        <v>44403</v>
      </c>
      <c r="C800" s="13">
        <v>0.68166666666666664</v>
      </c>
      <c r="D800" s="11">
        <v>44403</v>
      </c>
      <c r="E800" s="13">
        <v>0.69765046296296296</v>
      </c>
      <c r="F800" s="5">
        <v>1</v>
      </c>
      <c r="G800" s="5">
        <v>244</v>
      </c>
      <c r="H800" s="5">
        <v>241</v>
      </c>
      <c r="I800" s="5">
        <v>1</v>
      </c>
      <c r="J800" s="5">
        <v>4.4000000000000004</v>
      </c>
      <c r="K800" s="5">
        <v>17.5</v>
      </c>
      <c r="M800" s="13">
        <f t="shared" si="14"/>
        <v>1.5983796292857733E-2</v>
      </c>
    </row>
    <row r="801" spans="2:13" x14ac:dyDescent="0.35">
      <c r="B801" s="11">
        <v>44403</v>
      </c>
      <c r="C801" s="13">
        <v>0.70215277777777774</v>
      </c>
      <c r="D801" s="11">
        <v>44403</v>
      </c>
      <c r="E801" s="13">
        <v>0.71803240740740737</v>
      </c>
      <c r="F801" s="5">
        <v>1</v>
      </c>
      <c r="G801" s="5">
        <v>95</v>
      </c>
      <c r="H801" s="5">
        <v>225</v>
      </c>
      <c r="I801" s="5">
        <v>2</v>
      </c>
      <c r="J801" s="5">
        <v>6.41</v>
      </c>
      <c r="K801" s="5">
        <v>22.5</v>
      </c>
      <c r="M801" s="13">
        <f t="shared" si="14"/>
        <v>1.5879629630944692E-2</v>
      </c>
    </row>
    <row r="802" spans="2:13" x14ac:dyDescent="0.35">
      <c r="B802" s="11">
        <v>44403</v>
      </c>
      <c r="C802" s="13">
        <v>0.7047106481481481</v>
      </c>
      <c r="D802" s="11">
        <v>44403</v>
      </c>
      <c r="E802" s="13">
        <v>0.70628472222222216</v>
      </c>
      <c r="F802" s="5">
        <v>1</v>
      </c>
      <c r="G802" s="5">
        <v>75</v>
      </c>
      <c r="H802" s="5">
        <v>74</v>
      </c>
      <c r="I802" s="5">
        <v>1</v>
      </c>
      <c r="J802" s="5">
        <v>0.52</v>
      </c>
      <c r="K802" s="5">
        <v>4</v>
      </c>
      <c r="M802" s="13">
        <f t="shared" si="14"/>
        <v>1.5740740709588863E-3</v>
      </c>
    </row>
    <row r="803" spans="2:13" x14ac:dyDescent="0.35">
      <c r="B803" s="11">
        <v>44403</v>
      </c>
      <c r="C803" s="13">
        <v>0.67688657407407404</v>
      </c>
      <c r="D803" s="11">
        <v>44403</v>
      </c>
      <c r="E803" s="13">
        <v>0.70869212962962969</v>
      </c>
      <c r="F803" s="5">
        <v>1</v>
      </c>
      <c r="G803" s="5">
        <v>82</v>
      </c>
      <c r="H803" s="5">
        <v>82</v>
      </c>
      <c r="I803" s="5">
        <v>1</v>
      </c>
      <c r="J803" s="5">
        <v>5.2</v>
      </c>
      <c r="K803" s="5">
        <v>27.5</v>
      </c>
      <c r="M803" s="13">
        <f t="shared" si="14"/>
        <v>3.1805555554456078E-2</v>
      </c>
    </row>
    <row r="804" spans="2:13" x14ac:dyDescent="0.35">
      <c r="B804" s="11">
        <v>44403</v>
      </c>
      <c r="C804" s="13">
        <v>0.67275462962962962</v>
      </c>
      <c r="D804" s="11">
        <v>44403</v>
      </c>
      <c r="E804" s="13">
        <v>0.67987268518518518</v>
      </c>
      <c r="F804" s="5">
        <v>1</v>
      </c>
      <c r="G804" s="5">
        <v>82</v>
      </c>
      <c r="H804" s="5">
        <v>173</v>
      </c>
      <c r="I804" s="5">
        <v>1</v>
      </c>
      <c r="J804" s="5">
        <v>1.22</v>
      </c>
      <c r="K804" s="5">
        <v>8</v>
      </c>
      <c r="M804" s="13">
        <f t="shared" si="14"/>
        <v>7.1180555532919243E-3</v>
      </c>
    </row>
    <row r="805" spans="2:13" x14ac:dyDescent="0.35">
      <c r="B805" s="11">
        <v>44403</v>
      </c>
      <c r="C805" s="13">
        <v>0.70393518518518527</v>
      </c>
      <c r="D805" s="11">
        <v>44403</v>
      </c>
      <c r="E805" s="13">
        <v>0.70814814814814808</v>
      </c>
      <c r="F805" s="5">
        <v>1</v>
      </c>
      <c r="G805" s="5">
        <v>74</v>
      </c>
      <c r="H805" s="5">
        <v>74</v>
      </c>
      <c r="I805" s="5">
        <v>1</v>
      </c>
      <c r="J805" s="5">
        <v>0.6</v>
      </c>
      <c r="K805" s="5">
        <v>5.5</v>
      </c>
      <c r="M805" s="13">
        <f t="shared" si="14"/>
        <v>4.2129629655391909E-3</v>
      </c>
    </row>
    <row r="806" spans="2:13" x14ac:dyDescent="0.35">
      <c r="B806" s="11">
        <v>44403</v>
      </c>
      <c r="C806" s="13">
        <v>0.74995370370370373</v>
      </c>
      <c r="D806" s="11">
        <v>44403</v>
      </c>
      <c r="E806" s="13">
        <v>0.75494212962962959</v>
      </c>
      <c r="F806" s="5">
        <v>1</v>
      </c>
      <c r="G806" s="5">
        <v>75</v>
      </c>
      <c r="H806" s="5">
        <v>74</v>
      </c>
      <c r="I806" s="5">
        <v>1</v>
      </c>
      <c r="J806" s="5">
        <v>1.2</v>
      </c>
      <c r="K806" s="5">
        <v>7</v>
      </c>
      <c r="M806" s="13">
        <f t="shared" si="14"/>
        <v>4.9884259278769605E-3</v>
      </c>
    </row>
    <row r="807" spans="2:13" x14ac:dyDescent="0.35">
      <c r="B807" s="11">
        <v>44403</v>
      </c>
      <c r="C807" s="13">
        <v>0.72484953703703703</v>
      </c>
      <c r="D807" s="11">
        <v>44403</v>
      </c>
      <c r="E807" s="13">
        <v>0.74635416666666676</v>
      </c>
      <c r="F807" s="5">
        <v>1</v>
      </c>
      <c r="G807" s="5">
        <v>129</v>
      </c>
      <c r="H807" s="5">
        <v>131</v>
      </c>
      <c r="I807" s="5">
        <v>2</v>
      </c>
      <c r="J807" s="5">
        <v>9.9</v>
      </c>
      <c r="K807" s="5">
        <v>29.5</v>
      </c>
      <c r="M807" s="13">
        <f t="shared" si="14"/>
        <v>2.1504629628907423E-2</v>
      </c>
    </row>
    <row r="808" spans="2:13" x14ac:dyDescent="0.35">
      <c r="B808" s="11">
        <v>44403</v>
      </c>
      <c r="C808" s="13">
        <v>0.71637731481481481</v>
      </c>
      <c r="D808" s="11">
        <v>44403</v>
      </c>
      <c r="E808" s="13">
        <v>0.7287499999999999</v>
      </c>
      <c r="F808" s="5">
        <v>1</v>
      </c>
      <c r="G808" s="5">
        <v>82</v>
      </c>
      <c r="H808" s="5">
        <v>129</v>
      </c>
      <c r="I808" s="5">
        <v>2</v>
      </c>
      <c r="J808" s="5">
        <v>1.4</v>
      </c>
      <c r="K808" s="5">
        <v>11.5</v>
      </c>
      <c r="M808" s="13">
        <f t="shared" si="14"/>
        <v>1.2372685181617271E-2</v>
      </c>
    </row>
    <row r="809" spans="2:13" x14ac:dyDescent="0.35">
      <c r="B809" s="11">
        <v>44403</v>
      </c>
      <c r="C809" s="13">
        <v>0.734837962962963</v>
      </c>
      <c r="D809" s="11">
        <v>44403</v>
      </c>
      <c r="E809" s="13">
        <v>0.74025462962962962</v>
      </c>
      <c r="F809" s="5">
        <v>1</v>
      </c>
      <c r="G809" s="5">
        <v>41</v>
      </c>
      <c r="H809" s="5">
        <v>42</v>
      </c>
      <c r="I809" s="5">
        <v>1</v>
      </c>
      <c r="J809" s="5">
        <v>1.5</v>
      </c>
      <c r="K809" s="5">
        <v>7.5</v>
      </c>
      <c r="M809" s="13">
        <f t="shared" si="14"/>
        <v>5.4166666668606922E-3</v>
      </c>
    </row>
    <row r="810" spans="2:13" x14ac:dyDescent="0.35">
      <c r="B810" s="11">
        <v>44403</v>
      </c>
      <c r="C810" s="13">
        <v>0.76171296296296298</v>
      </c>
      <c r="D810" s="11">
        <v>44403</v>
      </c>
      <c r="E810" s="13">
        <v>0.77084490740740741</v>
      </c>
      <c r="F810" s="5">
        <v>1</v>
      </c>
      <c r="G810" s="5">
        <v>74</v>
      </c>
      <c r="H810" s="5">
        <v>41</v>
      </c>
      <c r="I810" s="5">
        <v>6</v>
      </c>
      <c r="J810" s="5">
        <v>1.44</v>
      </c>
      <c r="K810" s="5">
        <v>9.5</v>
      </c>
      <c r="M810" s="13">
        <f t="shared" si="14"/>
        <v>9.1319444472901523E-3</v>
      </c>
    </row>
    <row r="811" spans="2:13" x14ac:dyDescent="0.35">
      <c r="B811" s="11">
        <v>44403</v>
      </c>
      <c r="C811" s="13">
        <v>0.78167824074074066</v>
      </c>
      <c r="D811" s="11">
        <v>44403</v>
      </c>
      <c r="E811" s="13">
        <v>0.78910879629629627</v>
      </c>
      <c r="F811" s="5">
        <v>1</v>
      </c>
      <c r="G811" s="5">
        <v>244</v>
      </c>
      <c r="H811" s="5">
        <v>243</v>
      </c>
      <c r="I811" s="5">
        <v>1</v>
      </c>
      <c r="J811" s="5">
        <v>1.7</v>
      </c>
      <c r="K811" s="5">
        <v>9</v>
      </c>
      <c r="M811" s="13">
        <f t="shared" si="14"/>
        <v>7.4305555535829626E-3</v>
      </c>
    </row>
    <row r="812" spans="2:13" x14ac:dyDescent="0.35">
      <c r="B812" s="11">
        <v>44403</v>
      </c>
      <c r="C812" s="13">
        <v>0.7766319444444445</v>
      </c>
      <c r="D812" s="11">
        <v>44403</v>
      </c>
      <c r="E812" s="13">
        <v>0.78086805555555561</v>
      </c>
      <c r="F812" s="5">
        <v>1</v>
      </c>
      <c r="G812" s="5">
        <v>75</v>
      </c>
      <c r="H812" s="5">
        <v>166</v>
      </c>
      <c r="I812" s="5">
        <v>5</v>
      </c>
      <c r="J812" s="5">
        <v>1.48</v>
      </c>
      <c r="K812" s="5">
        <v>7</v>
      </c>
      <c r="M812" s="13">
        <f t="shared" si="14"/>
        <v>4.2361111118225381E-3</v>
      </c>
    </row>
    <row r="813" spans="2:13" x14ac:dyDescent="0.35">
      <c r="B813" s="11">
        <v>44403</v>
      </c>
      <c r="C813" s="13">
        <v>0.74734953703703699</v>
      </c>
      <c r="D813" s="11">
        <v>44403</v>
      </c>
      <c r="E813" s="13">
        <v>0.75434027777777779</v>
      </c>
      <c r="F813" s="5">
        <v>1</v>
      </c>
      <c r="G813" s="5">
        <v>181</v>
      </c>
      <c r="H813" s="5">
        <v>97</v>
      </c>
      <c r="I813" s="5">
        <v>1</v>
      </c>
      <c r="J813" s="5">
        <v>1.03</v>
      </c>
      <c r="K813" s="5">
        <v>8</v>
      </c>
      <c r="M813" s="13">
        <f t="shared" si="14"/>
        <v>6.9907407378195785E-3</v>
      </c>
    </row>
    <row r="814" spans="2:13" x14ac:dyDescent="0.35">
      <c r="B814" s="11">
        <v>44403</v>
      </c>
      <c r="C814" s="13">
        <v>0.79525462962962967</v>
      </c>
      <c r="D814" s="11">
        <v>44403</v>
      </c>
      <c r="E814" s="13">
        <v>0.79935185185185187</v>
      </c>
      <c r="F814" s="5">
        <v>1</v>
      </c>
      <c r="G814" s="5">
        <v>196</v>
      </c>
      <c r="H814" s="5">
        <v>95</v>
      </c>
      <c r="I814" s="5">
        <v>2</v>
      </c>
      <c r="J814" s="5">
        <v>0.75</v>
      </c>
      <c r="K814" s="5">
        <v>5.5</v>
      </c>
      <c r="M814" s="13">
        <f t="shared" si="14"/>
        <v>4.0972222195705399E-3</v>
      </c>
    </row>
    <row r="815" spans="2:13" x14ac:dyDescent="0.35">
      <c r="B815" s="11">
        <v>44403</v>
      </c>
      <c r="C815" s="13">
        <v>0.83319444444444446</v>
      </c>
      <c r="D815" s="11">
        <v>44403</v>
      </c>
      <c r="E815" s="13">
        <v>0.83521990740740737</v>
      </c>
      <c r="F815" s="5">
        <v>1</v>
      </c>
      <c r="G815" s="5">
        <v>75</v>
      </c>
      <c r="H815" s="5">
        <v>74</v>
      </c>
      <c r="I815" s="5">
        <v>1</v>
      </c>
      <c r="J815" s="5">
        <v>0.88</v>
      </c>
      <c r="K815" s="5">
        <v>5</v>
      </c>
      <c r="M815" s="13">
        <f t="shared" si="14"/>
        <v>2.0254629635019228E-3</v>
      </c>
    </row>
    <row r="816" spans="2:13" x14ac:dyDescent="0.35">
      <c r="B816" s="11">
        <v>44403</v>
      </c>
      <c r="C816" s="13">
        <v>0.91934027777777771</v>
      </c>
      <c r="D816" s="11">
        <v>44403</v>
      </c>
      <c r="E816" s="13">
        <v>0.92861111111111105</v>
      </c>
      <c r="F816" s="5">
        <v>1</v>
      </c>
      <c r="G816" s="5">
        <v>75</v>
      </c>
      <c r="H816" s="5">
        <v>168</v>
      </c>
      <c r="I816" s="5">
        <v>1</v>
      </c>
      <c r="J816" s="5">
        <v>2.95</v>
      </c>
      <c r="K816" s="5">
        <v>12</v>
      </c>
      <c r="M816" s="13">
        <f t="shared" si="14"/>
        <v>9.2708333322661929E-3</v>
      </c>
    </row>
    <row r="817" spans="2:13" x14ac:dyDescent="0.35">
      <c r="B817" s="11">
        <v>44403</v>
      </c>
      <c r="C817" s="13">
        <v>0.91180555555555554</v>
      </c>
      <c r="D817" s="11">
        <v>44403</v>
      </c>
      <c r="E817" s="13">
        <v>0.91762731481481474</v>
      </c>
      <c r="F817" s="5">
        <v>1</v>
      </c>
      <c r="G817" s="5">
        <v>82</v>
      </c>
      <c r="H817" s="5">
        <v>260</v>
      </c>
      <c r="I817" s="5">
        <v>1</v>
      </c>
      <c r="J817" s="5">
        <v>1.48</v>
      </c>
      <c r="K817" s="5">
        <v>7.5</v>
      </c>
      <c r="M817" s="13">
        <f t="shared" si="14"/>
        <v>5.8217592595610768E-3</v>
      </c>
    </row>
    <row r="818" spans="2:13" x14ac:dyDescent="0.35">
      <c r="B818" s="11">
        <v>44403</v>
      </c>
      <c r="C818" s="13">
        <v>0.93107638888888899</v>
      </c>
      <c r="D818" s="11">
        <v>44403</v>
      </c>
      <c r="E818" s="13">
        <v>0.93530092592592595</v>
      </c>
      <c r="F818" s="5">
        <v>1</v>
      </c>
      <c r="G818" s="5">
        <v>75</v>
      </c>
      <c r="H818" s="5">
        <v>42</v>
      </c>
      <c r="I818" s="5">
        <v>1</v>
      </c>
      <c r="J818" s="5">
        <v>1.28</v>
      </c>
      <c r="K818" s="5">
        <v>7</v>
      </c>
      <c r="M818" s="13">
        <f t="shared" si="14"/>
        <v>4.2245370350428857E-3</v>
      </c>
    </row>
    <row r="819" spans="2:13" x14ac:dyDescent="0.35">
      <c r="B819" s="11">
        <v>44403</v>
      </c>
      <c r="C819" s="13">
        <v>0.92353009259259267</v>
      </c>
      <c r="D819" s="11">
        <v>44403</v>
      </c>
      <c r="E819" s="13">
        <v>0.92655092592592592</v>
      </c>
      <c r="F819" s="5">
        <v>1</v>
      </c>
      <c r="G819" s="5">
        <v>244</v>
      </c>
      <c r="H819" s="5">
        <v>120</v>
      </c>
      <c r="I819" s="5">
        <v>1</v>
      </c>
      <c r="J819" s="5">
        <v>0.96</v>
      </c>
      <c r="K819" s="5">
        <v>5.5</v>
      </c>
      <c r="M819" s="13">
        <f t="shared" si="14"/>
        <v>3.0208333337213844E-3</v>
      </c>
    </row>
    <row r="820" spans="2:13" x14ac:dyDescent="0.35">
      <c r="B820" s="11">
        <v>44403</v>
      </c>
      <c r="C820" s="13">
        <v>0.96052083333333327</v>
      </c>
      <c r="D820" s="11">
        <v>44403</v>
      </c>
      <c r="E820" s="13">
        <v>0.96862268518518524</v>
      </c>
      <c r="F820" s="5">
        <v>1</v>
      </c>
      <c r="G820" s="5">
        <v>166</v>
      </c>
      <c r="H820" s="5">
        <v>42</v>
      </c>
      <c r="I820" s="5">
        <v>1</v>
      </c>
      <c r="J820" s="5">
        <v>2</v>
      </c>
      <c r="K820" s="5">
        <v>10</v>
      </c>
      <c r="M820" s="13">
        <f t="shared" si="14"/>
        <v>8.1018518540076911E-3</v>
      </c>
    </row>
    <row r="821" spans="2:13" x14ac:dyDescent="0.35">
      <c r="B821" s="11">
        <v>44403</v>
      </c>
      <c r="C821" s="13">
        <v>0.96498842592592593</v>
      </c>
      <c r="D821" s="11">
        <v>44403</v>
      </c>
      <c r="E821" s="13">
        <v>0.96628472222222228</v>
      </c>
      <c r="F821" s="5">
        <v>1</v>
      </c>
      <c r="G821" s="5">
        <v>42</v>
      </c>
      <c r="H821" s="5">
        <v>42</v>
      </c>
      <c r="I821" s="5">
        <v>1</v>
      </c>
      <c r="J821" s="5">
        <v>0.55000000000000004</v>
      </c>
      <c r="K821" s="5">
        <v>4</v>
      </c>
      <c r="M821" s="13">
        <f t="shared" si="14"/>
        <v>1.2962962937308475E-3</v>
      </c>
    </row>
    <row r="822" spans="2:13" x14ac:dyDescent="0.35">
      <c r="B822" s="11">
        <v>44404</v>
      </c>
      <c r="C822" s="13">
        <v>0.16854166666666667</v>
      </c>
      <c r="D822" s="11">
        <v>44404</v>
      </c>
      <c r="E822" s="13">
        <v>0.17466435185185183</v>
      </c>
      <c r="F822" s="5">
        <v>1</v>
      </c>
      <c r="G822" s="5">
        <v>129</v>
      </c>
      <c r="H822" s="5">
        <v>173</v>
      </c>
      <c r="I822" s="5">
        <v>1</v>
      </c>
      <c r="J822" s="5">
        <v>1.1599999999999999</v>
      </c>
      <c r="K822" s="5">
        <v>7.5</v>
      </c>
      <c r="M822" s="13">
        <f t="shared" si="14"/>
        <v>6.1226851830724627E-3</v>
      </c>
    </row>
    <row r="823" spans="2:13" x14ac:dyDescent="0.35">
      <c r="B823" s="11">
        <v>44404</v>
      </c>
      <c r="C823" s="13">
        <v>0.34509259259259256</v>
      </c>
      <c r="D823" s="11">
        <v>44404</v>
      </c>
      <c r="E823" s="13">
        <v>0.34888888888888886</v>
      </c>
      <c r="F823" s="5">
        <v>1</v>
      </c>
      <c r="G823" s="5">
        <v>75</v>
      </c>
      <c r="H823" s="5">
        <v>75</v>
      </c>
      <c r="I823" s="5">
        <v>3</v>
      </c>
      <c r="J823" s="5">
        <v>1.1000000000000001</v>
      </c>
      <c r="K823" s="5">
        <v>6</v>
      </c>
      <c r="M823" s="13">
        <f t="shared" si="14"/>
        <v>3.796296296059154E-3</v>
      </c>
    </row>
    <row r="824" spans="2:13" x14ac:dyDescent="0.35">
      <c r="B824" s="11">
        <v>44404</v>
      </c>
      <c r="C824" s="13">
        <v>0.33957175925925925</v>
      </c>
      <c r="D824" s="11">
        <v>44404</v>
      </c>
      <c r="E824" s="13">
        <v>0.34614583333333332</v>
      </c>
      <c r="F824" s="5">
        <v>1</v>
      </c>
      <c r="G824" s="5">
        <v>42</v>
      </c>
      <c r="H824" s="5">
        <v>166</v>
      </c>
      <c r="I824" s="5">
        <v>1</v>
      </c>
      <c r="J824" s="5">
        <v>1.76</v>
      </c>
      <c r="K824" s="5">
        <v>8.5</v>
      </c>
      <c r="M824" s="13">
        <f t="shared" si="14"/>
        <v>6.5740740756154992E-3</v>
      </c>
    </row>
    <row r="825" spans="2:13" x14ac:dyDescent="0.35">
      <c r="B825" s="11">
        <v>44404</v>
      </c>
      <c r="C825" s="13">
        <v>0.41774305555555552</v>
      </c>
      <c r="D825" s="11">
        <v>44404</v>
      </c>
      <c r="E825" s="13">
        <v>0.424837962962963</v>
      </c>
      <c r="F825" s="5">
        <v>1</v>
      </c>
      <c r="G825" s="5">
        <v>93</v>
      </c>
      <c r="H825" s="5">
        <v>92</v>
      </c>
      <c r="I825" s="5">
        <v>1</v>
      </c>
      <c r="J825" s="5">
        <v>1.71</v>
      </c>
      <c r="K825" s="5">
        <v>9</v>
      </c>
      <c r="M825" s="13">
        <f t="shared" si="14"/>
        <v>7.0949074070085771E-3</v>
      </c>
    </row>
    <row r="826" spans="2:13" x14ac:dyDescent="0.35">
      <c r="B826" s="11">
        <v>44404</v>
      </c>
      <c r="C826" s="13">
        <v>0.3757523148148148</v>
      </c>
      <c r="D826" s="11">
        <v>44404</v>
      </c>
      <c r="E826" s="13">
        <v>0.38707175925925924</v>
      </c>
      <c r="F826" s="5">
        <v>1</v>
      </c>
      <c r="G826" s="5">
        <v>92</v>
      </c>
      <c r="H826" s="5">
        <v>171</v>
      </c>
      <c r="I826" s="5">
        <v>3</v>
      </c>
      <c r="J826" s="5">
        <v>2.31</v>
      </c>
      <c r="K826" s="5">
        <v>12</v>
      </c>
      <c r="M826" s="13">
        <f t="shared" si="14"/>
        <v>1.1319444442051463E-2</v>
      </c>
    </row>
    <row r="827" spans="2:13" x14ac:dyDescent="0.35">
      <c r="B827" s="11">
        <v>44404</v>
      </c>
      <c r="C827" s="13">
        <v>0.37863425925925925</v>
      </c>
      <c r="D827" s="11">
        <v>44404</v>
      </c>
      <c r="E827" s="13">
        <v>0.38415509259259256</v>
      </c>
      <c r="F827" s="5">
        <v>1</v>
      </c>
      <c r="G827" s="5">
        <v>95</v>
      </c>
      <c r="H827" s="5">
        <v>28</v>
      </c>
      <c r="I827" s="5">
        <v>1</v>
      </c>
      <c r="J827" s="5">
        <v>1.31</v>
      </c>
      <c r="K827" s="5">
        <v>7.5</v>
      </c>
      <c r="M827" s="13">
        <f t="shared" si="14"/>
        <v>5.5208333360496908E-3</v>
      </c>
    </row>
    <row r="828" spans="2:13" x14ac:dyDescent="0.35">
      <c r="B828" s="11">
        <v>44404</v>
      </c>
      <c r="C828" s="13">
        <v>0.4381944444444445</v>
      </c>
      <c r="D828" s="11">
        <v>44404</v>
      </c>
      <c r="E828" s="13">
        <v>0.44329861111111107</v>
      </c>
      <c r="F828" s="5">
        <v>1</v>
      </c>
      <c r="G828" s="5">
        <v>75</v>
      </c>
      <c r="H828" s="5">
        <v>75</v>
      </c>
      <c r="I828" s="5">
        <v>1</v>
      </c>
      <c r="J828" s="5">
        <v>0.68</v>
      </c>
      <c r="K828" s="5">
        <v>6.5</v>
      </c>
      <c r="M828" s="13">
        <f t="shared" si="14"/>
        <v>5.1041666665696539E-3</v>
      </c>
    </row>
    <row r="829" spans="2:13" x14ac:dyDescent="0.35">
      <c r="B829" s="11">
        <v>44404</v>
      </c>
      <c r="C829" s="13">
        <v>0.42814814814814817</v>
      </c>
      <c r="D829" s="11">
        <v>44404</v>
      </c>
      <c r="E829" s="13">
        <v>0.43152777777777779</v>
      </c>
      <c r="F829" s="5">
        <v>1</v>
      </c>
      <c r="G829" s="5">
        <v>95</v>
      </c>
      <c r="H829" s="5">
        <v>95</v>
      </c>
      <c r="I829" s="5">
        <v>1</v>
      </c>
      <c r="J829" s="5">
        <v>0.93</v>
      </c>
      <c r="K829" s="5">
        <v>5.5</v>
      </c>
      <c r="M829" s="13">
        <f t="shared" si="14"/>
        <v>3.379629626579117E-3</v>
      </c>
    </row>
    <row r="830" spans="2:13" x14ac:dyDescent="0.35">
      <c r="B830" s="11">
        <v>44404</v>
      </c>
      <c r="C830" s="13">
        <v>0.46284722222222219</v>
      </c>
      <c r="D830" s="11">
        <v>44404</v>
      </c>
      <c r="E830" s="13">
        <v>0.48011574074074076</v>
      </c>
      <c r="F830" s="5">
        <v>1</v>
      </c>
      <c r="G830" s="5">
        <v>116</v>
      </c>
      <c r="H830" s="5">
        <v>136</v>
      </c>
      <c r="I830" s="5">
        <v>1</v>
      </c>
      <c r="J830" s="5">
        <v>4.7</v>
      </c>
      <c r="K830" s="5">
        <v>19.5</v>
      </c>
      <c r="M830" s="13">
        <f t="shared" si="14"/>
        <v>1.7268518517084885E-2</v>
      </c>
    </row>
    <row r="831" spans="2:13" x14ac:dyDescent="0.35">
      <c r="B831" s="11">
        <v>44404</v>
      </c>
      <c r="C831" s="13">
        <v>0.46607638888888886</v>
      </c>
      <c r="D831" s="11">
        <v>44404</v>
      </c>
      <c r="E831" s="13">
        <v>0.46982638888888889</v>
      </c>
      <c r="F831" s="5">
        <v>1</v>
      </c>
      <c r="G831" s="5">
        <v>75</v>
      </c>
      <c r="H831" s="5">
        <v>42</v>
      </c>
      <c r="I831" s="5">
        <v>1</v>
      </c>
      <c r="J831" s="5">
        <v>1.23</v>
      </c>
      <c r="K831" s="5">
        <v>6</v>
      </c>
      <c r="M831" s="13">
        <f t="shared" si="14"/>
        <v>3.7500000034924597E-3</v>
      </c>
    </row>
    <row r="832" spans="2:13" x14ac:dyDescent="0.35">
      <c r="B832" s="11">
        <v>44404</v>
      </c>
      <c r="C832" s="13">
        <v>0.52789351851851851</v>
      </c>
      <c r="D832" s="11">
        <v>44404</v>
      </c>
      <c r="E832" s="13">
        <v>0.53101851851851845</v>
      </c>
      <c r="F832" s="5">
        <v>1</v>
      </c>
      <c r="G832" s="5">
        <v>236</v>
      </c>
      <c r="H832" s="5">
        <v>263</v>
      </c>
      <c r="I832" s="5">
        <v>1</v>
      </c>
      <c r="J832" s="5">
        <v>0.33</v>
      </c>
      <c r="K832" s="5">
        <v>4.5</v>
      </c>
      <c r="M832" s="13">
        <f t="shared" si="14"/>
        <v>3.125000002910383E-3</v>
      </c>
    </row>
    <row r="833" spans="2:13" x14ac:dyDescent="0.35">
      <c r="B833" s="11">
        <v>44404</v>
      </c>
      <c r="C833" s="13">
        <v>0.54993055555555559</v>
      </c>
      <c r="D833" s="11">
        <v>44404</v>
      </c>
      <c r="E833" s="13">
        <v>0.57075231481481481</v>
      </c>
      <c r="F833" s="5">
        <v>1</v>
      </c>
      <c r="G833" s="5">
        <v>132</v>
      </c>
      <c r="H833" s="5">
        <v>10</v>
      </c>
      <c r="I833" s="5">
        <v>1</v>
      </c>
      <c r="J833" s="5">
        <v>7.89</v>
      </c>
      <c r="K833" s="5">
        <v>26.5</v>
      </c>
      <c r="M833" s="13">
        <f t="shared" si="14"/>
        <v>2.0821759258979E-2</v>
      </c>
    </row>
    <row r="834" spans="2:13" x14ac:dyDescent="0.35">
      <c r="B834" s="11">
        <v>44404</v>
      </c>
      <c r="C834" s="13">
        <v>0.56994212962962965</v>
      </c>
      <c r="D834" s="11">
        <v>44404</v>
      </c>
      <c r="E834" s="13">
        <v>0.57914351851851853</v>
      </c>
      <c r="F834" s="5">
        <v>1</v>
      </c>
      <c r="G834" s="5">
        <v>41</v>
      </c>
      <c r="H834" s="5">
        <v>74</v>
      </c>
      <c r="I834" s="5">
        <v>1</v>
      </c>
      <c r="J834" s="5">
        <v>1.53</v>
      </c>
      <c r="K834" s="5">
        <v>10</v>
      </c>
      <c r="M834" s="13">
        <f t="shared" si="14"/>
        <v>9.2013888861401938E-3</v>
      </c>
    </row>
    <row r="835" spans="2:13" x14ac:dyDescent="0.35">
      <c r="B835" s="11">
        <v>44404</v>
      </c>
      <c r="C835" s="13">
        <v>0.55603009259259262</v>
      </c>
      <c r="D835" s="11">
        <v>44404</v>
      </c>
      <c r="E835" s="13">
        <v>0.56944444444444442</v>
      </c>
      <c r="F835" s="5">
        <v>1</v>
      </c>
      <c r="G835" s="5">
        <v>41</v>
      </c>
      <c r="H835" s="5">
        <v>69</v>
      </c>
      <c r="I835" s="5">
        <v>1</v>
      </c>
      <c r="J835" s="5">
        <v>3.2</v>
      </c>
      <c r="K835" s="5">
        <v>14.5</v>
      </c>
      <c r="M835" s="13">
        <f t="shared" si="14"/>
        <v>1.3414351851679385E-2</v>
      </c>
    </row>
    <row r="836" spans="2:13" x14ac:dyDescent="0.35">
      <c r="B836" s="11">
        <v>44404</v>
      </c>
      <c r="C836" s="13">
        <v>0.62299768518518517</v>
      </c>
      <c r="D836" s="11">
        <v>44404</v>
      </c>
      <c r="E836" s="13">
        <v>0.62796296296296295</v>
      </c>
      <c r="F836" s="5">
        <v>1</v>
      </c>
      <c r="G836" s="5">
        <v>75</v>
      </c>
      <c r="H836" s="5">
        <v>74</v>
      </c>
      <c r="I836" s="5">
        <v>1</v>
      </c>
      <c r="J836" s="5">
        <v>1.41</v>
      </c>
      <c r="K836" s="5">
        <v>7</v>
      </c>
      <c r="M836" s="13">
        <f t="shared" si="14"/>
        <v>4.9652777743176557E-3</v>
      </c>
    </row>
    <row r="837" spans="2:13" x14ac:dyDescent="0.35">
      <c r="B837" s="11">
        <v>44404</v>
      </c>
      <c r="C837" s="13">
        <v>0.61388888888888882</v>
      </c>
      <c r="D837" s="11">
        <v>44404</v>
      </c>
      <c r="E837" s="13">
        <v>0.6227314814814815</v>
      </c>
      <c r="F837" s="5">
        <v>1</v>
      </c>
      <c r="G837" s="5">
        <v>17</v>
      </c>
      <c r="H837" s="5">
        <v>97</v>
      </c>
      <c r="I837" s="5">
        <v>1</v>
      </c>
      <c r="J837" s="5">
        <v>1.67</v>
      </c>
      <c r="K837" s="5">
        <v>10</v>
      </c>
      <c r="M837" s="13">
        <f t="shared" si="14"/>
        <v>8.8425925932824612E-3</v>
      </c>
    </row>
    <row r="838" spans="2:13" x14ac:dyDescent="0.35">
      <c r="B838" s="11">
        <v>44404</v>
      </c>
      <c r="C838" s="13">
        <v>0.60946759259259264</v>
      </c>
      <c r="D838" s="11">
        <v>44404</v>
      </c>
      <c r="E838" s="13">
        <v>0.6260648148148148</v>
      </c>
      <c r="F838" s="5">
        <v>1</v>
      </c>
      <c r="G838" s="5">
        <v>41</v>
      </c>
      <c r="H838" s="5">
        <v>168</v>
      </c>
      <c r="I838" s="5">
        <v>1</v>
      </c>
      <c r="J838" s="5">
        <v>3.54</v>
      </c>
      <c r="K838" s="5">
        <v>17.5</v>
      </c>
      <c r="M838" s="13">
        <f t="shared" si="14"/>
        <v>1.6597222223936114E-2</v>
      </c>
    </row>
    <row r="839" spans="2:13" x14ac:dyDescent="0.35">
      <c r="B839" s="11">
        <v>44404</v>
      </c>
      <c r="C839" s="13">
        <v>0.59524305555555557</v>
      </c>
      <c r="D839" s="11">
        <v>44404</v>
      </c>
      <c r="E839" s="13">
        <v>0.59805555555555556</v>
      </c>
      <c r="F839" s="5">
        <v>1</v>
      </c>
      <c r="G839" s="5">
        <v>7</v>
      </c>
      <c r="H839" s="5">
        <v>146</v>
      </c>
      <c r="I839" s="5">
        <v>1</v>
      </c>
      <c r="J839" s="5">
        <v>0.66</v>
      </c>
      <c r="K839" s="5">
        <v>5</v>
      </c>
      <c r="M839" s="13">
        <f t="shared" si="14"/>
        <v>2.8125000026193447E-3</v>
      </c>
    </row>
    <row r="840" spans="2:13" x14ac:dyDescent="0.35">
      <c r="B840" s="11">
        <v>44404</v>
      </c>
      <c r="C840" s="13">
        <v>0.61265046296296299</v>
      </c>
      <c r="D840" s="11">
        <v>44404</v>
      </c>
      <c r="E840" s="13">
        <v>0.61840277777777775</v>
      </c>
      <c r="F840" s="5">
        <v>1</v>
      </c>
      <c r="G840" s="5">
        <v>191</v>
      </c>
      <c r="H840" s="5">
        <v>122</v>
      </c>
      <c r="I840" s="5">
        <v>1</v>
      </c>
      <c r="J840" s="5">
        <v>1.49</v>
      </c>
      <c r="K840" s="5">
        <v>8</v>
      </c>
      <c r="M840" s="13">
        <f t="shared" si="14"/>
        <v>5.7523148134350777E-3</v>
      </c>
    </row>
    <row r="841" spans="2:13" x14ac:dyDescent="0.35">
      <c r="B841" s="11">
        <v>44404</v>
      </c>
      <c r="C841" s="13">
        <v>0.64436342592592599</v>
      </c>
      <c r="D841" s="11">
        <v>44404</v>
      </c>
      <c r="E841" s="13">
        <v>0.65119212962962958</v>
      </c>
      <c r="F841" s="5">
        <v>1</v>
      </c>
      <c r="G841" s="5">
        <v>41</v>
      </c>
      <c r="H841" s="5">
        <v>41</v>
      </c>
      <c r="I841" s="5">
        <v>1</v>
      </c>
      <c r="J841" s="5">
        <v>0.91</v>
      </c>
      <c r="K841" s="5">
        <v>7.5</v>
      </c>
      <c r="M841" s="13">
        <f t="shared" si="14"/>
        <v>6.8287037065601908E-3</v>
      </c>
    </row>
    <row r="842" spans="2:13" x14ac:dyDescent="0.35">
      <c r="B842" s="11">
        <v>44404</v>
      </c>
      <c r="C842" s="13">
        <v>0.64710648148148142</v>
      </c>
      <c r="D842" s="11">
        <v>44404</v>
      </c>
      <c r="E842" s="13">
        <v>0.65682870370370372</v>
      </c>
      <c r="F842" s="5">
        <v>1</v>
      </c>
      <c r="G842" s="5">
        <v>33</v>
      </c>
      <c r="H842" s="5">
        <v>49</v>
      </c>
      <c r="I842" s="5">
        <v>5</v>
      </c>
      <c r="J842" s="5">
        <v>1.89</v>
      </c>
      <c r="K842" s="5">
        <v>10</v>
      </c>
      <c r="M842" s="13">
        <f t="shared" si="14"/>
        <v>9.7222222248092294E-3</v>
      </c>
    </row>
    <row r="843" spans="2:13" x14ac:dyDescent="0.35">
      <c r="B843" s="11">
        <v>44404</v>
      </c>
      <c r="C843" s="13">
        <v>0.62818287037037035</v>
      </c>
      <c r="D843" s="11">
        <v>44404</v>
      </c>
      <c r="E843" s="13">
        <v>0.640162037037037</v>
      </c>
      <c r="F843" s="5">
        <v>1</v>
      </c>
      <c r="G843" s="5">
        <v>247</v>
      </c>
      <c r="H843" s="5">
        <v>248</v>
      </c>
      <c r="I843" s="5">
        <v>1</v>
      </c>
      <c r="J843" s="5">
        <v>3.18</v>
      </c>
      <c r="K843" s="5">
        <v>14</v>
      </c>
      <c r="M843" s="13">
        <f t="shared" si="14"/>
        <v>1.1979166665696539E-2</v>
      </c>
    </row>
    <row r="844" spans="2:13" x14ac:dyDescent="0.35">
      <c r="B844" s="11">
        <v>44404</v>
      </c>
      <c r="C844" s="13">
        <v>0.69888888888888889</v>
      </c>
      <c r="D844" s="11">
        <v>44404</v>
      </c>
      <c r="E844" s="13">
        <v>0.7101736111111111</v>
      </c>
      <c r="F844" s="5">
        <v>1</v>
      </c>
      <c r="G844" s="5">
        <v>42</v>
      </c>
      <c r="H844" s="5">
        <v>42</v>
      </c>
      <c r="I844" s="5">
        <v>1</v>
      </c>
      <c r="J844" s="5">
        <v>1.72</v>
      </c>
      <c r="K844" s="5">
        <v>8.5</v>
      </c>
      <c r="M844" s="13">
        <f t="shared" ref="M844:M907" si="15">(E844-C844)+D844-B844</f>
        <v>1.1284722218988463E-2</v>
      </c>
    </row>
    <row r="845" spans="2:13" x14ac:dyDescent="0.35">
      <c r="B845" s="11">
        <v>44404</v>
      </c>
      <c r="C845" s="13">
        <v>0.68674768518518514</v>
      </c>
      <c r="D845" s="11">
        <v>44404</v>
      </c>
      <c r="E845" s="13">
        <v>0.70204861111111105</v>
      </c>
      <c r="F845" s="5">
        <v>1</v>
      </c>
      <c r="G845" s="5">
        <v>167</v>
      </c>
      <c r="H845" s="5">
        <v>182</v>
      </c>
      <c r="I845" s="5">
        <v>2</v>
      </c>
      <c r="J845" s="5">
        <v>3.14</v>
      </c>
      <c r="K845" s="5">
        <v>15.5</v>
      </c>
      <c r="M845" s="13">
        <f t="shared" si="15"/>
        <v>1.5300925922929309E-2</v>
      </c>
    </row>
    <row r="846" spans="2:13" x14ac:dyDescent="0.35">
      <c r="B846" s="11">
        <v>44404</v>
      </c>
      <c r="C846" s="13">
        <v>0.67937499999999995</v>
      </c>
      <c r="D846" s="11">
        <v>44404</v>
      </c>
      <c r="E846" s="13">
        <v>0.68082175925925925</v>
      </c>
      <c r="F846" s="5">
        <v>1</v>
      </c>
      <c r="G846" s="5">
        <v>74</v>
      </c>
      <c r="H846" s="5">
        <v>74</v>
      </c>
      <c r="I846" s="5">
        <v>1</v>
      </c>
      <c r="J846" s="5">
        <v>0.3</v>
      </c>
      <c r="K846" s="5">
        <v>3.5</v>
      </c>
      <c r="M846" s="13">
        <f t="shared" si="15"/>
        <v>1.4467592627624981E-3</v>
      </c>
    </row>
    <row r="847" spans="2:13" x14ac:dyDescent="0.35">
      <c r="B847" s="11">
        <v>44404</v>
      </c>
      <c r="C847" s="13">
        <v>0.73302083333333334</v>
      </c>
      <c r="D847" s="11">
        <v>44404</v>
      </c>
      <c r="E847" s="13">
        <v>0.74244212962962963</v>
      </c>
      <c r="F847" s="5">
        <v>1</v>
      </c>
      <c r="G847" s="5">
        <v>42</v>
      </c>
      <c r="H847" s="5">
        <v>244</v>
      </c>
      <c r="I847" s="5">
        <v>6</v>
      </c>
      <c r="J847" s="5">
        <v>1.99</v>
      </c>
      <c r="K847" s="5">
        <v>10.5</v>
      </c>
      <c r="M847" s="13">
        <f t="shared" si="15"/>
        <v>9.4212962940218858E-3</v>
      </c>
    </row>
    <row r="848" spans="2:13" x14ac:dyDescent="0.35">
      <c r="B848" s="11">
        <v>44404</v>
      </c>
      <c r="C848" s="13">
        <v>0.75630787037037039</v>
      </c>
      <c r="D848" s="11">
        <v>44404</v>
      </c>
      <c r="E848" s="13">
        <v>0.78716435185185185</v>
      </c>
      <c r="F848" s="5">
        <v>1</v>
      </c>
      <c r="G848" s="5">
        <v>75</v>
      </c>
      <c r="H848" s="5">
        <v>169</v>
      </c>
      <c r="I848" s="5">
        <v>1</v>
      </c>
      <c r="J848" s="5">
        <v>6.05</v>
      </c>
      <c r="K848" s="5">
        <v>29.5</v>
      </c>
      <c r="M848" s="13">
        <f t="shared" si="15"/>
        <v>3.0856481484079268E-2</v>
      </c>
    </row>
    <row r="849" spans="2:13" x14ac:dyDescent="0.35">
      <c r="B849" s="11">
        <v>44404</v>
      </c>
      <c r="C849" s="13">
        <v>0.81412037037037033</v>
      </c>
      <c r="D849" s="11">
        <v>44404</v>
      </c>
      <c r="E849" s="13">
        <v>0.82333333333333336</v>
      </c>
      <c r="F849" s="5">
        <v>1</v>
      </c>
      <c r="G849" s="5">
        <v>95</v>
      </c>
      <c r="H849" s="5">
        <v>160</v>
      </c>
      <c r="I849" s="5">
        <v>1</v>
      </c>
      <c r="J849" s="5">
        <v>2.5</v>
      </c>
      <c r="K849" s="5">
        <v>11</v>
      </c>
      <c r="M849" s="13">
        <f t="shared" si="15"/>
        <v>9.2129629629198462E-3</v>
      </c>
    </row>
    <row r="850" spans="2:13" x14ac:dyDescent="0.35">
      <c r="B850" s="11">
        <v>44404</v>
      </c>
      <c r="C850" s="13">
        <v>0.84024305555555545</v>
      </c>
      <c r="D850" s="11">
        <v>44404</v>
      </c>
      <c r="E850" s="13">
        <v>0.88739583333333327</v>
      </c>
      <c r="F850" s="5">
        <v>1</v>
      </c>
      <c r="G850" s="5">
        <v>72</v>
      </c>
      <c r="H850" s="5">
        <v>252</v>
      </c>
      <c r="I850" s="5">
        <v>1</v>
      </c>
      <c r="J850" s="5">
        <v>24.56</v>
      </c>
      <c r="K850" s="5">
        <v>77.5</v>
      </c>
      <c r="M850" s="13">
        <f t="shared" si="15"/>
        <v>4.7152777777228039E-2</v>
      </c>
    </row>
    <row r="851" spans="2:13" x14ac:dyDescent="0.35">
      <c r="B851" s="11">
        <v>44404</v>
      </c>
      <c r="C851" s="13">
        <v>0.8896412037037037</v>
      </c>
      <c r="D851" s="11">
        <v>44404</v>
      </c>
      <c r="E851" s="13">
        <v>0.8971527777777778</v>
      </c>
      <c r="F851" s="5">
        <v>1</v>
      </c>
      <c r="G851" s="5">
        <v>244</v>
      </c>
      <c r="H851" s="5">
        <v>243</v>
      </c>
      <c r="I851" s="5">
        <v>1</v>
      </c>
      <c r="J851" s="5">
        <v>1.65</v>
      </c>
      <c r="K851" s="5">
        <v>9</v>
      </c>
      <c r="M851" s="13">
        <f t="shared" si="15"/>
        <v>7.5115740764886141E-3</v>
      </c>
    </row>
    <row r="852" spans="2:13" x14ac:dyDescent="0.35">
      <c r="B852" s="11">
        <v>44404</v>
      </c>
      <c r="C852" s="13">
        <v>0.8849189814814814</v>
      </c>
      <c r="D852" s="11">
        <v>44404</v>
      </c>
      <c r="E852" s="13">
        <v>0.90156249999999993</v>
      </c>
      <c r="F852" s="5">
        <v>1</v>
      </c>
      <c r="G852" s="5">
        <v>65</v>
      </c>
      <c r="H852" s="5">
        <v>72</v>
      </c>
      <c r="I852" s="5">
        <v>1</v>
      </c>
      <c r="J852" s="5">
        <v>4.3</v>
      </c>
      <c r="K852" s="5">
        <v>18.5</v>
      </c>
      <c r="M852" s="13">
        <f t="shared" si="15"/>
        <v>1.6643518516502809E-2</v>
      </c>
    </row>
    <row r="853" spans="2:13" x14ac:dyDescent="0.35">
      <c r="B853" s="11">
        <v>44404</v>
      </c>
      <c r="C853" s="13">
        <v>0.99575231481481474</v>
      </c>
      <c r="D853" s="11">
        <v>44405</v>
      </c>
      <c r="E853" s="13">
        <v>4.1319444444444442E-3</v>
      </c>
      <c r="F853" s="5">
        <v>1</v>
      </c>
      <c r="G853" s="5">
        <v>83</v>
      </c>
      <c r="H853" s="5">
        <v>196</v>
      </c>
      <c r="I853" s="5">
        <v>1</v>
      </c>
      <c r="J853" s="5">
        <v>1.73</v>
      </c>
      <c r="K853" s="5">
        <v>9.5</v>
      </c>
      <c r="M853" s="13">
        <f t="shared" si="15"/>
        <v>8.3796296312357299E-3</v>
      </c>
    </row>
    <row r="854" spans="2:13" x14ac:dyDescent="0.35">
      <c r="B854" s="11">
        <v>44404</v>
      </c>
      <c r="C854" s="13">
        <v>0.98865740740740737</v>
      </c>
      <c r="D854" s="11">
        <v>44404</v>
      </c>
      <c r="E854" s="13">
        <v>0.99645833333333333</v>
      </c>
      <c r="F854" s="5">
        <v>1</v>
      </c>
      <c r="G854" s="5">
        <v>41</v>
      </c>
      <c r="H854" s="5">
        <v>75</v>
      </c>
      <c r="I854" s="5">
        <v>1</v>
      </c>
      <c r="J854" s="5">
        <v>2.06</v>
      </c>
      <c r="K854" s="5">
        <v>9.5</v>
      </c>
      <c r="M854" s="13">
        <f t="shared" si="15"/>
        <v>7.8009259232203476E-3</v>
      </c>
    </row>
    <row r="855" spans="2:13" x14ac:dyDescent="0.35">
      <c r="B855" s="11">
        <v>44405</v>
      </c>
      <c r="C855" s="13">
        <v>0.12858796296296296</v>
      </c>
      <c r="D855" s="11">
        <v>44405</v>
      </c>
      <c r="E855" s="13">
        <v>0.13247685185185185</v>
      </c>
      <c r="F855" s="5">
        <v>1</v>
      </c>
      <c r="G855" s="5">
        <v>129</v>
      </c>
      <c r="H855" s="5">
        <v>129</v>
      </c>
      <c r="I855" s="5">
        <v>1</v>
      </c>
      <c r="J855" s="5">
        <v>0.94</v>
      </c>
      <c r="K855" s="5">
        <v>6</v>
      </c>
      <c r="M855" s="13">
        <f t="shared" si="15"/>
        <v>3.8888888884685002E-3</v>
      </c>
    </row>
    <row r="856" spans="2:13" x14ac:dyDescent="0.35">
      <c r="B856" s="11">
        <v>44405</v>
      </c>
      <c r="C856" s="13">
        <v>0.28379629629629627</v>
      </c>
      <c r="D856" s="11">
        <v>44405</v>
      </c>
      <c r="E856" s="13">
        <v>0.28802083333333334</v>
      </c>
      <c r="F856" s="5">
        <v>1</v>
      </c>
      <c r="G856" s="5">
        <v>74</v>
      </c>
      <c r="H856" s="5">
        <v>75</v>
      </c>
      <c r="I856" s="5">
        <v>1</v>
      </c>
      <c r="J856" s="5">
        <v>1.1599999999999999</v>
      </c>
      <c r="K856" s="5">
        <v>6</v>
      </c>
      <c r="M856" s="13">
        <f t="shared" si="15"/>
        <v>4.2245370350428857E-3</v>
      </c>
    </row>
    <row r="857" spans="2:13" x14ac:dyDescent="0.35">
      <c r="B857" s="11">
        <v>44405</v>
      </c>
      <c r="C857" s="13">
        <v>0.31047453703703703</v>
      </c>
      <c r="D857" s="11">
        <v>44405</v>
      </c>
      <c r="E857" s="13">
        <v>0.32600694444444445</v>
      </c>
      <c r="F857" s="5">
        <v>1</v>
      </c>
      <c r="G857" s="5">
        <v>42</v>
      </c>
      <c r="H857" s="5">
        <v>254</v>
      </c>
      <c r="I857" s="5">
        <v>1</v>
      </c>
      <c r="J857" s="5">
        <v>7.94</v>
      </c>
      <c r="K857" s="5">
        <v>26</v>
      </c>
      <c r="M857" s="13">
        <f t="shared" si="15"/>
        <v>1.5532407407590654E-2</v>
      </c>
    </row>
    <row r="858" spans="2:13" x14ac:dyDescent="0.35">
      <c r="B858" s="11">
        <v>44405</v>
      </c>
      <c r="C858" s="13">
        <v>0.36341435185185184</v>
      </c>
      <c r="D858" s="11">
        <v>44405</v>
      </c>
      <c r="E858" s="13">
        <v>0.3666666666666667</v>
      </c>
      <c r="F858" s="5">
        <v>1</v>
      </c>
      <c r="G858" s="5">
        <v>42</v>
      </c>
      <c r="H858" s="5">
        <v>74</v>
      </c>
      <c r="I858" s="5">
        <v>1</v>
      </c>
      <c r="J858" s="5">
        <v>1.1000000000000001</v>
      </c>
      <c r="K858" s="5">
        <v>5.5</v>
      </c>
      <c r="M858" s="13">
        <f t="shared" si="15"/>
        <v>3.2523148183827288E-3</v>
      </c>
    </row>
    <row r="859" spans="2:13" x14ac:dyDescent="0.35">
      <c r="B859" s="11">
        <v>44405</v>
      </c>
      <c r="C859" s="13">
        <v>0.35680555555555554</v>
      </c>
      <c r="D859" s="11">
        <v>44405</v>
      </c>
      <c r="E859" s="13">
        <v>0.36236111111111113</v>
      </c>
      <c r="F859" s="5">
        <v>1</v>
      </c>
      <c r="G859" s="5">
        <v>244</v>
      </c>
      <c r="H859" s="5">
        <v>42</v>
      </c>
      <c r="I859" s="5">
        <v>1</v>
      </c>
      <c r="J859" s="5">
        <v>2.15</v>
      </c>
      <c r="K859" s="5">
        <v>9</v>
      </c>
      <c r="M859" s="13">
        <f t="shared" si="15"/>
        <v>5.5555555591126904E-3</v>
      </c>
    </row>
    <row r="860" spans="2:13" x14ac:dyDescent="0.35">
      <c r="B860" s="11">
        <v>44405</v>
      </c>
      <c r="C860" s="13">
        <v>0.39822916666666663</v>
      </c>
      <c r="D860" s="11">
        <v>44405</v>
      </c>
      <c r="E860" s="13">
        <v>0.40552083333333333</v>
      </c>
      <c r="F860" s="5">
        <v>1</v>
      </c>
      <c r="G860" s="5">
        <v>74</v>
      </c>
      <c r="H860" s="5">
        <v>43</v>
      </c>
      <c r="I860" s="5">
        <v>1</v>
      </c>
      <c r="J860" s="5">
        <v>1.27</v>
      </c>
      <c r="K860" s="5">
        <v>8</v>
      </c>
      <c r="M860" s="13">
        <f t="shared" si="15"/>
        <v>7.291666668606922E-3</v>
      </c>
    </row>
    <row r="861" spans="2:13" x14ac:dyDescent="0.35">
      <c r="B861" s="11">
        <v>44405</v>
      </c>
      <c r="C861" s="13">
        <v>0.41158564814814813</v>
      </c>
      <c r="D861" s="11">
        <v>44405</v>
      </c>
      <c r="E861" s="13">
        <v>0.41542824074074075</v>
      </c>
      <c r="F861" s="5">
        <v>1</v>
      </c>
      <c r="G861" s="5">
        <v>146</v>
      </c>
      <c r="H861" s="5">
        <v>7</v>
      </c>
      <c r="I861" s="5">
        <v>1</v>
      </c>
      <c r="J861" s="5">
        <v>1.28</v>
      </c>
      <c r="K861" s="5">
        <v>6.5</v>
      </c>
      <c r="M861" s="13">
        <f t="shared" si="15"/>
        <v>3.8425925959018059E-3</v>
      </c>
    </row>
    <row r="862" spans="2:13" x14ac:dyDescent="0.35">
      <c r="B862" s="11">
        <v>44405</v>
      </c>
      <c r="C862" s="13">
        <v>0.43024305555555559</v>
      </c>
      <c r="D862" s="11">
        <v>44405</v>
      </c>
      <c r="E862" s="13">
        <v>0.43186342592592591</v>
      </c>
      <c r="F862" s="5">
        <v>1</v>
      </c>
      <c r="G862" s="5">
        <v>166</v>
      </c>
      <c r="H862" s="5">
        <v>166</v>
      </c>
      <c r="I862" s="5">
        <v>1</v>
      </c>
      <c r="J862" s="5">
        <v>0.42</v>
      </c>
      <c r="K862" s="5">
        <v>4</v>
      </c>
      <c r="M862" s="13">
        <f t="shared" si="15"/>
        <v>1.6203703708015382E-3</v>
      </c>
    </row>
    <row r="863" spans="2:13" x14ac:dyDescent="0.35">
      <c r="B863" s="11">
        <v>44405</v>
      </c>
      <c r="C863" s="13">
        <v>0.42398148148148151</v>
      </c>
      <c r="D863" s="11">
        <v>44405</v>
      </c>
      <c r="E863" s="13">
        <v>0.4274189814814815</v>
      </c>
      <c r="F863" s="5">
        <v>1</v>
      </c>
      <c r="G863" s="5">
        <v>146</v>
      </c>
      <c r="H863" s="5">
        <v>193</v>
      </c>
      <c r="I863" s="5">
        <v>1</v>
      </c>
      <c r="J863" s="5">
        <v>1.04</v>
      </c>
      <c r="K863" s="5">
        <v>5.5</v>
      </c>
      <c r="M863" s="13">
        <f t="shared" si="15"/>
        <v>3.4375000032014214E-3</v>
      </c>
    </row>
    <row r="864" spans="2:13" x14ac:dyDescent="0.35">
      <c r="B864" s="11">
        <v>44405</v>
      </c>
      <c r="C864" s="13">
        <v>0.43877314814814811</v>
      </c>
      <c r="D864" s="11">
        <v>44405</v>
      </c>
      <c r="E864" s="13">
        <v>0.44474537037037037</v>
      </c>
      <c r="F864" s="5">
        <v>1</v>
      </c>
      <c r="G864" s="5">
        <v>74</v>
      </c>
      <c r="H864" s="5">
        <v>75</v>
      </c>
      <c r="I864" s="5">
        <v>1</v>
      </c>
      <c r="J864" s="5">
        <v>1.58</v>
      </c>
      <c r="K864" s="5">
        <v>7.5</v>
      </c>
      <c r="M864" s="13">
        <f t="shared" si="15"/>
        <v>5.9722222213167697E-3</v>
      </c>
    </row>
    <row r="865" spans="2:13" x14ac:dyDescent="0.35">
      <c r="B865" s="11">
        <v>44405</v>
      </c>
      <c r="C865" s="13">
        <v>0.42540509259259257</v>
      </c>
      <c r="D865" s="11">
        <v>44405</v>
      </c>
      <c r="E865" s="13">
        <v>0.4536458333333333</v>
      </c>
      <c r="F865" s="5">
        <v>1</v>
      </c>
      <c r="G865" s="5">
        <v>117</v>
      </c>
      <c r="H865" s="5">
        <v>134</v>
      </c>
      <c r="I865" s="5">
        <v>1</v>
      </c>
      <c r="J865" s="5">
        <v>11.1</v>
      </c>
      <c r="K865" s="5">
        <v>36</v>
      </c>
      <c r="M865" s="13">
        <f t="shared" si="15"/>
        <v>2.8240740743058268E-2</v>
      </c>
    </row>
    <row r="866" spans="2:13" x14ac:dyDescent="0.35">
      <c r="B866" s="11">
        <v>44405</v>
      </c>
      <c r="C866" s="13">
        <v>0.49395833333333333</v>
      </c>
      <c r="D866" s="11">
        <v>44405</v>
      </c>
      <c r="E866" s="13">
        <v>0.50017361111111114</v>
      </c>
      <c r="F866" s="5">
        <v>1</v>
      </c>
      <c r="G866" s="5">
        <v>17</v>
      </c>
      <c r="H866" s="5">
        <v>37</v>
      </c>
      <c r="I866" s="5">
        <v>1</v>
      </c>
      <c r="J866" s="5">
        <v>1.45</v>
      </c>
      <c r="K866" s="5">
        <v>8</v>
      </c>
      <c r="M866" s="13">
        <f t="shared" si="15"/>
        <v>6.2152777754818089E-3</v>
      </c>
    </row>
    <row r="867" spans="2:13" x14ac:dyDescent="0.35">
      <c r="B867" s="11">
        <v>44405</v>
      </c>
      <c r="C867" s="13">
        <v>0.49291666666666667</v>
      </c>
      <c r="D867" s="11">
        <v>44405</v>
      </c>
      <c r="E867" s="13">
        <v>0.49796296296296294</v>
      </c>
      <c r="F867" s="5">
        <v>1</v>
      </c>
      <c r="G867" s="5">
        <v>74</v>
      </c>
      <c r="H867" s="5">
        <v>75</v>
      </c>
      <c r="I867" s="5">
        <v>1</v>
      </c>
      <c r="J867" s="5">
        <v>1.3</v>
      </c>
      <c r="K867" s="5">
        <v>7</v>
      </c>
      <c r="M867" s="13">
        <f t="shared" si="15"/>
        <v>5.0462962972233072E-3</v>
      </c>
    </row>
    <row r="868" spans="2:13" x14ac:dyDescent="0.35">
      <c r="B868" s="11">
        <v>44405</v>
      </c>
      <c r="C868" s="13">
        <v>0.45997685185185189</v>
      </c>
      <c r="D868" s="11">
        <v>44405</v>
      </c>
      <c r="E868" s="13">
        <v>0.46253472222222225</v>
      </c>
      <c r="F868" s="5">
        <v>1</v>
      </c>
      <c r="G868" s="5">
        <v>243</v>
      </c>
      <c r="H868" s="5">
        <v>243</v>
      </c>
      <c r="I868" s="5">
        <v>1</v>
      </c>
      <c r="J868" s="5">
        <v>0.3</v>
      </c>
      <c r="K868" s="5">
        <v>4</v>
      </c>
      <c r="M868" s="13">
        <f t="shared" si="15"/>
        <v>2.5578703716746531E-3</v>
      </c>
    </row>
    <row r="869" spans="2:13" x14ac:dyDescent="0.35">
      <c r="B869" s="11">
        <v>44405</v>
      </c>
      <c r="C869" s="13">
        <v>0.50209490740740736</v>
      </c>
      <c r="D869" s="11">
        <v>44405</v>
      </c>
      <c r="E869" s="13">
        <v>0.51938657407407407</v>
      </c>
      <c r="F869" s="5">
        <v>1</v>
      </c>
      <c r="G869" s="5">
        <v>74</v>
      </c>
      <c r="H869" s="5">
        <v>244</v>
      </c>
      <c r="I869" s="5">
        <v>1</v>
      </c>
      <c r="J869" s="5">
        <v>3.2</v>
      </c>
      <c r="K869" s="5">
        <v>17</v>
      </c>
      <c r="M869" s="13">
        <f t="shared" si="15"/>
        <v>1.7291666663368233E-2</v>
      </c>
    </row>
    <row r="870" spans="2:13" x14ac:dyDescent="0.35">
      <c r="B870" s="11">
        <v>44405</v>
      </c>
      <c r="C870" s="13">
        <v>0.53280092592592598</v>
      </c>
      <c r="D870" s="11">
        <v>44405</v>
      </c>
      <c r="E870" s="13">
        <v>0.53819444444444442</v>
      </c>
      <c r="F870" s="5">
        <v>1</v>
      </c>
      <c r="G870" s="5">
        <v>244</v>
      </c>
      <c r="H870" s="5">
        <v>244</v>
      </c>
      <c r="I870" s="5">
        <v>1</v>
      </c>
      <c r="J870" s="5">
        <v>0.94</v>
      </c>
      <c r="K870" s="5">
        <v>7</v>
      </c>
      <c r="M870" s="13">
        <f t="shared" si="15"/>
        <v>5.393518520577345E-3</v>
      </c>
    </row>
    <row r="871" spans="2:13" x14ac:dyDescent="0.35">
      <c r="B871" s="11">
        <v>44405</v>
      </c>
      <c r="C871" s="13">
        <v>0.56504629629629632</v>
      </c>
      <c r="D871" s="11">
        <v>44405</v>
      </c>
      <c r="E871" s="13">
        <v>0.57151620370370371</v>
      </c>
      <c r="F871" s="5">
        <v>1</v>
      </c>
      <c r="G871" s="5">
        <v>41</v>
      </c>
      <c r="H871" s="5">
        <v>75</v>
      </c>
      <c r="I871" s="5">
        <v>1</v>
      </c>
      <c r="J871" s="5">
        <v>1.33</v>
      </c>
      <c r="K871" s="5">
        <v>7.5</v>
      </c>
      <c r="M871" s="13">
        <f t="shared" si="15"/>
        <v>6.4699074064265005E-3</v>
      </c>
    </row>
    <row r="872" spans="2:13" x14ac:dyDescent="0.35">
      <c r="B872" s="11">
        <v>44405</v>
      </c>
      <c r="C872" s="13">
        <v>0.64291666666666669</v>
      </c>
      <c r="D872" s="11">
        <v>44405</v>
      </c>
      <c r="E872" s="13">
        <v>0.66662037037037036</v>
      </c>
      <c r="F872" s="5">
        <v>1</v>
      </c>
      <c r="G872" s="5">
        <v>65</v>
      </c>
      <c r="H872" s="5">
        <v>225</v>
      </c>
      <c r="I872" s="5">
        <v>2</v>
      </c>
      <c r="J872" s="5">
        <v>3.37</v>
      </c>
      <c r="K872" s="5">
        <v>17</v>
      </c>
      <c r="M872" s="13">
        <f t="shared" si="15"/>
        <v>2.3703703700448386E-2</v>
      </c>
    </row>
    <row r="873" spans="2:13" x14ac:dyDescent="0.35">
      <c r="B873" s="11">
        <v>44405</v>
      </c>
      <c r="C873" s="13">
        <v>0.65490740740740738</v>
      </c>
      <c r="D873" s="11">
        <v>44405</v>
      </c>
      <c r="E873" s="13">
        <v>0.65678240740740745</v>
      </c>
      <c r="F873" s="5">
        <v>1</v>
      </c>
      <c r="G873" s="5">
        <v>75</v>
      </c>
      <c r="H873" s="5">
        <v>74</v>
      </c>
      <c r="I873" s="5">
        <v>1</v>
      </c>
      <c r="J873" s="5">
        <v>0.83</v>
      </c>
      <c r="K873" s="5">
        <v>4.5</v>
      </c>
      <c r="M873" s="13">
        <f t="shared" si="15"/>
        <v>1.8750000017462298E-3</v>
      </c>
    </row>
    <row r="874" spans="2:13" x14ac:dyDescent="0.35">
      <c r="B874" s="11">
        <v>44405</v>
      </c>
      <c r="C874" s="13">
        <v>0.6664930555555556</v>
      </c>
      <c r="D874" s="11">
        <v>44405</v>
      </c>
      <c r="E874" s="13">
        <v>0.68550925925925921</v>
      </c>
      <c r="F874" s="5">
        <v>1</v>
      </c>
      <c r="G874" s="5">
        <v>82</v>
      </c>
      <c r="H874" s="5">
        <v>17</v>
      </c>
      <c r="I874" s="5">
        <v>1</v>
      </c>
      <c r="J874" s="5">
        <v>6.92</v>
      </c>
      <c r="K874" s="5">
        <v>24</v>
      </c>
      <c r="M874" s="13">
        <f t="shared" si="15"/>
        <v>1.9016203703358769E-2</v>
      </c>
    </row>
    <row r="875" spans="2:13" x14ac:dyDescent="0.35">
      <c r="B875" s="11">
        <v>44405</v>
      </c>
      <c r="C875" s="13">
        <v>0.63306712962962963</v>
      </c>
      <c r="D875" s="11">
        <v>44405</v>
      </c>
      <c r="E875" s="13">
        <v>0.64686342592592594</v>
      </c>
      <c r="F875" s="5">
        <v>1</v>
      </c>
      <c r="G875" s="5">
        <v>82</v>
      </c>
      <c r="H875" s="5">
        <v>7</v>
      </c>
      <c r="I875" s="5">
        <v>1</v>
      </c>
      <c r="J875" s="5">
        <v>3.39</v>
      </c>
      <c r="K875" s="5">
        <v>16</v>
      </c>
      <c r="M875" s="13">
        <f t="shared" si="15"/>
        <v>1.3796296298096422E-2</v>
      </c>
    </row>
    <row r="876" spans="2:13" x14ac:dyDescent="0.35">
      <c r="B876" s="11">
        <v>44405</v>
      </c>
      <c r="C876" s="13">
        <v>0.69937499999999997</v>
      </c>
      <c r="D876" s="11">
        <v>44405</v>
      </c>
      <c r="E876" s="13">
        <v>0.70420138888888895</v>
      </c>
      <c r="F876" s="5">
        <v>1</v>
      </c>
      <c r="G876" s="5">
        <v>83</v>
      </c>
      <c r="H876" s="5">
        <v>83</v>
      </c>
      <c r="I876" s="5">
        <v>1</v>
      </c>
      <c r="J876" s="5">
        <v>1.1299999999999999</v>
      </c>
      <c r="K876" s="5">
        <v>6.5</v>
      </c>
      <c r="M876" s="13">
        <f t="shared" si="15"/>
        <v>4.8263888893416151E-3</v>
      </c>
    </row>
    <row r="877" spans="2:13" x14ac:dyDescent="0.35">
      <c r="B877" s="11">
        <v>44405</v>
      </c>
      <c r="C877" s="13">
        <v>0.74214120370370373</v>
      </c>
      <c r="D877" s="11">
        <v>44405</v>
      </c>
      <c r="E877" s="13">
        <v>0.74613425925925936</v>
      </c>
      <c r="F877" s="5">
        <v>1</v>
      </c>
      <c r="G877" s="5">
        <v>75</v>
      </c>
      <c r="H877" s="5">
        <v>74</v>
      </c>
      <c r="I877" s="5">
        <v>1</v>
      </c>
      <c r="J877" s="5">
        <v>1.35</v>
      </c>
      <c r="K877" s="5">
        <v>6.5</v>
      </c>
      <c r="M877" s="13">
        <f t="shared" si="15"/>
        <v>3.9930555576574989E-3</v>
      </c>
    </row>
    <row r="878" spans="2:13" x14ac:dyDescent="0.35">
      <c r="B878" s="11">
        <v>44405</v>
      </c>
      <c r="C878" s="13">
        <v>0.76900462962962957</v>
      </c>
      <c r="D878" s="11">
        <v>44405</v>
      </c>
      <c r="E878" s="13">
        <v>0.78671296296296289</v>
      </c>
      <c r="F878" s="5">
        <v>1</v>
      </c>
      <c r="G878" s="5">
        <v>181</v>
      </c>
      <c r="H878" s="5">
        <v>188</v>
      </c>
      <c r="I878" s="5">
        <v>1</v>
      </c>
      <c r="J878" s="5">
        <v>3.13</v>
      </c>
      <c r="K878" s="5">
        <v>17</v>
      </c>
      <c r="M878" s="13">
        <f t="shared" si="15"/>
        <v>1.7708333332848269E-2</v>
      </c>
    </row>
    <row r="879" spans="2:13" x14ac:dyDescent="0.35">
      <c r="B879" s="11">
        <v>44405</v>
      </c>
      <c r="C879" s="13">
        <v>0.79039351851851858</v>
      </c>
      <c r="D879" s="11">
        <v>44405</v>
      </c>
      <c r="E879" s="13">
        <v>0.80060185185185195</v>
      </c>
      <c r="F879" s="5">
        <v>1</v>
      </c>
      <c r="G879" s="5">
        <v>82</v>
      </c>
      <c r="H879" s="5">
        <v>129</v>
      </c>
      <c r="I879" s="5">
        <v>1</v>
      </c>
      <c r="J879" s="5">
        <v>1.93</v>
      </c>
      <c r="K879" s="5">
        <v>11</v>
      </c>
      <c r="M879" s="13">
        <f t="shared" si="15"/>
        <v>1.0208333333139308E-2</v>
      </c>
    </row>
    <row r="880" spans="2:13" x14ac:dyDescent="0.35">
      <c r="B880" s="11">
        <v>44405</v>
      </c>
      <c r="C880" s="13">
        <v>0.80120370370370375</v>
      </c>
      <c r="D880" s="11">
        <v>44405</v>
      </c>
      <c r="E880" s="13">
        <v>0.80320601851851858</v>
      </c>
      <c r="F880" s="5">
        <v>1</v>
      </c>
      <c r="G880" s="5">
        <v>41</v>
      </c>
      <c r="H880" s="5">
        <v>41</v>
      </c>
      <c r="I880" s="5">
        <v>1</v>
      </c>
      <c r="J880" s="5">
        <v>0.4</v>
      </c>
      <c r="K880" s="5">
        <v>4</v>
      </c>
      <c r="M880" s="13">
        <f t="shared" si="15"/>
        <v>2.0023148172185756E-3</v>
      </c>
    </row>
    <row r="881" spans="2:13" x14ac:dyDescent="0.35">
      <c r="B881" s="11">
        <v>44405</v>
      </c>
      <c r="C881" s="13">
        <v>0.81472222222222224</v>
      </c>
      <c r="D881" s="11">
        <v>44405</v>
      </c>
      <c r="E881" s="13">
        <v>0.83256944444444436</v>
      </c>
      <c r="F881" s="5">
        <v>1</v>
      </c>
      <c r="G881" s="5">
        <v>69</v>
      </c>
      <c r="H881" s="5">
        <v>265</v>
      </c>
      <c r="I881" s="5">
        <v>1</v>
      </c>
      <c r="J881" s="5">
        <v>9.49</v>
      </c>
      <c r="K881" s="5">
        <v>30</v>
      </c>
      <c r="M881" s="13">
        <f t="shared" si="15"/>
        <v>1.7847222225100268E-2</v>
      </c>
    </row>
    <row r="882" spans="2:13" x14ac:dyDescent="0.35">
      <c r="B882" s="11">
        <v>44405</v>
      </c>
      <c r="C882" s="13">
        <v>0.84880787037037031</v>
      </c>
      <c r="D882" s="11">
        <v>44405</v>
      </c>
      <c r="E882" s="13">
        <v>0.87013888888888891</v>
      </c>
      <c r="F882" s="5">
        <v>1</v>
      </c>
      <c r="G882" s="5">
        <v>130</v>
      </c>
      <c r="H882" s="5">
        <v>139</v>
      </c>
      <c r="I882" s="5">
        <v>1</v>
      </c>
      <c r="J882" s="5">
        <v>4.79</v>
      </c>
      <c r="K882" s="5">
        <v>19.5</v>
      </c>
      <c r="M882" s="13">
        <f t="shared" si="15"/>
        <v>2.1331018520868383E-2</v>
      </c>
    </row>
    <row r="883" spans="2:13" x14ac:dyDescent="0.35">
      <c r="B883" s="11">
        <v>44405</v>
      </c>
      <c r="C883" s="13">
        <v>0.88190972222222219</v>
      </c>
      <c r="D883" s="11">
        <v>44405</v>
      </c>
      <c r="E883" s="13">
        <v>0.88543981481481471</v>
      </c>
      <c r="F883" s="5">
        <v>1</v>
      </c>
      <c r="G883" s="5">
        <v>264</v>
      </c>
      <c r="H883" s="5">
        <v>264</v>
      </c>
      <c r="I883" s="5">
        <v>1</v>
      </c>
      <c r="J883" s="5">
        <v>0.9</v>
      </c>
      <c r="K883" s="5">
        <v>5.5</v>
      </c>
      <c r="M883" s="13">
        <f t="shared" si="15"/>
        <v>3.5300925956107676E-3</v>
      </c>
    </row>
    <row r="884" spans="2:13" x14ac:dyDescent="0.35">
      <c r="B884" s="11">
        <v>44405</v>
      </c>
      <c r="C884" s="13">
        <v>0.94344907407407408</v>
      </c>
      <c r="D884" s="11">
        <v>44405</v>
      </c>
      <c r="E884" s="13">
        <v>0.96446759259259263</v>
      </c>
      <c r="F884" s="5">
        <v>1</v>
      </c>
      <c r="G884" s="5">
        <v>127</v>
      </c>
      <c r="H884" s="5">
        <v>74</v>
      </c>
      <c r="I884" s="5">
        <v>5</v>
      </c>
      <c r="J884" s="5">
        <v>9.09</v>
      </c>
      <c r="K884" s="5">
        <v>30</v>
      </c>
      <c r="M884" s="13">
        <f t="shared" si="15"/>
        <v>2.1018518520577345E-2</v>
      </c>
    </row>
    <row r="885" spans="2:13" x14ac:dyDescent="0.35">
      <c r="B885" s="11">
        <v>44406</v>
      </c>
      <c r="C885" s="13">
        <v>8.3333333333333339E-4</v>
      </c>
      <c r="D885" s="11">
        <v>44406</v>
      </c>
      <c r="E885" s="13">
        <v>4.5949074074074078E-3</v>
      </c>
      <c r="F885" s="5">
        <v>1</v>
      </c>
      <c r="G885" s="5">
        <v>166</v>
      </c>
      <c r="H885" s="5">
        <v>42</v>
      </c>
      <c r="I885" s="5">
        <v>1</v>
      </c>
      <c r="J885" s="5">
        <v>0.95</v>
      </c>
      <c r="K885" s="5">
        <v>6</v>
      </c>
      <c r="M885" s="13">
        <f t="shared" si="15"/>
        <v>3.7615740729961544E-3</v>
      </c>
    </row>
    <row r="886" spans="2:13" x14ac:dyDescent="0.35">
      <c r="B886" s="11">
        <v>44406</v>
      </c>
      <c r="C886" s="13">
        <v>5.5532407407407412E-2</v>
      </c>
      <c r="D886" s="11">
        <v>44406</v>
      </c>
      <c r="E886" s="13">
        <v>5.8923611111111107E-2</v>
      </c>
      <c r="F886" s="5">
        <v>1</v>
      </c>
      <c r="G886" s="5">
        <v>42</v>
      </c>
      <c r="H886" s="5">
        <v>41</v>
      </c>
      <c r="I886" s="5">
        <v>1</v>
      </c>
      <c r="J886" s="5">
        <v>1.05</v>
      </c>
      <c r="K886" s="5">
        <v>6</v>
      </c>
      <c r="M886" s="13">
        <f t="shared" si="15"/>
        <v>3.3912037033587694E-3</v>
      </c>
    </row>
    <row r="887" spans="2:13" x14ac:dyDescent="0.35">
      <c r="B887" s="11">
        <v>44406</v>
      </c>
      <c r="C887" s="13">
        <v>5.1817129629629623E-2</v>
      </c>
      <c r="D887" s="11">
        <v>44406</v>
      </c>
      <c r="E887" s="13">
        <v>5.2534722222222219E-2</v>
      </c>
      <c r="F887" s="5">
        <v>1</v>
      </c>
      <c r="G887" s="5">
        <v>41</v>
      </c>
      <c r="H887" s="5">
        <v>41</v>
      </c>
      <c r="I887" s="5">
        <v>1</v>
      </c>
      <c r="J887" s="5">
        <v>0.11</v>
      </c>
      <c r="K887" s="5">
        <v>3</v>
      </c>
      <c r="M887" s="13">
        <f t="shared" si="15"/>
        <v>7.1759259299142286E-4</v>
      </c>
    </row>
    <row r="888" spans="2:13" x14ac:dyDescent="0.35">
      <c r="B888" s="11">
        <v>44406</v>
      </c>
      <c r="C888" s="13">
        <v>0.28341435185185188</v>
      </c>
      <c r="D888" s="11">
        <v>44406</v>
      </c>
      <c r="E888" s="13">
        <v>0.29065972222222219</v>
      </c>
      <c r="F888" s="5">
        <v>1</v>
      </c>
      <c r="G888" s="5">
        <v>42</v>
      </c>
      <c r="H888" s="5">
        <v>168</v>
      </c>
      <c r="I888" s="5">
        <v>1</v>
      </c>
      <c r="J888" s="5">
        <v>2.09</v>
      </c>
      <c r="K888" s="5">
        <v>10</v>
      </c>
      <c r="M888" s="13">
        <f t="shared" si="15"/>
        <v>7.2453703687642701E-3</v>
      </c>
    </row>
    <row r="889" spans="2:13" x14ac:dyDescent="0.35">
      <c r="B889" s="11">
        <v>44406</v>
      </c>
      <c r="C889" s="13">
        <v>0.30173611111111109</v>
      </c>
      <c r="D889" s="11">
        <v>44406</v>
      </c>
      <c r="E889" s="13">
        <v>0.30819444444444444</v>
      </c>
      <c r="F889" s="5">
        <v>1</v>
      </c>
      <c r="G889" s="5">
        <v>74</v>
      </c>
      <c r="H889" s="5">
        <v>74</v>
      </c>
      <c r="I889" s="5">
        <v>1</v>
      </c>
      <c r="J889" s="5">
        <v>1.19</v>
      </c>
      <c r="K889" s="5">
        <v>7.5</v>
      </c>
      <c r="M889" s="13">
        <f t="shared" si="15"/>
        <v>6.4583333369228058E-3</v>
      </c>
    </row>
    <row r="890" spans="2:13" x14ac:dyDescent="0.35">
      <c r="B890" s="11">
        <v>44406</v>
      </c>
      <c r="C890" s="13">
        <v>0.34363425925925922</v>
      </c>
      <c r="D890" s="11">
        <v>44406</v>
      </c>
      <c r="E890" s="13">
        <v>0.34637731481481482</v>
      </c>
      <c r="F890" s="5">
        <v>1</v>
      </c>
      <c r="G890" s="5">
        <v>41</v>
      </c>
      <c r="H890" s="5">
        <v>42</v>
      </c>
      <c r="I890" s="5">
        <v>1</v>
      </c>
      <c r="J890" s="5">
        <v>0.74</v>
      </c>
      <c r="K890" s="5">
        <v>5</v>
      </c>
      <c r="M890" s="13">
        <f t="shared" si="15"/>
        <v>2.7430555564933456E-3</v>
      </c>
    </row>
    <row r="891" spans="2:13" x14ac:dyDescent="0.35">
      <c r="B891" s="11">
        <v>44406</v>
      </c>
      <c r="C891" s="13">
        <v>0.36259259259259258</v>
      </c>
      <c r="D891" s="11">
        <v>44406</v>
      </c>
      <c r="E891" s="13">
        <v>0.36951388888888892</v>
      </c>
      <c r="F891" s="5">
        <v>1</v>
      </c>
      <c r="G891" s="5">
        <v>41</v>
      </c>
      <c r="H891" s="5">
        <v>74</v>
      </c>
      <c r="I891" s="5">
        <v>1</v>
      </c>
      <c r="J891" s="5">
        <v>0.8</v>
      </c>
      <c r="K891" s="5">
        <v>7.5</v>
      </c>
      <c r="M891" s="13">
        <f t="shared" si="15"/>
        <v>6.921296298969537E-3</v>
      </c>
    </row>
    <row r="892" spans="2:13" x14ac:dyDescent="0.35">
      <c r="B892" s="11">
        <v>44406</v>
      </c>
      <c r="C892" s="13">
        <v>0.36531249999999998</v>
      </c>
      <c r="D892" s="11">
        <v>44406</v>
      </c>
      <c r="E892" s="13">
        <v>0.37820601851851854</v>
      </c>
      <c r="F892" s="5">
        <v>1</v>
      </c>
      <c r="G892" s="5">
        <v>74</v>
      </c>
      <c r="H892" s="5">
        <v>116</v>
      </c>
      <c r="I892" s="5">
        <v>1</v>
      </c>
      <c r="J892" s="5">
        <v>2.76</v>
      </c>
      <c r="K892" s="5">
        <v>14</v>
      </c>
      <c r="M892" s="13">
        <f t="shared" si="15"/>
        <v>1.2893518520286307E-2</v>
      </c>
    </row>
    <row r="893" spans="2:13" x14ac:dyDescent="0.35">
      <c r="B893" s="11">
        <v>44406</v>
      </c>
      <c r="C893" s="13">
        <v>0.35378472222222218</v>
      </c>
      <c r="D893" s="11">
        <v>44406</v>
      </c>
      <c r="E893" s="13">
        <v>0.37511574074074078</v>
      </c>
      <c r="F893" s="5">
        <v>1</v>
      </c>
      <c r="G893" s="5">
        <v>197</v>
      </c>
      <c r="H893" s="5">
        <v>138</v>
      </c>
      <c r="I893" s="5">
        <v>1</v>
      </c>
      <c r="J893" s="5">
        <v>7.77</v>
      </c>
      <c r="K893" s="5">
        <v>28.5</v>
      </c>
      <c r="M893" s="13">
        <f t="shared" si="15"/>
        <v>2.1331018520868383E-2</v>
      </c>
    </row>
    <row r="894" spans="2:13" x14ac:dyDescent="0.35">
      <c r="B894" s="11">
        <v>44406</v>
      </c>
      <c r="C894" s="13">
        <v>0.3741666666666667</v>
      </c>
      <c r="D894" s="11">
        <v>44406</v>
      </c>
      <c r="E894" s="13">
        <v>0.38078703703703703</v>
      </c>
      <c r="F894" s="5">
        <v>1</v>
      </c>
      <c r="G894" s="5">
        <v>244</v>
      </c>
      <c r="H894" s="5">
        <v>169</v>
      </c>
      <c r="I894" s="5">
        <v>1</v>
      </c>
      <c r="J894" s="5">
        <v>2.1800000000000002</v>
      </c>
      <c r="K894" s="5">
        <v>9.5</v>
      </c>
      <c r="M894" s="13">
        <f t="shared" si="15"/>
        <v>6.6203703681821935E-3</v>
      </c>
    </row>
    <row r="895" spans="2:13" x14ac:dyDescent="0.35">
      <c r="B895" s="11">
        <v>44406</v>
      </c>
      <c r="C895" s="13">
        <v>0.44562499999999999</v>
      </c>
      <c r="D895" s="11">
        <v>44406</v>
      </c>
      <c r="E895" s="13">
        <v>0.45019675925925928</v>
      </c>
      <c r="F895" s="5">
        <v>1</v>
      </c>
      <c r="G895" s="5">
        <v>41</v>
      </c>
      <c r="H895" s="5">
        <v>24</v>
      </c>
      <c r="I895" s="5">
        <v>3</v>
      </c>
      <c r="J895" s="5">
        <v>0.57999999999999996</v>
      </c>
      <c r="K895" s="5">
        <v>5.5</v>
      </c>
      <c r="M895" s="13">
        <f t="shared" si="15"/>
        <v>4.5717592583969235E-3</v>
      </c>
    </row>
    <row r="896" spans="2:13" x14ac:dyDescent="0.35">
      <c r="B896" s="11">
        <v>44406</v>
      </c>
      <c r="C896" s="13">
        <v>0.43957175925925923</v>
      </c>
      <c r="D896" s="11">
        <v>44406</v>
      </c>
      <c r="E896" s="13">
        <v>0.44548611111111108</v>
      </c>
      <c r="F896" s="5">
        <v>1</v>
      </c>
      <c r="G896" s="5">
        <v>74</v>
      </c>
      <c r="H896" s="5">
        <v>43</v>
      </c>
      <c r="I896" s="5">
        <v>1</v>
      </c>
      <c r="J896" s="5">
        <v>1.4</v>
      </c>
      <c r="K896" s="5">
        <v>7.5</v>
      </c>
      <c r="M896" s="13">
        <f t="shared" si="15"/>
        <v>5.914351851970423E-3</v>
      </c>
    </row>
    <row r="897" spans="2:13" x14ac:dyDescent="0.35">
      <c r="B897" s="11">
        <v>44406</v>
      </c>
      <c r="C897" s="13">
        <v>0.49251157407407403</v>
      </c>
      <c r="D897" s="11">
        <v>44406</v>
      </c>
      <c r="E897" s="13">
        <v>0.5015856481481481</v>
      </c>
      <c r="F897" s="5">
        <v>1</v>
      </c>
      <c r="G897" s="5">
        <v>243</v>
      </c>
      <c r="H897" s="5">
        <v>244</v>
      </c>
      <c r="I897" s="5">
        <v>1</v>
      </c>
      <c r="J897" s="5">
        <v>1.4</v>
      </c>
      <c r="K897" s="5">
        <v>10</v>
      </c>
      <c r="M897" s="13">
        <f t="shared" si="15"/>
        <v>9.074074070667848E-3</v>
      </c>
    </row>
    <row r="898" spans="2:13" x14ac:dyDescent="0.35">
      <c r="B898" s="11">
        <v>44406</v>
      </c>
      <c r="C898" s="13">
        <v>0.46916666666666668</v>
      </c>
      <c r="D898" s="11">
        <v>44406</v>
      </c>
      <c r="E898" s="13">
        <v>0.47339120370370374</v>
      </c>
      <c r="F898" s="5">
        <v>1</v>
      </c>
      <c r="G898" s="5">
        <v>7</v>
      </c>
      <c r="H898" s="5">
        <v>7</v>
      </c>
      <c r="I898" s="5">
        <v>1</v>
      </c>
      <c r="J898" s="5">
        <v>0.71</v>
      </c>
      <c r="K898" s="5">
        <v>5.5</v>
      </c>
      <c r="M898" s="13">
        <f t="shared" si="15"/>
        <v>4.2245370350428857E-3</v>
      </c>
    </row>
    <row r="899" spans="2:13" x14ac:dyDescent="0.35">
      <c r="B899" s="11">
        <v>44406</v>
      </c>
      <c r="C899" s="13">
        <v>0.46929398148148144</v>
      </c>
      <c r="D899" s="11">
        <v>44406</v>
      </c>
      <c r="E899" s="13">
        <v>0.47849537037037032</v>
      </c>
      <c r="F899" s="5">
        <v>1</v>
      </c>
      <c r="G899" s="5">
        <v>42</v>
      </c>
      <c r="H899" s="5">
        <v>147</v>
      </c>
      <c r="I899" s="5">
        <v>1</v>
      </c>
      <c r="J899" s="5">
        <v>3.54</v>
      </c>
      <c r="K899" s="5">
        <v>13.5</v>
      </c>
      <c r="M899" s="13">
        <f t="shared" si="15"/>
        <v>9.2013888861401938E-3</v>
      </c>
    </row>
    <row r="900" spans="2:13" x14ac:dyDescent="0.35">
      <c r="B900" s="11">
        <v>44406</v>
      </c>
      <c r="C900" s="13">
        <v>0.49898148148148147</v>
      </c>
      <c r="D900" s="11">
        <v>44406</v>
      </c>
      <c r="E900" s="13">
        <v>0.5053819444444444</v>
      </c>
      <c r="F900" s="5">
        <v>1</v>
      </c>
      <c r="G900" s="5">
        <v>70</v>
      </c>
      <c r="H900" s="5">
        <v>70</v>
      </c>
      <c r="I900" s="5">
        <v>1</v>
      </c>
      <c r="J900" s="5">
        <v>0.93</v>
      </c>
      <c r="K900" s="5">
        <v>7.5</v>
      </c>
      <c r="M900" s="13">
        <f t="shared" si="15"/>
        <v>6.4004629603005014E-3</v>
      </c>
    </row>
    <row r="901" spans="2:13" x14ac:dyDescent="0.35">
      <c r="B901" s="11">
        <v>44406</v>
      </c>
      <c r="C901" s="13">
        <v>0.57271990740740741</v>
      </c>
      <c r="D901" s="11">
        <v>44406</v>
      </c>
      <c r="E901" s="13">
        <v>0.58047453703703711</v>
      </c>
      <c r="F901" s="5">
        <v>1</v>
      </c>
      <c r="G901" s="5">
        <v>42</v>
      </c>
      <c r="H901" s="5">
        <v>116</v>
      </c>
      <c r="I901" s="5">
        <v>1</v>
      </c>
      <c r="J901" s="5">
        <v>1.61</v>
      </c>
      <c r="K901" s="5">
        <v>9</v>
      </c>
      <c r="M901" s="13">
        <f t="shared" si="15"/>
        <v>7.7546296306536533E-3</v>
      </c>
    </row>
    <row r="902" spans="2:13" x14ac:dyDescent="0.35">
      <c r="B902" s="11">
        <v>44406</v>
      </c>
      <c r="C902" s="13">
        <v>0.5886689814814815</v>
      </c>
      <c r="D902" s="11">
        <v>44406</v>
      </c>
      <c r="E902" s="13">
        <v>0.59299768518518514</v>
      </c>
      <c r="F902" s="5">
        <v>1</v>
      </c>
      <c r="G902" s="5">
        <v>166</v>
      </c>
      <c r="H902" s="5">
        <v>152</v>
      </c>
      <c r="I902" s="5">
        <v>1</v>
      </c>
      <c r="J902" s="5">
        <v>1.06</v>
      </c>
      <c r="K902" s="5">
        <v>6</v>
      </c>
      <c r="M902" s="13">
        <f t="shared" si="15"/>
        <v>4.3287037042318843E-3</v>
      </c>
    </row>
    <row r="903" spans="2:13" x14ac:dyDescent="0.35">
      <c r="B903" s="11">
        <v>44406</v>
      </c>
      <c r="C903" s="13">
        <v>0.64864583333333337</v>
      </c>
      <c r="D903" s="11">
        <v>44406</v>
      </c>
      <c r="E903" s="13">
        <v>0.66958333333333331</v>
      </c>
      <c r="F903" s="5">
        <v>1</v>
      </c>
      <c r="G903" s="5">
        <v>95</v>
      </c>
      <c r="H903" s="5">
        <v>216</v>
      </c>
      <c r="I903" s="5">
        <v>1</v>
      </c>
      <c r="J903" s="5">
        <v>4.3899999999999997</v>
      </c>
      <c r="K903" s="5">
        <v>21.5</v>
      </c>
      <c r="M903" s="13">
        <f t="shared" si="15"/>
        <v>2.0937499997671694E-2</v>
      </c>
    </row>
    <row r="904" spans="2:13" x14ac:dyDescent="0.35">
      <c r="B904" s="11">
        <v>44406</v>
      </c>
      <c r="C904" s="13">
        <v>0.63097222222222216</v>
      </c>
      <c r="D904" s="11">
        <v>44406</v>
      </c>
      <c r="E904" s="13">
        <v>0.63909722222222221</v>
      </c>
      <c r="F904" s="5">
        <v>1</v>
      </c>
      <c r="G904" s="5">
        <v>244</v>
      </c>
      <c r="H904" s="5">
        <v>243</v>
      </c>
      <c r="I904" s="5">
        <v>5</v>
      </c>
      <c r="J904" s="5">
        <v>1.32</v>
      </c>
      <c r="K904" s="5">
        <v>9</v>
      </c>
      <c r="M904" s="13">
        <f t="shared" si="15"/>
        <v>8.1250000002910383E-3</v>
      </c>
    </row>
    <row r="905" spans="2:13" x14ac:dyDescent="0.35">
      <c r="B905" s="11">
        <v>44406</v>
      </c>
      <c r="C905" s="13">
        <v>0.63681712962962966</v>
      </c>
      <c r="D905" s="11">
        <v>44406</v>
      </c>
      <c r="E905" s="13">
        <v>0.66094907407407411</v>
      </c>
      <c r="F905" s="5">
        <v>1</v>
      </c>
      <c r="G905" s="5">
        <v>36</v>
      </c>
      <c r="H905" s="5">
        <v>25</v>
      </c>
      <c r="I905" s="5">
        <v>2</v>
      </c>
      <c r="J905" s="5">
        <v>4.2300000000000004</v>
      </c>
      <c r="K905" s="5">
        <v>22</v>
      </c>
      <c r="M905" s="13">
        <f t="shared" si="15"/>
        <v>2.4131944446708076E-2</v>
      </c>
    </row>
    <row r="906" spans="2:13" x14ac:dyDescent="0.35">
      <c r="B906" s="11">
        <v>44406</v>
      </c>
      <c r="C906" s="13">
        <v>0.63523148148148145</v>
      </c>
      <c r="D906" s="11">
        <v>44406</v>
      </c>
      <c r="E906" s="13">
        <v>0.64203703703703707</v>
      </c>
      <c r="F906" s="5">
        <v>1</v>
      </c>
      <c r="G906" s="5">
        <v>129</v>
      </c>
      <c r="H906" s="5">
        <v>129</v>
      </c>
      <c r="I906" s="5">
        <v>1</v>
      </c>
      <c r="J906" s="5">
        <v>1.84</v>
      </c>
      <c r="K906" s="5">
        <v>8.5</v>
      </c>
      <c r="M906" s="13">
        <f t="shared" si="15"/>
        <v>6.805555553000886E-3</v>
      </c>
    </row>
    <row r="907" spans="2:13" x14ac:dyDescent="0.35">
      <c r="B907" s="11">
        <v>44406</v>
      </c>
      <c r="C907" s="13">
        <v>0.69339120370370377</v>
      </c>
      <c r="D907" s="11">
        <v>44406</v>
      </c>
      <c r="E907" s="13">
        <v>0.69728009259259249</v>
      </c>
      <c r="F907" s="5">
        <v>1</v>
      </c>
      <c r="G907" s="5">
        <v>166</v>
      </c>
      <c r="H907" s="5">
        <v>238</v>
      </c>
      <c r="I907" s="5">
        <v>1</v>
      </c>
      <c r="J907" s="5">
        <v>1.03</v>
      </c>
      <c r="K907" s="5">
        <v>6</v>
      </c>
      <c r="M907" s="13">
        <f t="shared" si="15"/>
        <v>3.8888888884685002E-3</v>
      </c>
    </row>
    <row r="908" spans="2:13" x14ac:dyDescent="0.35">
      <c r="B908" s="11">
        <v>44406</v>
      </c>
      <c r="C908" s="13">
        <v>0.70814814814814808</v>
      </c>
      <c r="D908" s="11">
        <v>44406</v>
      </c>
      <c r="E908" s="13">
        <v>0.7316435185185185</v>
      </c>
      <c r="F908" s="5">
        <v>1</v>
      </c>
      <c r="G908" s="5">
        <v>213</v>
      </c>
      <c r="H908" s="5">
        <v>74</v>
      </c>
      <c r="I908" s="5">
        <v>1</v>
      </c>
      <c r="J908" s="5">
        <v>5.43</v>
      </c>
      <c r="K908" s="5">
        <v>25</v>
      </c>
      <c r="M908" s="13">
        <f t="shared" ref="M908:M971" si="16">(E908-C908)+D908-B908</f>
        <v>2.3495370369346347E-2</v>
      </c>
    </row>
    <row r="909" spans="2:13" x14ac:dyDescent="0.35">
      <c r="B909" s="11">
        <v>44406</v>
      </c>
      <c r="C909" s="13">
        <v>0.73174768518518529</v>
      </c>
      <c r="D909" s="11">
        <v>44406</v>
      </c>
      <c r="E909" s="13">
        <v>0.7361805555555555</v>
      </c>
      <c r="F909" s="5">
        <v>1</v>
      </c>
      <c r="G909" s="5">
        <v>75</v>
      </c>
      <c r="H909" s="5">
        <v>75</v>
      </c>
      <c r="I909" s="5">
        <v>1</v>
      </c>
      <c r="J909" s="5">
        <v>0.63</v>
      </c>
      <c r="K909" s="5">
        <v>5.5</v>
      </c>
      <c r="M909" s="13">
        <f t="shared" si="16"/>
        <v>4.432870373420883E-3</v>
      </c>
    </row>
    <row r="910" spans="2:13" x14ac:dyDescent="0.35">
      <c r="B910" s="11">
        <v>44406</v>
      </c>
      <c r="C910" s="13">
        <v>0.71386574074074083</v>
      </c>
      <c r="D910" s="11">
        <v>44406</v>
      </c>
      <c r="E910" s="13">
        <v>0.72616898148148146</v>
      </c>
      <c r="F910" s="5">
        <v>1</v>
      </c>
      <c r="G910" s="5">
        <v>95</v>
      </c>
      <c r="H910" s="5">
        <v>83</v>
      </c>
      <c r="I910" s="5">
        <v>1</v>
      </c>
      <c r="J910" s="5">
        <v>3.29</v>
      </c>
      <c r="K910" s="5">
        <v>15</v>
      </c>
      <c r="M910" s="13">
        <f t="shared" si="16"/>
        <v>1.230324074276723E-2</v>
      </c>
    </row>
    <row r="911" spans="2:13" x14ac:dyDescent="0.35">
      <c r="B911" s="11">
        <v>44406</v>
      </c>
      <c r="C911" s="13">
        <v>0.72872685185185182</v>
      </c>
      <c r="D911" s="11">
        <v>44406</v>
      </c>
      <c r="E911" s="13">
        <v>0.74776620370370372</v>
      </c>
      <c r="F911" s="5">
        <v>1</v>
      </c>
      <c r="G911" s="5">
        <v>33</v>
      </c>
      <c r="H911" s="5">
        <v>17</v>
      </c>
      <c r="I911" s="5">
        <v>1</v>
      </c>
      <c r="J911" s="5">
        <v>2.87</v>
      </c>
      <c r="K911" s="5">
        <v>17.5</v>
      </c>
      <c r="M911" s="13">
        <f t="shared" si="16"/>
        <v>1.9039351849642117E-2</v>
      </c>
    </row>
    <row r="912" spans="2:13" x14ac:dyDescent="0.35">
      <c r="B912" s="11">
        <v>44406</v>
      </c>
      <c r="C912" s="13">
        <v>0.78506944444444438</v>
      </c>
      <c r="D912" s="11">
        <v>44406</v>
      </c>
      <c r="E912" s="13">
        <v>0.79537037037037039</v>
      </c>
      <c r="F912" s="5">
        <v>1</v>
      </c>
      <c r="G912" s="5">
        <v>129</v>
      </c>
      <c r="H912" s="5">
        <v>223</v>
      </c>
      <c r="I912" s="5">
        <v>1</v>
      </c>
      <c r="J912" s="5">
        <v>2.25</v>
      </c>
      <c r="K912" s="5">
        <v>11</v>
      </c>
      <c r="M912" s="13">
        <f t="shared" si="16"/>
        <v>1.0300925925548654E-2</v>
      </c>
    </row>
    <row r="913" spans="2:13" x14ac:dyDescent="0.35">
      <c r="B913" s="11">
        <v>44406</v>
      </c>
      <c r="C913" s="13">
        <v>0.75375000000000003</v>
      </c>
      <c r="D913" s="11">
        <v>44406</v>
      </c>
      <c r="E913" s="13">
        <v>0.76251157407407411</v>
      </c>
      <c r="F913" s="5">
        <v>1</v>
      </c>
      <c r="G913" s="5">
        <v>25</v>
      </c>
      <c r="H913" s="5">
        <v>25</v>
      </c>
      <c r="I913" s="5">
        <v>1</v>
      </c>
      <c r="J913" s="5">
        <v>1.3</v>
      </c>
      <c r="K913" s="5">
        <v>9</v>
      </c>
      <c r="M913" s="13">
        <f t="shared" si="16"/>
        <v>8.7615740776527673E-3</v>
      </c>
    </row>
    <row r="914" spans="2:13" x14ac:dyDescent="0.35">
      <c r="B914" s="11">
        <v>44406</v>
      </c>
      <c r="C914" s="13">
        <v>0.78545138888888888</v>
      </c>
      <c r="D914" s="11">
        <v>44406</v>
      </c>
      <c r="E914" s="13">
        <v>0.828125</v>
      </c>
      <c r="F914" s="5">
        <v>1</v>
      </c>
      <c r="G914" s="5">
        <v>198</v>
      </c>
      <c r="H914" s="5">
        <v>89</v>
      </c>
      <c r="I914" s="5">
        <v>2</v>
      </c>
      <c r="J914" s="5">
        <v>8.2100000000000009</v>
      </c>
      <c r="K914" s="5">
        <v>38.5</v>
      </c>
      <c r="M914" s="13">
        <f t="shared" si="16"/>
        <v>4.2673611111240461E-2</v>
      </c>
    </row>
    <row r="915" spans="2:13" x14ac:dyDescent="0.35">
      <c r="B915" s="11">
        <v>44406</v>
      </c>
      <c r="C915" s="13">
        <v>0.80425925925925934</v>
      </c>
      <c r="D915" s="11">
        <v>44406</v>
      </c>
      <c r="E915" s="13">
        <v>0.81008101851851855</v>
      </c>
      <c r="F915" s="5">
        <v>1</v>
      </c>
      <c r="G915" s="5">
        <v>75</v>
      </c>
      <c r="H915" s="5">
        <v>74</v>
      </c>
      <c r="I915" s="5">
        <v>1</v>
      </c>
      <c r="J915" s="5">
        <v>1.46</v>
      </c>
      <c r="K915" s="5">
        <v>7.5</v>
      </c>
      <c r="M915" s="13">
        <f t="shared" si="16"/>
        <v>5.8217592595610768E-3</v>
      </c>
    </row>
    <row r="916" spans="2:13" x14ac:dyDescent="0.35">
      <c r="B916" s="11">
        <v>44406</v>
      </c>
      <c r="C916" s="13">
        <v>0.81207175925925934</v>
      </c>
      <c r="D916" s="11">
        <v>44406</v>
      </c>
      <c r="E916" s="13">
        <v>0.81923611111111105</v>
      </c>
      <c r="F916" s="5">
        <v>1</v>
      </c>
      <c r="G916" s="5">
        <v>166</v>
      </c>
      <c r="H916" s="5">
        <v>42</v>
      </c>
      <c r="I916" s="5">
        <v>1</v>
      </c>
      <c r="J916" s="5">
        <v>1.4</v>
      </c>
      <c r="K916" s="5">
        <v>8.5</v>
      </c>
      <c r="M916" s="13">
        <f t="shared" si="16"/>
        <v>7.1643518531345762E-3</v>
      </c>
    </row>
    <row r="917" spans="2:13" x14ac:dyDescent="0.35">
      <c r="B917" s="11">
        <v>44406</v>
      </c>
      <c r="C917" s="13">
        <v>0.84531250000000002</v>
      </c>
      <c r="D917" s="11">
        <v>44406</v>
      </c>
      <c r="E917" s="13">
        <v>0.84839120370370369</v>
      </c>
      <c r="F917" s="5">
        <v>1</v>
      </c>
      <c r="G917" s="5">
        <v>75</v>
      </c>
      <c r="H917" s="5">
        <v>41</v>
      </c>
      <c r="I917" s="5">
        <v>2</v>
      </c>
      <c r="J917" s="5">
        <v>0.9</v>
      </c>
      <c r="K917" s="5">
        <v>5.5</v>
      </c>
      <c r="M917" s="13">
        <f t="shared" si="16"/>
        <v>3.0787037030677311E-3</v>
      </c>
    </row>
    <row r="918" spans="2:13" x14ac:dyDescent="0.35">
      <c r="B918" s="11">
        <v>44406</v>
      </c>
      <c r="C918" s="13">
        <v>0.94199074074074074</v>
      </c>
      <c r="D918" s="11">
        <v>44406</v>
      </c>
      <c r="E918" s="13">
        <v>0.9490277777777778</v>
      </c>
      <c r="F918" s="5">
        <v>1</v>
      </c>
      <c r="G918" s="5">
        <v>130</v>
      </c>
      <c r="H918" s="5">
        <v>205</v>
      </c>
      <c r="I918" s="5">
        <v>2</v>
      </c>
      <c r="J918" s="5">
        <v>2.5</v>
      </c>
      <c r="K918" s="5">
        <v>10</v>
      </c>
      <c r="M918" s="13">
        <f t="shared" si="16"/>
        <v>7.0370370376622304E-3</v>
      </c>
    </row>
    <row r="919" spans="2:13" x14ac:dyDescent="0.35">
      <c r="B919" s="11">
        <v>44406</v>
      </c>
      <c r="C919" s="13">
        <v>0.94004629629629621</v>
      </c>
      <c r="D919" s="11">
        <v>44406</v>
      </c>
      <c r="E919" s="13">
        <v>0.94195601851851851</v>
      </c>
      <c r="F919" s="5">
        <v>1</v>
      </c>
      <c r="G919" s="5">
        <v>116</v>
      </c>
      <c r="H919" s="5">
        <v>116</v>
      </c>
      <c r="I919" s="5">
        <v>1</v>
      </c>
      <c r="J919" s="5">
        <v>0.35</v>
      </c>
      <c r="K919" s="5">
        <v>4</v>
      </c>
      <c r="M919" s="13">
        <f t="shared" si="16"/>
        <v>1.9097222248092294E-3</v>
      </c>
    </row>
    <row r="920" spans="2:13" x14ac:dyDescent="0.35">
      <c r="B920" s="11">
        <v>44407</v>
      </c>
      <c r="C920" s="13">
        <v>0.27255787037037038</v>
      </c>
      <c r="D920" s="11">
        <v>44407</v>
      </c>
      <c r="E920" s="13">
        <v>0.28909722222222223</v>
      </c>
      <c r="F920" s="5">
        <v>1</v>
      </c>
      <c r="G920" s="5">
        <v>70</v>
      </c>
      <c r="H920" s="5">
        <v>63</v>
      </c>
      <c r="I920" s="5">
        <v>1</v>
      </c>
      <c r="J920" s="5">
        <v>10.89</v>
      </c>
      <c r="K920" s="5">
        <v>32.5</v>
      </c>
      <c r="M920" s="13">
        <f t="shared" si="16"/>
        <v>1.6539351854589768E-2</v>
      </c>
    </row>
    <row r="921" spans="2:13" x14ac:dyDescent="0.35">
      <c r="B921" s="11">
        <v>44407</v>
      </c>
      <c r="C921" s="13">
        <v>0.26480324074074074</v>
      </c>
      <c r="D921" s="11">
        <v>44407</v>
      </c>
      <c r="E921" s="13">
        <v>0.26839120370370367</v>
      </c>
      <c r="F921" s="5">
        <v>1</v>
      </c>
      <c r="G921" s="5">
        <v>74</v>
      </c>
      <c r="H921" s="5">
        <v>75</v>
      </c>
      <c r="I921" s="5">
        <v>1</v>
      </c>
      <c r="J921" s="5">
        <v>1.37</v>
      </c>
      <c r="K921" s="5">
        <v>6.5</v>
      </c>
      <c r="M921" s="13">
        <f t="shared" si="16"/>
        <v>3.5879629649571143E-3</v>
      </c>
    </row>
    <row r="922" spans="2:13" x14ac:dyDescent="0.35">
      <c r="B922" s="11">
        <v>44407</v>
      </c>
      <c r="C922" s="13">
        <v>0.33400462962962968</v>
      </c>
      <c r="D922" s="11">
        <v>44407</v>
      </c>
      <c r="E922" s="13">
        <v>0.34246527777777774</v>
      </c>
      <c r="F922" s="5">
        <v>1</v>
      </c>
      <c r="G922" s="5">
        <v>74</v>
      </c>
      <c r="H922" s="5">
        <v>166</v>
      </c>
      <c r="I922" s="5">
        <v>1</v>
      </c>
      <c r="J922" s="5">
        <v>1.86</v>
      </c>
      <c r="K922" s="5">
        <v>9.5</v>
      </c>
      <c r="M922" s="13">
        <f t="shared" si="16"/>
        <v>8.4606481468654238E-3</v>
      </c>
    </row>
    <row r="923" spans="2:13" x14ac:dyDescent="0.35">
      <c r="B923" s="11">
        <v>44407</v>
      </c>
      <c r="C923" s="13">
        <v>0.37804398148148149</v>
      </c>
      <c r="D923" s="11">
        <v>44407</v>
      </c>
      <c r="E923" s="13">
        <v>0.38349537037037035</v>
      </c>
      <c r="F923" s="5">
        <v>1</v>
      </c>
      <c r="G923" s="5">
        <v>74</v>
      </c>
      <c r="H923" s="5">
        <v>41</v>
      </c>
      <c r="I923" s="5">
        <v>1</v>
      </c>
      <c r="J923" s="5">
        <v>1.1200000000000001</v>
      </c>
      <c r="K923" s="5">
        <v>7</v>
      </c>
      <c r="M923" s="13">
        <f t="shared" si="16"/>
        <v>5.4513888899236917E-3</v>
      </c>
    </row>
    <row r="924" spans="2:13" x14ac:dyDescent="0.35">
      <c r="B924" s="11">
        <v>44407</v>
      </c>
      <c r="C924" s="13">
        <v>0.3671875</v>
      </c>
      <c r="D924" s="11">
        <v>44407</v>
      </c>
      <c r="E924" s="13">
        <v>0.3835069444444445</v>
      </c>
      <c r="F924" s="5">
        <v>1</v>
      </c>
      <c r="G924" s="5">
        <v>191</v>
      </c>
      <c r="H924" s="5">
        <v>265</v>
      </c>
      <c r="I924" s="5">
        <v>1</v>
      </c>
      <c r="J924" s="5">
        <v>9.36</v>
      </c>
      <c r="K924" s="5">
        <v>27</v>
      </c>
      <c r="M924" s="13">
        <f t="shared" si="16"/>
        <v>1.6319444446708076E-2</v>
      </c>
    </row>
    <row r="925" spans="2:13" x14ac:dyDescent="0.35">
      <c r="B925" s="11">
        <v>44407</v>
      </c>
      <c r="C925" s="13">
        <v>0.37342592592592588</v>
      </c>
      <c r="D925" s="11">
        <v>44407</v>
      </c>
      <c r="E925" s="13">
        <v>0.3790972222222222</v>
      </c>
      <c r="F925" s="5">
        <v>1</v>
      </c>
      <c r="G925" s="5">
        <v>74</v>
      </c>
      <c r="H925" s="5">
        <v>41</v>
      </c>
      <c r="I925" s="5">
        <v>1</v>
      </c>
      <c r="J925" s="5">
        <v>1.3</v>
      </c>
      <c r="K925" s="5">
        <v>7</v>
      </c>
      <c r="M925" s="13">
        <f t="shared" si="16"/>
        <v>5.6712962978053838E-3</v>
      </c>
    </row>
    <row r="926" spans="2:13" x14ac:dyDescent="0.35">
      <c r="B926" s="11">
        <v>44407</v>
      </c>
      <c r="C926" s="13">
        <v>0.38881944444444444</v>
      </c>
      <c r="D926" s="11">
        <v>44407</v>
      </c>
      <c r="E926" s="13">
        <v>0.39281250000000001</v>
      </c>
      <c r="F926" s="5">
        <v>1</v>
      </c>
      <c r="G926" s="5">
        <v>166</v>
      </c>
      <c r="H926" s="5">
        <v>166</v>
      </c>
      <c r="I926" s="5">
        <v>1</v>
      </c>
      <c r="J926" s="5">
        <v>0.6</v>
      </c>
      <c r="K926" s="5">
        <v>5.5</v>
      </c>
      <c r="M926" s="13">
        <f t="shared" si="16"/>
        <v>3.9930555576574989E-3</v>
      </c>
    </row>
    <row r="927" spans="2:13" x14ac:dyDescent="0.35">
      <c r="B927" s="11">
        <v>44407</v>
      </c>
      <c r="C927" s="13">
        <v>0.38341435185185185</v>
      </c>
      <c r="D927" s="11">
        <v>44407</v>
      </c>
      <c r="E927" s="13">
        <v>0.39099537037037035</v>
      </c>
      <c r="F927" s="5">
        <v>1</v>
      </c>
      <c r="G927" s="5">
        <v>41</v>
      </c>
      <c r="H927" s="5">
        <v>74</v>
      </c>
      <c r="I927" s="5">
        <v>1</v>
      </c>
      <c r="J927" s="5">
        <v>1.5</v>
      </c>
      <c r="K927" s="5">
        <v>9</v>
      </c>
      <c r="M927" s="13">
        <f t="shared" si="16"/>
        <v>7.5810185153386556E-3</v>
      </c>
    </row>
    <row r="928" spans="2:13" x14ac:dyDescent="0.35">
      <c r="B928" s="11">
        <v>44407</v>
      </c>
      <c r="C928" s="13">
        <v>0.39307870370370374</v>
      </c>
      <c r="D928" s="11">
        <v>44407</v>
      </c>
      <c r="E928" s="13">
        <v>0.39797453703703706</v>
      </c>
      <c r="F928" s="5">
        <v>1</v>
      </c>
      <c r="G928" s="5">
        <v>74</v>
      </c>
      <c r="H928" s="5">
        <v>42</v>
      </c>
      <c r="I928" s="5">
        <v>6</v>
      </c>
      <c r="J928" s="5">
        <v>1.07</v>
      </c>
      <c r="K928" s="5">
        <v>6.5</v>
      </c>
      <c r="M928" s="13">
        <f t="shared" si="16"/>
        <v>4.8958333354676142E-3</v>
      </c>
    </row>
    <row r="929" spans="2:13" x14ac:dyDescent="0.35">
      <c r="B929" s="11">
        <v>44407</v>
      </c>
      <c r="C929" s="13">
        <v>0.38796296296296301</v>
      </c>
      <c r="D929" s="11">
        <v>44407</v>
      </c>
      <c r="E929" s="13">
        <v>0.3909259259259259</v>
      </c>
      <c r="F929" s="5">
        <v>1</v>
      </c>
      <c r="G929" s="5">
        <v>41</v>
      </c>
      <c r="H929" s="5">
        <v>75</v>
      </c>
      <c r="I929" s="5">
        <v>1</v>
      </c>
      <c r="J929" s="5">
        <v>0.83</v>
      </c>
      <c r="K929" s="5">
        <v>5</v>
      </c>
      <c r="M929" s="13">
        <f t="shared" si="16"/>
        <v>2.9629629643750377E-3</v>
      </c>
    </row>
    <row r="930" spans="2:13" x14ac:dyDescent="0.35">
      <c r="B930" s="11">
        <v>44407</v>
      </c>
      <c r="C930" s="13">
        <v>0.43126157407407412</v>
      </c>
      <c r="D930" s="11">
        <v>44407</v>
      </c>
      <c r="E930" s="13">
        <v>0.44517361111111109</v>
      </c>
      <c r="F930" s="5">
        <v>1</v>
      </c>
      <c r="G930" s="5">
        <v>82</v>
      </c>
      <c r="H930" s="5">
        <v>7</v>
      </c>
      <c r="I930" s="5">
        <v>5</v>
      </c>
      <c r="J930" s="5">
        <v>4.2699999999999996</v>
      </c>
      <c r="K930" s="5">
        <v>17.5</v>
      </c>
      <c r="M930" s="13">
        <f t="shared" si="16"/>
        <v>1.3912037036789116E-2</v>
      </c>
    </row>
    <row r="931" spans="2:13" x14ac:dyDescent="0.35">
      <c r="B931" s="11">
        <v>44407</v>
      </c>
      <c r="C931" s="13">
        <v>0.44906249999999998</v>
      </c>
      <c r="D931" s="11">
        <v>44407</v>
      </c>
      <c r="E931" s="13">
        <v>0.45355324074074077</v>
      </c>
      <c r="F931" s="5">
        <v>1</v>
      </c>
      <c r="G931" s="5">
        <v>7</v>
      </c>
      <c r="H931" s="5">
        <v>7</v>
      </c>
      <c r="I931" s="5">
        <v>1</v>
      </c>
      <c r="J931" s="5">
        <v>0.96</v>
      </c>
      <c r="K931" s="5">
        <v>6</v>
      </c>
      <c r="M931" s="13">
        <f t="shared" si="16"/>
        <v>4.4907407427672297E-3</v>
      </c>
    </row>
    <row r="932" spans="2:13" x14ac:dyDescent="0.35">
      <c r="B932" s="11">
        <v>44407</v>
      </c>
      <c r="C932" s="13">
        <v>0.44927083333333334</v>
      </c>
      <c r="D932" s="11">
        <v>44407</v>
      </c>
      <c r="E932" s="13">
        <v>0.46400462962962963</v>
      </c>
      <c r="F932" s="5">
        <v>1</v>
      </c>
      <c r="G932" s="5">
        <v>33</v>
      </c>
      <c r="H932" s="5">
        <v>188</v>
      </c>
      <c r="I932" s="5">
        <v>1</v>
      </c>
      <c r="J932" s="5">
        <v>3.63</v>
      </c>
      <c r="K932" s="5">
        <v>16</v>
      </c>
      <c r="M932" s="13">
        <f t="shared" si="16"/>
        <v>1.4733796298969537E-2</v>
      </c>
    </row>
    <row r="933" spans="2:13" x14ac:dyDescent="0.35">
      <c r="B933" s="11">
        <v>44407</v>
      </c>
      <c r="C933" s="13">
        <v>0.50171296296296297</v>
      </c>
      <c r="D933" s="11">
        <v>44407</v>
      </c>
      <c r="E933" s="13">
        <v>0.50546296296296289</v>
      </c>
      <c r="F933" s="5">
        <v>1</v>
      </c>
      <c r="G933" s="5">
        <v>152</v>
      </c>
      <c r="H933" s="5">
        <v>41</v>
      </c>
      <c r="I933" s="5">
        <v>1</v>
      </c>
      <c r="J933" s="5">
        <v>1.02</v>
      </c>
      <c r="K933" s="5">
        <v>6</v>
      </c>
      <c r="M933" s="13">
        <f t="shared" si="16"/>
        <v>3.7500000034924597E-3</v>
      </c>
    </row>
    <row r="934" spans="2:13" x14ac:dyDescent="0.35">
      <c r="B934" s="11">
        <v>44407</v>
      </c>
      <c r="C934" s="13">
        <v>0.48875000000000002</v>
      </c>
      <c r="D934" s="11">
        <v>44407</v>
      </c>
      <c r="E934" s="13">
        <v>0.49307870370370371</v>
      </c>
      <c r="F934" s="5">
        <v>1</v>
      </c>
      <c r="G934" s="5">
        <v>166</v>
      </c>
      <c r="H934" s="5">
        <v>166</v>
      </c>
      <c r="I934" s="5">
        <v>1</v>
      </c>
      <c r="J934" s="5">
        <v>0.8</v>
      </c>
      <c r="K934" s="5">
        <v>6</v>
      </c>
      <c r="M934" s="13">
        <f t="shared" si="16"/>
        <v>4.3287037042318843E-3</v>
      </c>
    </row>
    <row r="935" spans="2:13" x14ac:dyDescent="0.35">
      <c r="B935" s="11">
        <v>44407</v>
      </c>
      <c r="C935" s="13">
        <v>0.51202546296296292</v>
      </c>
      <c r="D935" s="11">
        <v>44407</v>
      </c>
      <c r="E935" s="13">
        <v>0.52043981481481483</v>
      </c>
      <c r="F935" s="5">
        <v>1</v>
      </c>
      <c r="G935" s="5">
        <v>25</v>
      </c>
      <c r="H935" s="5">
        <v>97</v>
      </c>
      <c r="I935" s="5">
        <v>1</v>
      </c>
      <c r="J935" s="5">
        <v>1.0900000000000001</v>
      </c>
      <c r="K935" s="5">
        <v>7.5</v>
      </c>
      <c r="M935" s="13">
        <f t="shared" si="16"/>
        <v>8.4143518542987294E-3</v>
      </c>
    </row>
    <row r="936" spans="2:13" x14ac:dyDescent="0.35">
      <c r="B936" s="11">
        <v>44407</v>
      </c>
      <c r="C936" s="13">
        <v>0.56953703703703706</v>
      </c>
      <c r="D936" s="11">
        <v>44407</v>
      </c>
      <c r="E936" s="13">
        <v>0.60260416666666672</v>
      </c>
      <c r="F936" s="5">
        <v>1</v>
      </c>
      <c r="G936" s="5">
        <v>97</v>
      </c>
      <c r="H936" s="5">
        <v>55</v>
      </c>
      <c r="I936" s="5">
        <v>1</v>
      </c>
      <c r="J936" s="5">
        <v>9.4</v>
      </c>
      <c r="K936" s="5">
        <v>37</v>
      </c>
      <c r="M936" s="13">
        <f t="shared" si="16"/>
        <v>3.3067129632399883E-2</v>
      </c>
    </row>
    <row r="937" spans="2:13" x14ac:dyDescent="0.35">
      <c r="B937" s="11">
        <v>44407</v>
      </c>
      <c r="C937" s="13">
        <v>0.57625000000000004</v>
      </c>
      <c r="D937" s="11">
        <v>44407</v>
      </c>
      <c r="E937" s="13">
        <v>0.58310185185185182</v>
      </c>
      <c r="F937" s="5">
        <v>1</v>
      </c>
      <c r="G937" s="5">
        <v>75</v>
      </c>
      <c r="H937" s="5">
        <v>74</v>
      </c>
      <c r="I937" s="5">
        <v>6</v>
      </c>
      <c r="J937" s="5">
        <v>1.67</v>
      </c>
      <c r="K937" s="5">
        <v>8.5</v>
      </c>
      <c r="M937" s="13">
        <f t="shared" si="16"/>
        <v>6.8518518528435379E-3</v>
      </c>
    </row>
    <row r="938" spans="2:13" x14ac:dyDescent="0.35">
      <c r="B938" s="11">
        <v>44407</v>
      </c>
      <c r="C938" s="13">
        <v>0.61457175925925933</v>
      </c>
      <c r="D938" s="11">
        <v>44407</v>
      </c>
      <c r="E938" s="13">
        <v>0.6229513888888889</v>
      </c>
      <c r="F938" s="5">
        <v>1</v>
      </c>
      <c r="G938" s="5">
        <v>41</v>
      </c>
      <c r="H938" s="5">
        <v>43</v>
      </c>
      <c r="I938" s="5">
        <v>1</v>
      </c>
      <c r="J938" s="5">
        <v>1.53</v>
      </c>
      <c r="K938" s="5">
        <v>9</v>
      </c>
      <c r="M938" s="13">
        <f t="shared" si="16"/>
        <v>8.3796296312357299E-3</v>
      </c>
    </row>
    <row r="939" spans="2:13" x14ac:dyDescent="0.35">
      <c r="B939" s="11">
        <v>44407</v>
      </c>
      <c r="C939" s="13">
        <v>0.62753472222222217</v>
      </c>
      <c r="D939" s="11">
        <v>44407</v>
      </c>
      <c r="E939" s="13">
        <v>0.63043981481481481</v>
      </c>
      <c r="F939" s="5">
        <v>1</v>
      </c>
      <c r="G939" s="5">
        <v>166</v>
      </c>
      <c r="H939" s="5">
        <v>41</v>
      </c>
      <c r="I939" s="5">
        <v>1</v>
      </c>
      <c r="J939" s="5">
        <v>0.7</v>
      </c>
      <c r="K939" s="5">
        <v>5</v>
      </c>
      <c r="M939" s="13">
        <f t="shared" si="16"/>
        <v>2.905092595028691E-3</v>
      </c>
    </row>
    <row r="940" spans="2:13" x14ac:dyDescent="0.35">
      <c r="B940" s="11">
        <v>44407</v>
      </c>
      <c r="C940" s="13">
        <v>0.65113425925925927</v>
      </c>
      <c r="D940" s="11">
        <v>44407</v>
      </c>
      <c r="E940" s="13">
        <v>0.66033564814814816</v>
      </c>
      <c r="F940" s="5">
        <v>1</v>
      </c>
      <c r="G940" s="5">
        <v>41</v>
      </c>
      <c r="H940" s="5">
        <v>41</v>
      </c>
      <c r="I940" s="5">
        <v>5</v>
      </c>
      <c r="J940" s="5">
        <v>1.39</v>
      </c>
      <c r="K940" s="5">
        <v>9.5</v>
      </c>
      <c r="M940" s="13">
        <f t="shared" si="16"/>
        <v>9.2013888861401938E-3</v>
      </c>
    </row>
    <row r="941" spans="2:13" x14ac:dyDescent="0.35">
      <c r="B941" s="11">
        <v>44407</v>
      </c>
      <c r="C941" s="13">
        <v>0.64987268518518515</v>
      </c>
      <c r="D941" s="11">
        <v>44407</v>
      </c>
      <c r="E941" s="13">
        <v>0.65244212962962966</v>
      </c>
      <c r="F941" s="5">
        <v>1</v>
      </c>
      <c r="G941" s="5">
        <v>75</v>
      </c>
      <c r="H941" s="5">
        <v>75</v>
      </c>
      <c r="I941" s="5">
        <v>1</v>
      </c>
      <c r="J941" s="5">
        <v>0.42</v>
      </c>
      <c r="K941" s="5">
        <v>4.5</v>
      </c>
      <c r="M941" s="13">
        <f t="shared" si="16"/>
        <v>2.5694444411783479E-3</v>
      </c>
    </row>
    <row r="942" spans="2:13" x14ac:dyDescent="0.35">
      <c r="B942" s="11">
        <v>44407</v>
      </c>
      <c r="C942" s="13">
        <v>0.70439814814814816</v>
      </c>
      <c r="D942" s="11">
        <v>44407</v>
      </c>
      <c r="E942" s="13">
        <v>0.71424768518518522</v>
      </c>
      <c r="F942" s="5">
        <v>1</v>
      </c>
      <c r="G942" s="5">
        <v>7</v>
      </c>
      <c r="H942" s="5">
        <v>260</v>
      </c>
      <c r="I942" s="5">
        <v>1</v>
      </c>
      <c r="J942" s="5">
        <v>1.72</v>
      </c>
      <c r="K942" s="5">
        <v>10.5</v>
      </c>
      <c r="M942" s="13">
        <f t="shared" si="16"/>
        <v>9.8495370402815752E-3</v>
      </c>
    </row>
    <row r="943" spans="2:13" x14ac:dyDescent="0.35">
      <c r="B943" s="11">
        <v>44407</v>
      </c>
      <c r="C943" s="13">
        <v>0.70770833333333327</v>
      </c>
      <c r="D943" s="11">
        <v>44407</v>
      </c>
      <c r="E943" s="13">
        <v>0.71233796296296292</v>
      </c>
      <c r="F943" s="5">
        <v>1</v>
      </c>
      <c r="G943" s="5">
        <v>33</v>
      </c>
      <c r="H943" s="5">
        <v>40</v>
      </c>
      <c r="I943" s="5">
        <v>1</v>
      </c>
      <c r="J943" s="5">
        <v>1.0900000000000001</v>
      </c>
      <c r="K943" s="5">
        <v>6</v>
      </c>
      <c r="M943" s="13">
        <f t="shared" si="16"/>
        <v>4.6296296277432702E-3</v>
      </c>
    </row>
    <row r="944" spans="2:13" x14ac:dyDescent="0.35">
      <c r="B944" s="11">
        <v>44407</v>
      </c>
      <c r="C944" s="13">
        <v>0.69157407407407412</v>
      </c>
      <c r="D944" s="11">
        <v>44407</v>
      </c>
      <c r="E944" s="13">
        <v>0.70035879629629638</v>
      </c>
      <c r="F944" s="5">
        <v>1</v>
      </c>
      <c r="G944" s="5">
        <v>95</v>
      </c>
      <c r="H944" s="5">
        <v>135</v>
      </c>
      <c r="I944" s="5">
        <v>1</v>
      </c>
      <c r="J944" s="5">
        <v>2.25</v>
      </c>
      <c r="K944" s="5">
        <v>10</v>
      </c>
      <c r="M944" s="13">
        <f t="shared" si="16"/>
        <v>8.7847222239361145E-3</v>
      </c>
    </row>
    <row r="945" spans="2:13" x14ac:dyDescent="0.35">
      <c r="B945" s="11">
        <v>44407</v>
      </c>
      <c r="C945" s="13">
        <v>0.72690972222222217</v>
      </c>
      <c r="D945" s="11">
        <v>44407</v>
      </c>
      <c r="E945" s="13">
        <v>0.73826388888888894</v>
      </c>
      <c r="F945" s="5">
        <v>1</v>
      </c>
      <c r="G945" s="5">
        <v>61</v>
      </c>
      <c r="H945" s="5">
        <v>61</v>
      </c>
      <c r="I945" s="5">
        <v>1</v>
      </c>
      <c r="J945" s="5">
        <v>1.54</v>
      </c>
      <c r="K945" s="5">
        <v>11</v>
      </c>
      <c r="M945" s="13">
        <f t="shared" si="16"/>
        <v>1.1354166665114462E-2</v>
      </c>
    </row>
    <row r="946" spans="2:13" x14ac:dyDescent="0.35">
      <c r="B946" s="11">
        <v>44407</v>
      </c>
      <c r="C946" s="13">
        <v>0.72484953703703703</v>
      </c>
      <c r="D946" s="11">
        <v>44407</v>
      </c>
      <c r="E946" s="13">
        <v>0.73842592592592593</v>
      </c>
      <c r="F946" s="5">
        <v>1</v>
      </c>
      <c r="G946" s="5">
        <v>74</v>
      </c>
      <c r="H946" s="5">
        <v>166</v>
      </c>
      <c r="I946" s="5">
        <v>1</v>
      </c>
      <c r="J946" s="5">
        <v>1.94</v>
      </c>
      <c r="K946" s="5">
        <v>12.5</v>
      </c>
      <c r="M946" s="13">
        <f t="shared" si="16"/>
        <v>1.357638889021473E-2</v>
      </c>
    </row>
    <row r="947" spans="2:13" x14ac:dyDescent="0.35">
      <c r="B947" s="11">
        <v>44407</v>
      </c>
      <c r="C947" s="13">
        <v>0.75187500000000007</v>
      </c>
      <c r="D947" s="11">
        <v>44407</v>
      </c>
      <c r="E947" s="13">
        <v>0.81013888888888896</v>
      </c>
      <c r="F947" s="5">
        <v>1</v>
      </c>
      <c r="G947" s="5">
        <v>133</v>
      </c>
      <c r="H947" s="5">
        <v>49</v>
      </c>
      <c r="I947" s="5">
        <v>1</v>
      </c>
      <c r="J947" s="5">
        <v>25.04</v>
      </c>
      <c r="K947" s="5">
        <v>77.5</v>
      </c>
      <c r="M947" s="13">
        <f t="shared" si="16"/>
        <v>5.8263888888177462E-2</v>
      </c>
    </row>
    <row r="948" spans="2:13" x14ac:dyDescent="0.35">
      <c r="B948" s="11">
        <v>44407</v>
      </c>
      <c r="C948" s="13">
        <v>0.82254629629629628</v>
      </c>
      <c r="D948" s="11">
        <v>44407</v>
      </c>
      <c r="E948" s="13">
        <v>0.83288194444444441</v>
      </c>
      <c r="F948" s="5">
        <v>1</v>
      </c>
      <c r="G948" s="5">
        <v>166</v>
      </c>
      <c r="H948" s="5">
        <v>244</v>
      </c>
      <c r="I948" s="5">
        <v>1</v>
      </c>
      <c r="J948" s="5">
        <v>3.64</v>
      </c>
      <c r="K948" s="5">
        <v>14</v>
      </c>
      <c r="M948" s="13">
        <f t="shared" si="16"/>
        <v>1.0335648148611654E-2</v>
      </c>
    </row>
    <row r="949" spans="2:13" x14ac:dyDescent="0.35">
      <c r="B949" s="11">
        <v>44407</v>
      </c>
      <c r="C949" s="13">
        <v>0.82537037037037031</v>
      </c>
      <c r="D949" s="11">
        <v>44407</v>
      </c>
      <c r="E949" s="13">
        <v>0.83520833333333344</v>
      </c>
      <c r="F949" s="5">
        <v>1</v>
      </c>
      <c r="G949" s="5">
        <v>247</v>
      </c>
      <c r="H949" s="5">
        <v>244</v>
      </c>
      <c r="I949" s="5">
        <v>1</v>
      </c>
      <c r="J949" s="5">
        <v>1.91</v>
      </c>
      <c r="K949" s="5">
        <v>10.5</v>
      </c>
      <c r="M949" s="13">
        <f t="shared" si="16"/>
        <v>9.8379629635019228E-3</v>
      </c>
    </row>
    <row r="950" spans="2:13" x14ac:dyDescent="0.35">
      <c r="B950" s="11">
        <v>44407</v>
      </c>
      <c r="C950" s="13">
        <v>0.83851851851851855</v>
      </c>
      <c r="D950" s="11">
        <v>44407</v>
      </c>
      <c r="E950" s="13">
        <v>0.84212962962962967</v>
      </c>
      <c r="F950" s="5">
        <v>1</v>
      </c>
      <c r="G950" s="5">
        <v>42</v>
      </c>
      <c r="H950" s="5">
        <v>42</v>
      </c>
      <c r="I950" s="5">
        <v>1</v>
      </c>
      <c r="J950" s="5">
        <v>0.68</v>
      </c>
      <c r="K950" s="5">
        <v>5.5</v>
      </c>
      <c r="M950" s="13">
        <f t="shared" si="16"/>
        <v>3.6111111112404615E-3</v>
      </c>
    </row>
    <row r="951" spans="2:13" x14ac:dyDescent="0.35">
      <c r="B951" s="11">
        <v>44407</v>
      </c>
      <c r="C951" s="13">
        <v>0.8849189814814814</v>
      </c>
      <c r="D951" s="11">
        <v>44407</v>
      </c>
      <c r="E951" s="13">
        <v>0.89351851851851849</v>
      </c>
      <c r="F951" s="5">
        <v>1</v>
      </c>
      <c r="G951" s="5">
        <v>126</v>
      </c>
      <c r="H951" s="5">
        <v>69</v>
      </c>
      <c r="I951" s="5">
        <v>2</v>
      </c>
      <c r="J951" s="5">
        <v>1.9</v>
      </c>
      <c r="K951" s="5">
        <v>9.5</v>
      </c>
      <c r="M951" s="13">
        <f t="shared" si="16"/>
        <v>8.599537039117422E-3</v>
      </c>
    </row>
    <row r="952" spans="2:13" x14ac:dyDescent="0.35">
      <c r="B952" s="11">
        <v>44407</v>
      </c>
      <c r="C952" s="13">
        <v>0.9176157407407407</v>
      </c>
      <c r="D952" s="11">
        <v>44407</v>
      </c>
      <c r="E952" s="13">
        <v>0.92228009259259258</v>
      </c>
      <c r="F952" s="5">
        <v>1</v>
      </c>
      <c r="G952" s="5">
        <v>7</v>
      </c>
      <c r="H952" s="5">
        <v>223</v>
      </c>
      <c r="I952" s="5">
        <v>1</v>
      </c>
      <c r="J952" s="5">
        <v>1.53</v>
      </c>
      <c r="K952" s="5">
        <v>7</v>
      </c>
      <c r="M952" s="13">
        <f t="shared" si="16"/>
        <v>4.6643518508062698E-3</v>
      </c>
    </row>
    <row r="953" spans="2:13" x14ac:dyDescent="0.35">
      <c r="B953" s="11">
        <v>44407</v>
      </c>
      <c r="C953" s="13">
        <v>0.97763888888888895</v>
      </c>
      <c r="D953" s="11">
        <v>44407</v>
      </c>
      <c r="E953" s="13">
        <v>0.98851851851851846</v>
      </c>
      <c r="F953" s="5">
        <v>1</v>
      </c>
      <c r="G953" s="5">
        <v>43</v>
      </c>
      <c r="H953" s="5">
        <v>116</v>
      </c>
      <c r="I953" s="5">
        <v>1</v>
      </c>
      <c r="J953" s="5">
        <v>3.29</v>
      </c>
      <c r="K953" s="5">
        <v>13.5</v>
      </c>
      <c r="M953" s="13">
        <f t="shared" si="16"/>
        <v>1.0879629626288079E-2</v>
      </c>
    </row>
    <row r="954" spans="2:13" x14ac:dyDescent="0.35">
      <c r="B954" s="11">
        <v>44408</v>
      </c>
      <c r="C954" s="13">
        <v>0.10684027777777778</v>
      </c>
      <c r="D954" s="11">
        <v>44408</v>
      </c>
      <c r="E954" s="13">
        <v>0.11444444444444445</v>
      </c>
      <c r="F954" s="5">
        <v>1</v>
      </c>
      <c r="G954" s="5">
        <v>129</v>
      </c>
      <c r="H954" s="5">
        <v>173</v>
      </c>
      <c r="I954" s="5">
        <v>1</v>
      </c>
      <c r="J954" s="5">
        <v>1.3</v>
      </c>
      <c r="K954" s="5">
        <v>8.5</v>
      </c>
      <c r="M954" s="13">
        <f t="shared" si="16"/>
        <v>7.6041666688979603E-3</v>
      </c>
    </row>
    <row r="955" spans="2:13" x14ac:dyDescent="0.35">
      <c r="B955" s="11">
        <v>44408</v>
      </c>
      <c r="C955" s="13">
        <v>0.14216435185185186</v>
      </c>
      <c r="D955" s="11">
        <v>44408</v>
      </c>
      <c r="E955" s="13">
        <v>0.16081018518518519</v>
      </c>
      <c r="F955" s="5">
        <v>1</v>
      </c>
      <c r="G955" s="5">
        <v>116</v>
      </c>
      <c r="H955" s="5">
        <v>241</v>
      </c>
      <c r="I955" s="5">
        <v>2</v>
      </c>
      <c r="J955" s="5">
        <v>6.28</v>
      </c>
      <c r="K955" s="5">
        <v>24.5</v>
      </c>
      <c r="M955" s="13">
        <f t="shared" si="16"/>
        <v>1.8645833333721384E-2</v>
      </c>
    </row>
    <row r="956" spans="2:13" x14ac:dyDescent="0.35">
      <c r="B956" s="11">
        <v>44408</v>
      </c>
      <c r="C956" s="13">
        <v>0.3132523148148148</v>
      </c>
      <c r="D956" s="11">
        <v>44408</v>
      </c>
      <c r="E956" s="13">
        <v>0.32034722222222223</v>
      </c>
      <c r="F956" s="5">
        <v>1</v>
      </c>
      <c r="G956" s="5">
        <v>7</v>
      </c>
      <c r="H956" s="5">
        <v>260</v>
      </c>
      <c r="I956" s="5">
        <v>1</v>
      </c>
      <c r="J956" s="5">
        <v>1.64</v>
      </c>
      <c r="K956" s="5">
        <v>8.5</v>
      </c>
      <c r="M956" s="13">
        <f t="shared" si="16"/>
        <v>7.0949074070085771E-3</v>
      </c>
    </row>
    <row r="957" spans="2:13" x14ac:dyDescent="0.35">
      <c r="B957" s="11">
        <v>44408</v>
      </c>
      <c r="C957" s="13">
        <v>0.3721990740740741</v>
      </c>
      <c r="D957" s="11">
        <v>44408</v>
      </c>
      <c r="E957" s="13">
        <v>0.38340277777777776</v>
      </c>
      <c r="F957" s="5">
        <v>1</v>
      </c>
      <c r="G957" s="5">
        <v>75</v>
      </c>
      <c r="H957" s="5">
        <v>119</v>
      </c>
      <c r="I957" s="5">
        <v>1</v>
      </c>
      <c r="J957" s="5">
        <v>4.75</v>
      </c>
      <c r="K957" s="5">
        <v>16</v>
      </c>
      <c r="M957" s="13">
        <f t="shared" si="16"/>
        <v>1.1203703703358769E-2</v>
      </c>
    </row>
    <row r="958" spans="2:13" x14ac:dyDescent="0.35">
      <c r="B958" s="11">
        <v>44408</v>
      </c>
      <c r="C958" s="13">
        <v>0.37280092592592595</v>
      </c>
      <c r="D958" s="11">
        <v>44408</v>
      </c>
      <c r="E958" s="13">
        <v>0.37785879629629626</v>
      </c>
      <c r="F958" s="5">
        <v>1</v>
      </c>
      <c r="G958" s="5">
        <v>135</v>
      </c>
      <c r="H958" s="5">
        <v>121</v>
      </c>
      <c r="I958" s="5">
        <v>2</v>
      </c>
      <c r="J958" s="5">
        <v>1.74</v>
      </c>
      <c r="K958" s="5">
        <v>7.5</v>
      </c>
      <c r="M958" s="13">
        <f t="shared" si="16"/>
        <v>5.0578703740029596E-3</v>
      </c>
    </row>
    <row r="959" spans="2:13" x14ac:dyDescent="0.35">
      <c r="B959" s="11">
        <v>44408</v>
      </c>
      <c r="C959" s="13">
        <v>0.40436342592592589</v>
      </c>
      <c r="D959" s="11">
        <v>44408</v>
      </c>
      <c r="E959" s="13">
        <v>0.4085185185185185</v>
      </c>
      <c r="F959" s="5">
        <v>1</v>
      </c>
      <c r="G959" s="5">
        <v>166</v>
      </c>
      <c r="H959" s="5">
        <v>43</v>
      </c>
      <c r="I959" s="5">
        <v>1</v>
      </c>
      <c r="J959" s="5">
        <v>1.1100000000000001</v>
      </c>
      <c r="K959" s="5">
        <v>6.5</v>
      </c>
      <c r="M959" s="13">
        <f t="shared" si="16"/>
        <v>4.1550925961928442E-3</v>
      </c>
    </row>
    <row r="960" spans="2:13" x14ac:dyDescent="0.35">
      <c r="B960" s="11">
        <v>44408</v>
      </c>
      <c r="C960" s="13">
        <v>0.41545138888888888</v>
      </c>
      <c r="D960" s="11">
        <v>44408</v>
      </c>
      <c r="E960" s="13">
        <v>0.41994212962962968</v>
      </c>
      <c r="F960" s="5">
        <v>1</v>
      </c>
      <c r="G960" s="5">
        <v>74</v>
      </c>
      <c r="H960" s="5">
        <v>74</v>
      </c>
      <c r="I960" s="5">
        <v>1</v>
      </c>
      <c r="J960" s="5">
        <v>0.87</v>
      </c>
      <c r="K960" s="5">
        <v>6</v>
      </c>
      <c r="M960" s="13">
        <f t="shared" si="16"/>
        <v>4.4907407427672297E-3</v>
      </c>
    </row>
    <row r="961" spans="2:13" x14ac:dyDescent="0.35">
      <c r="B961" s="11">
        <v>44408</v>
      </c>
      <c r="C961" s="13">
        <v>0.43629629629629635</v>
      </c>
      <c r="D961" s="11">
        <v>44408</v>
      </c>
      <c r="E961" s="13">
        <v>0.44162037037037033</v>
      </c>
      <c r="F961" s="5">
        <v>1</v>
      </c>
      <c r="G961" s="5">
        <v>41</v>
      </c>
      <c r="H961" s="5">
        <v>151</v>
      </c>
      <c r="I961" s="5">
        <v>1</v>
      </c>
      <c r="J961" s="5">
        <v>1.08</v>
      </c>
      <c r="K961" s="5">
        <v>7</v>
      </c>
      <c r="M961" s="13">
        <f t="shared" si="16"/>
        <v>5.324074074451346E-3</v>
      </c>
    </row>
    <row r="962" spans="2:13" x14ac:dyDescent="0.35">
      <c r="B962" s="11">
        <v>44408</v>
      </c>
      <c r="C962" s="13">
        <v>0.48585648148148147</v>
      </c>
      <c r="D962" s="11">
        <v>44408</v>
      </c>
      <c r="E962" s="13">
        <v>0.49427083333333338</v>
      </c>
      <c r="F962" s="5">
        <v>1</v>
      </c>
      <c r="G962" s="5">
        <v>75</v>
      </c>
      <c r="H962" s="5">
        <v>152</v>
      </c>
      <c r="I962" s="5">
        <v>1</v>
      </c>
      <c r="J962" s="5">
        <v>2.4900000000000002</v>
      </c>
      <c r="K962" s="5">
        <v>10.5</v>
      </c>
      <c r="M962" s="13">
        <f t="shared" si="16"/>
        <v>8.4143518542987294E-3</v>
      </c>
    </row>
    <row r="963" spans="2:13" x14ac:dyDescent="0.35">
      <c r="B963" s="11">
        <v>44408</v>
      </c>
      <c r="C963" s="13">
        <v>0.53568287037037032</v>
      </c>
      <c r="D963" s="11">
        <v>44408</v>
      </c>
      <c r="E963" s="13">
        <v>0.54601851851851857</v>
      </c>
      <c r="F963" s="5">
        <v>1</v>
      </c>
      <c r="G963" s="5">
        <v>83</v>
      </c>
      <c r="H963" s="5">
        <v>82</v>
      </c>
      <c r="I963" s="5">
        <v>1</v>
      </c>
      <c r="J963" s="5">
        <v>1.18</v>
      </c>
      <c r="K963" s="5">
        <v>10</v>
      </c>
      <c r="M963" s="13">
        <f t="shared" si="16"/>
        <v>1.0335648148611654E-2</v>
      </c>
    </row>
    <row r="964" spans="2:13" x14ac:dyDescent="0.35">
      <c r="B964" s="11">
        <v>44408</v>
      </c>
      <c r="C964" s="13">
        <v>0.5809375</v>
      </c>
      <c r="D964" s="11">
        <v>44408</v>
      </c>
      <c r="E964" s="13">
        <v>0.58782407407407411</v>
      </c>
      <c r="F964" s="5">
        <v>1</v>
      </c>
      <c r="G964" s="5">
        <v>42</v>
      </c>
      <c r="H964" s="5">
        <v>74</v>
      </c>
      <c r="I964" s="5">
        <v>1</v>
      </c>
      <c r="J964" s="5">
        <v>1.4</v>
      </c>
      <c r="K964" s="5">
        <v>8</v>
      </c>
      <c r="M964" s="13">
        <f t="shared" si="16"/>
        <v>6.8865740759065375E-3</v>
      </c>
    </row>
    <row r="965" spans="2:13" x14ac:dyDescent="0.35">
      <c r="B965" s="11">
        <v>44408</v>
      </c>
      <c r="C965" s="13">
        <v>0.61552083333333341</v>
      </c>
      <c r="D965" s="11">
        <v>44408</v>
      </c>
      <c r="E965" s="13">
        <v>0.6182523148148148</v>
      </c>
      <c r="F965" s="5">
        <v>1</v>
      </c>
      <c r="G965" s="5">
        <v>41</v>
      </c>
      <c r="H965" s="5">
        <v>42</v>
      </c>
      <c r="I965" s="5">
        <v>1</v>
      </c>
      <c r="J965" s="5">
        <v>0.88</v>
      </c>
      <c r="K965" s="5">
        <v>5</v>
      </c>
      <c r="M965" s="13">
        <f t="shared" si="16"/>
        <v>2.7314814797136933E-3</v>
      </c>
    </row>
    <row r="966" spans="2:13" x14ac:dyDescent="0.35">
      <c r="B966" s="11">
        <v>44408</v>
      </c>
      <c r="C966" s="13">
        <v>0.70138888888888884</v>
      </c>
      <c r="D966" s="11">
        <v>44408</v>
      </c>
      <c r="E966" s="13">
        <v>0.70847222222222228</v>
      </c>
      <c r="F966" s="5">
        <v>1</v>
      </c>
      <c r="G966" s="5">
        <v>82</v>
      </c>
      <c r="H966" s="5">
        <v>157</v>
      </c>
      <c r="I966" s="5">
        <v>1</v>
      </c>
      <c r="J966" s="5">
        <v>2.11</v>
      </c>
      <c r="K966" s="5">
        <v>9</v>
      </c>
      <c r="M966" s="13">
        <f t="shared" si="16"/>
        <v>7.0833333302289248E-3</v>
      </c>
    </row>
    <row r="967" spans="2:13" x14ac:dyDescent="0.35">
      <c r="B967" s="11">
        <v>44408</v>
      </c>
      <c r="C967" s="13">
        <v>0.69776620370370368</v>
      </c>
      <c r="D967" s="11">
        <v>44408</v>
      </c>
      <c r="E967" s="13">
        <v>0.71405092592592589</v>
      </c>
      <c r="F967" s="5">
        <v>1</v>
      </c>
      <c r="G967" s="5">
        <v>24</v>
      </c>
      <c r="H967" s="5">
        <v>119</v>
      </c>
      <c r="I967" s="5">
        <v>1</v>
      </c>
      <c r="J967" s="5">
        <v>4.08</v>
      </c>
      <c r="K967" s="5">
        <v>18</v>
      </c>
      <c r="M967" s="13">
        <f t="shared" si="16"/>
        <v>1.6284722223645076E-2</v>
      </c>
    </row>
    <row r="968" spans="2:13" x14ac:dyDescent="0.35">
      <c r="B968" s="11">
        <v>44408</v>
      </c>
      <c r="C968" s="13">
        <v>0.73917824074074068</v>
      </c>
      <c r="D968" s="11">
        <v>44408</v>
      </c>
      <c r="E968" s="13">
        <v>0.74690972222222218</v>
      </c>
      <c r="F968" s="5">
        <v>1</v>
      </c>
      <c r="G968" s="5">
        <v>130</v>
      </c>
      <c r="H968" s="5">
        <v>205</v>
      </c>
      <c r="I968" s="5">
        <v>1</v>
      </c>
      <c r="J968" s="5">
        <v>2.4500000000000002</v>
      </c>
      <c r="K968" s="5">
        <v>10.5</v>
      </c>
      <c r="M968" s="13">
        <f t="shared" si="16"/>
        <v>7.7314814843703061E-3</v>
      </c>
    </row>
    <row r="969" spans="2:13" x14ac:dyDescent="0.35">
      <c r="B969" s="11">
        <v>44408</v>
      </c>
      <c r="C969" s="13">
        <v>0.74940972222222213</v>
      </c>
      <c r="D969" s="11">
        <v>44408</v>
      </c>
      <c r="E969" s="13">
        <v>0.75317129629629631</v>
      </c>
      <c r="F969" s="5">
        <v>1</v>
      </c>
      <c r="G969" s="5">
        <v>167</v>
      </c>
      <c r="H969" s="5">
        <v>167</v>
      </c>
      <c r="I969" s="5">
        <v>2</v>
      </c>
      <c r="J969" s="5">
        <v>0.93</v>
      </c>
      <c r="K969" s="5">
        <v>6</v>
      </c>
      <c r="M969" s="13">
        <f t="shared" si="16"/>
        <v>3.7615740729961544E-3</v>
      </c>
    </row>
    <row r="970" spans="2:13" x14ac:dyDescent="0.35">
      <c r="B970" s="11">
        <v>44408</v>
      </c>
      <c r="C970" s="13">
        <v>0.7249537037037036</v>
      </c>
      <c r="D970" s="11">
        <v>44408</v>
      </c>
      <c r="E970" s="13">
        <v>0.72763888888888895</v>
      </c>
      <c r="F970" s="5">
        <v>1</v>
      </c>
      <c r="G970" s="5">
        <v>41</v>
      </c>
      <c r="H970" s="5">
        <v>75</v>
      </c>
      <c r="I970" s="5">
        <v>1</v>
      </c>
      <c r="J970" s="5">
        <v>0.94</v>
      </c>
      <c r="K970" s="5">
        <v>5</v>
      </c>
      <c r="M970" s="13">
        <f t="shared" si="16"/>
        <v>2.6851851871469989E-3</v>
      </c>
    </row>
    <row r="971" spans="2:13" x14ac:dyDescent="0.35">
      <c r="B971" s="11">
        <v>44408</v>
      </c>
      <c r="C971" s="13">
        <v>0.7608449074074074</v>
      </c>
      <c r="D971" s="11">
        <v>44408</v>
      </c>
      <c r="E971" s="13">
        <v>0.77030092592592592</v>
      </c>
      <c r="F971" s="5">
        <v>1</v>
      </c>
      <c r="G971" s="5">
        <v>241</v>
      </c>
      <c r="H971" s="5">
        <v>119</v>
      </c>
      <c r="I971" s="5">
        <v>1</v>
      </c>
      <c r="J971" s="5">
        <v>2.5</v>
      </c>
      <c r="K971" s="5">
        <v>11.5</v>
      </c>
      <c r="M971" s="13">
        <f t="shared" si="16"/>
        <v>9.4560185170848854E-3</v>
      </c>
    </row>
    <row r="972" spans="2:13" x14ac:dyDescent="0.35">
      <c r="B972" s="11">
        <v>44408</v>
      </c>
      <c r="C972" s="13">
        <v>0.75537037037037036</v>
      </c>
      <c r="D972" s="11">
        <v>44408</v>
      </c>
      <c r="E972" s="13">
        <v>0.78835648148148152</v>
      </c>
      <c r="F972" s="5">
        <v>1</v>
      </c>
      <c r="G972" s="5">
        <v>56</v>
      </c>
      <c r="H972" s="5">
        <v>36</v>
      </c>
      <c r="I972" s="5">
        <v>5</v>
      </c>
      <c r="J972" s="5">
        <v>10.39</v>
      </c>
      <c r="K972" s="5">
        <v>37.5</v>
      </c>
      <c r="M972" s="13">
        <f t="shared" ref="M972:M981" si="17">(E972-C972)+D972-B972</f>
        <v>3.2986111109494232E-2</v>
      </c>
    </row>
    <row r="973" spans="2:13" x14ac:dyDescent="0.35">
      <c r="B973" s="11">
        <v>44408</v>
      </c>
      <c r="C973" s="13">
        <v>0.75953703703703701</v>
      </c>
      <c r="D973" s="11">
        <v>44408</v>
      </c>
      <c r="E973" s="13">
        <v>0.76706018518518515</v>
      </c>
      <c r="F973" s="5">
        <v>1</v>
      </c>
      <c r="G973" s="5">
        <v>82</v>
      </c>
      <c r="H973" s="5">
        <v>82</v>
      </c>
      <c r="I973" s="5">
        <v>2</v>
      </c>
      <c r="J973" s="5">
        <v>0.98</v>
      </c>
      <c r="K973" s="5">
        <v>8</v>
      </c>
      <c r="M973" s="13">
        <f t="shared" si="17"/>
        <v>7.5231481459923089E-3</v>
      </c>
    </row>
    <row r="974" spans="2:13" x14ac:dyDescent="0.35">
      <c r="B974" s="11">
        <v>44408</v>
      </c>
      <c r="C974" s="13">
        <v>0.78148148148148155</v>
      </c>
      <c r="D974" s="11">
        <v>44408</v>
      </c>
      <c r="E974" s="13">
        <v>0.79537037037037039</v>
      </c>
      <c r="F974" s="5">
        <v>1</v>
      </c>
      <c r="G974" s="5">
        <v>82</v>
      </c>
      <c r="H974" s="5">
        <v>129</v>
      </c>
      <c r="I974" s="5">
        <v>1</v>
      </c>
      <c r="J974" s="5">
        <v>1.71</v>
      </c>
      <c r="K974" s="5">
        <v>13</v>
      </c>
      <c r="M974" s="13">
        <f t="shared" si="17"/>
        <v>1.3888888890505768E-2</v>
      </c>
    </row>
    <row r="975" spans="2:13" x14ac:dyDescent="0.35">
      <c r="B975" s="11">
        <v>44408</v>
      </c>
      <c r="C975" s="13">
        <v>0.82829861111111114</v>
      </c>
      <c r="D975" s="11">
        <v>44408</v>
      </c>
      <c r="E975" s="13">
        <v>0.84274305555555562</v>
      </c>
      <c r="F975" s="5">
        <v>1</v>
      </c>
      <c r="G975" s="5">
        <v>25</v>
      </c>
      <c r="H975" s="5">
        <v>61</v>
      </c>
      <c r="I975" s="5">
        <v>1</v>
      </c>
      <c r="J975" s="5">
        <v>3.07</v>
      </c>
      <c r="K975" s="5">
        <v>14</v>
      </c>
      <c r="M975" s="13">
        <f t="shared" si="17"/>
        <v>1.4444444444961846E-2</v>
      </c>
    </row>
    <row r="976" spans="2:13" x14ac:dyDescent="0.35">
      <c r="B976" s="11">
        <v>44408</v>
      </c>
      <c r="C976" s="13">
        <v>0.81274305555555559</v>
      </c>
      <c r="D976" s="11">
        <v>44408</v>
      </c>
      <c r="E976" s="13">
        <v>0.81896990740740738</v>
      </c>
      <c r="F976" s="5">
        <v>1</v>
      </c>
      <c r="G976" s="5">
        <v>59</v>
      </c>
      <c r="H976" s="5">
        <v>69</v>
      </c>
      <c r="I976" s="5">
        <v>1</v>
      </c>
      <c r="J976" s="5">
        <v>2.0099999999999998</v>
      </c>
      <c r="K976" s="5">
        <v>8</v>
      </c>
      <c r="M976" s="13">
        <f t="shared" si="17"/>
        <v>6.2268518522614613E-3</v>
      </c>
    </row>
    <row r="977" spans="2:13" x14ac:dyDescent="0.35">
      <c r="B977" s="11">
        <v>44408</v>
      </c>
      <c r="C977" s="13">
        <v>0.84034722222222225</v>
      </c>
      <c r="D977" s="11">
        <v>44408</v>
      </c>
      <c r="E977" s="13">
        <v>0.85385416666666669</v>
      </c>
      <c r="F977" s="5">
        <v>1</v>
      </c>
      <c r="G977" s="5">
        <v>75</v>
      </c>
      <c r="H977" s="5">
        <v>247</v>
      </c>
      <c r="I977" s="5">
        <v>1</v>
      </c>
      <c r="J977" s="5">
        <v>4.0999999999999996</v>
      </c>
      <c r="K977" s="5">
        <v>16.5</v>
      </c>
      <c r="M977" s="13">
        <f t="shared" si="17"/>
        <v>1.3506944444088731E-2</v>
      </c>
    </row>
    <row r="978" spans="2:13" x14ac:dyDescent="0.35">
      <c r="B978" s="11">
        <v>44408</v>
      </c>
      <c r="C978" s="13">
        <v>0.8502777777777778</v>
      </c>
      <c r="D978" s="11">
        <v>44408</v>
      </c>
      <c r="E978" s="13">
        <v>0.85206018518518523</v>
      </c>
      <c r="F978" s="5">
        <v>1</v>
      </c>
      <c r="G978" s="5">
        <v>41</v>
      </c>
      <c r="H978" s="5">
        <v>41</v>
      </c>
      <c r="I978" s="5">
        <v>1</v>
      </c>
      <c r="J978" s="5">
        <v>0.47</v>
      </c>
      <c r="K978" s="5">
        <v>4</v>
      </c>
      <c r="M978" s="13">
        <f t="shared" si="17"/>
        <v>1.7824074093368836E-3</v>
      </c>
    </row>
    <row r="979" spans="2:13" x14ac:dyDescent="0.35">
      <c r="B979" s="11">
        <v>44408</v>
      </c>
      <c r="C979" s="13">
        <v>0.89061342592592585</v>
      </c>
      <c r="D979" s="11">
        <v>44408</v>
      </c>
      <c r="E979" s="13">
        <v>0.90471064814814817</v>
      </c>
      <c r="F979" s="5">
        <v>1</v>
      </c>
      <c r="G979" s="5">
        <v>244</v>
      </c>
      <c r="H979" s="5">
        <v>265</v>
      </c>
      <c r="I979" s="5">
        <v>2</v>
      </c>
      <c r="J979" s="5">
        <v>9.3000000000000007</v>
      </c>
      <c r="K979" s="5">
        <v>27.5</v>
      </c>
      <c r="M979" s="13">
        <f t="shared" si="17"/>
        <v>1.4097222221607808E-2</v>
      </c>
    </row>
    <row r="980" spans="2:13" x14ac:dyDescent="0.35">
      <c r="B980" s="11">
        <v>44408</v>
      </c>
      <c r="C980" s="13">
        <v>0.88872685185185185</v>
      </c>
      <c r="D980" s="11">
        <v>44408</v>
      </c>
      <c r="E980" s="13">
        <v>0.90261574074074069</v>
      </c>
      <c r="F980" s="5">
        <v>1</v>
      </c>
      <c r="G980" s="5">
        <v>49</v>
      </c>
      <c r="H980" s="5">
        <v>80</v>
      </c>
      <c r="I980" s="5">
        <v>1</v>
      </c>
      <c r="J980" s="5">
        <v>2.6</v>
      </c>
      <c r="K980" s="5">
        <v>14.5</v>
      </c>
      <c r="M980" s="13">
        <f t="shared" si="17"/>
        <v>1.3888888890505768E-2</v>
      </c>
    </row>
    <row r="981" spans="2:13" x14ac:dyDescent="0.35">
      <c r="B981" s="11">
        <v>44408</v>
      </c>
      <c r="C981" s="13">
        <v>0.99151620370370364</v>
      </c>
      <c r="D981" s="11">
        <v>44408</v>
      </c>
      <c r="E981" s="13">
        <v>0.99634259259259261</v>
      </c>
      <c r="F981" s="5">
        <v>1</v>
      </c>
      <c r="G981" s="5">
        <v>83</v>
      </c>
      <c r="H981" s="5">
        <v>82</v>
      </c>
      <c r="I981" s="5">
        <v>1</v>
      </c>
      <c r="J981" s="5">
        <v>0.89</v>
      </c>
      <c r="K981" s="5">
        <v>5.5</v>
      </c>
      <c r="M981" s="13">
        <f t="shared" si="17"/>
        <v>4.8263888893416151E-3</v>
      </c>
    </row>
    <row r="982" spans="2:13" x14ac:dyDescent="0.35">
      <c r="B982" s="14"/>
      <c r="C982" s="14"/>
      <c r="D982" s="14"/>
      <c r="E982" s="14"/>
    </row>
    <row r="983" spans="2:13" x14ac:dyDescent="0.35">
      <c r="B983" s="14"/>
      <c r="C983" s="14"/>
      <c r="D983" s="14"/>
      <c r="E983" s="14"/>
    </row>
    <row r="984" spans="2:13" x14ac:dyDescent="0.35">
      <c r="B984" s="14"/>
      <c r="C984" s="14"/>
      <c r="D984" s="14"/>
      <c r="E984" s="14"/>
    </row>
    <row r="985" spans="2:13" x14ac:dyDescent="0.35">
      <c r="B985" s="14"/>
      <c r="C985" s="14"/>
      <c r="D985" s="14"/>
      <c r="E985" s="14"/>
    </row>
    <row r="986" spans="2:13" x14ac:dyDescent="0.35">
      <c r="B986" s="14"/>
      <c r="C986" s="14"/>
      <c r="D986" s="14"/>
      <c r="E986" s="14"/>
    </row>
    <row r="987" spans="2:13" x14ac:dyDescent="0.35">
      <c r="B987" s="14"/>
      <c r="C987" s="14"/>
      <c r="D987" s="14"/>
      <c r="E987" s="14"/>
    </row>
    <row r="988" spans="2:13" x14ac:dyDescent="0.35">
      <c r="B988" s="14"/>
      <c r="C988" s="14"/>
      <c r="D988" s="14"/>
      <c r="E988" s="14"/>
    </row>
    <row r="989" spans="2:13" x14ac:dyDescent="0.35">
      <c r="B989" s="14"/>
      <c r="C989" s="14"/>
      <c r="D989" s="14"/>
      <c r="E989" s="14"/>
    </row>
    <row r="990" spans="2:13" x14ac:dyDescent="0.35">
      <c r="B990" s="14"/>
      <c r="C990" s="14"/>
      <c r="D990" s="14"/>
      <c r="E990" s="14"/>
    </row>
    <row r="991" spans="2:13" x14ac:dyDescent="0.35">
      <c r="B991" s="14"/>
      <c r="C991" s="14"/>
      <c r="D991" s="14"/>
      <c r="E991" s="14"/>
    </row>
    <row r="992" spans="2:13" x14ac:dyDescent="0.35">
      <c r="B992" s="14"/>
      <c r="C992" s="14"/>
      <c r="D992" s="14"/>
      <c r="E992" s="14"/>
    </row>
    <row r="993" spans="2:5" x14ac:dyDescent="0.35">
      <c r="B993" s="14"/>
      <c r="C993" s="14"/>
      <c r="D993" s="14"/>
      <c r="E993" s="14"/>
    </row>
    <row r="994" spans="2:5" x14ac:dyDescent="0.35">
      <c r="B994" s="14"/>
      <c r="C994" s="14"/>
      <c r="D994" s="14"/>
      <c r="E994" s="14"/>
    </row>
    <row r="995" spans="2:5" x14ac:dyDescent="0.35">
      <c r="B995" s="14"/>
      <c r="C995" s="14"/>
      <c r="D995" s="14"/>
      <c r="E995" s="14"/>
    </row>
    <row r="996" spans="2:5" x14ac:dyDescent="0.35">
      <c r="B996" s="14"/>
      <c r="C996" s="14"/>
      <c r="D996" s="14"/>
      <c r="E996" s="14"/>
    </row>
    <row r="997" spans="2:5" x14ac:dyDescent="0.35">
      <c r="B997" s="14"/>
      <c r="C997" s="14"/>
      <c r="D997" s="14"/>
      <c r="E997" s="14"/>
    </row>
    <row r="998" spans="2:5" x14ac:dyDescent="0.35">
      <c r="B998" s="14"/>
      <c r="C998" s="14"/>
      <c r="D998" s="14"/>
      <c r="E998" s="14"/>
    </row>
    <row r="999" spans="2:5" x14ac:dyDescent="0.35">
      <c r="B999" s="14"/>
      <c r="C999" s="14"/>
      <c r="D999" s="14"/>
      <c r="E999" s="14"/>
    </row>
    <row r="1000" spans="2:5" x14ac:dyDescent="0.35">
      <c r="B1000" s="14"/>
      <c r="C1000" s="14"/>
      <c r="D1000" s="14"/>
      <c r="E1000" s="14"/>
    </row>
    <row r="1001" spans="2:5" x14ac:dyDescent="0.35">
      <c r="B1001" s="14"/>
      <c r="C1001" s="14"/>
      <c r="D1001" s="14"/>
      <c r="E1001" s="14"/>
    </row>
    <row r="1002" spans="2:5" x14ac:dyDescent="0.35">
      <c r="B1002" s="14"/>
      <c r="C1002" s="14"/>
      <c r="D1002" s="14"/>
      <c r="E1002" s="14"/>
    </row>
    <row r="1003" spans="2:5" x14ac:dyDescent="0.35">
      <c r="B1003" s="14"/>
      <c r="C1003" s="14"/>
      <c r="D1003" s="14"/>
      <c r="E1003" s="14"/>
    </row>
    <row r="1004" spans="2:5" x14ac:dyDescent="0.35">
      <c r="B1004" s="14"/>
      <c r="C1004" s="14"/>
      <c r="D1004" s="14"/>
      <c r="E1004" s="14"/>
    </row>
    <row r="1005" spans="2:5" x14ac:dyDescent="0.35">
      <c r="B1005" s="14"/>
      <c r="C1005" s="14"/>
      <c r="D1005" s="14"/>
      <c r="E1005" s="14"/>
    </row>
    <row r="1006" spans="2:5" x14ac:dyDescent="0.35">
      <c r="B1006" s="14"/>
      <c r="C1006" s="14"/>
      <c r="D1006" s="14"/>
      <c r="E1006" s="14"/>
    </row>
    <row r="1007" spans="2:5" x14ac:dyDescent="0.35">
      <c r="B1007" s="14"/>
      <c r="C1007" s="14"/>
      <c r="D1007" s="14"/>
      <c r="E1007" s="14"/>
    </row>
    <row r="1008" spans="2:5" x14ac:dyDescent="0.35">
      <c r="B1008" s="14"/>
      <c r="C1008" s="14"/>
      <c r="D1008" s="14"/>
      <c r="E1008" s="14"/>
    </row>
    <row r="1009" spans="2:5" x14ac:dyDescent="0.35">
      <c r="B1009" s="14"/>
      <c r="C1009" s="14"/>
      <c r="D1009" s="14"/>
      <c r="E1009" s="14"/>
    </row>
    <row r="1010" spans="2:5" x14ac:dyDescent="0.35">
      <c r="B1010" s="14"/>
      <c r="C1010" s="14"/>
      <c r="D1010" s="14"/>
      <c r="E1010" s="14"/>
    </row>
    <row r="1011" spans="2:5" x14ac:dyDescent="0.35">
      <c r="B1011" s="14"/>
      <c r="C1011" s="14"/>
      <c r="D1011" s="14"/>
      <c r="E1011" s="14"/>
    </row>
    <row r="1012" spans="2:5" x14ac:dyDescent="0.35">
      <c r="B1012" s="14"/>
      <c r="C1012" s="14"/>
      <c r="D1012" s="14"/>
      <c r="E1012" s="14"/>
    </row>
    <row r="1013" spans="2:5" x14ac:dyDescent="0.35">
      <c r="B1013" s="14"/>
      <c r="C1013" s="14"/>
      <c r="D1013" s="14"/>
      <c r="E1013" s="14"/>
    </row>
    <row r="1014" spans="2:5" x14ac:dyDescent="0.35">
      <c r="B1014" s="14"/>
      <c r="C1014" s="14"/>
      <c r="D1014" s="14"/>
      <c r="E1014" s="14"/>
    </row>
    <row r="1015" spans="2:5" x14ac:dyDescent="0.35">
      <c r="B1015" s="14"/>
      <c r="C1015" s="14"/>
      <c r="D1015" s="14"/>
      <c r="E1015" s="14"/>
    </row>
    <row r="1016" spans="2:5" x14ac:dyDescent="0.35">
      <c r="B1016" s="14"/>
      <c r="C1016" s="14"/>
      <c r="D1016" s="14"/>
      <c r="E1016" s="14"/>
    </row>
    <row r="1017" spans="2:5" x14ac:dyDescent="0.35">
      <c r="B1017" s="14"/>
      <c r="C1017" s="14"/>
      <c r="D1017" s="14"/>
      <c r="E1017" s="14"/>
    </row>
    <row r="1018" spans="2:5" x14ac:dyDescent="0.35">
      <c r="B1018" s="14"/>
      <c r="C1018" s="14"/>
      <c r="D1018" s="14"/>
      <c r="E1018" s="14"/>
    </row>
    <row r="1019" spans="2:5" x14ac:dyDescent="0.35">
      <c r="B1019" s="14"/>
      <c r="C1019" s="14"/>
      <c r="D1019" s="14"/>
      <c r="E1019" s="14"/>
    </row>
    <row r="1020" spans="2:5" x14ac:dyDescent="0.35">
      <c r="B1020" s="14"/>
      <c r="C1020" s="14"/>
      <c r="D1020" s="14"/>
      <c r="E1020" s="14"/>
    </row>
    <row r="1021" spans="2:5" x14ac:dyDescent="0.35">
      <c r="B1021" s="14"/>
      <c r="C1021" s="14"/>
      <c r="D1021" s="14"/>
      <c r="E1021" s="14"/>
    </row>
    <row r="1022" spans="2:5" x14ac:dyDescent="0.35">
      <c r="B1022" s="14"/>
      <c r="C1022" s="14"/>
      <c r="D1022" s="14"/>
      <c r="E1022" s="14"/>
    </row>
    <row r="1023" spans="2:5" x14ac:dyDescent="0.35">
      <c r="B1023" s="14"/>
      <c r="C1023" s="14"/>
      <c r="D1023" s="14"/>
      <c r="E1023" s="14"/>
    </row>
    <row r="1024" spans="2:5" x14ac:dyDescent="0.35">
      <c r="B1024" s="14"/>
      <c r="C1024" s="14"/>
      <c r="D1024" s="14"/>
      <c r="E1024" s="14"/>
    </row>
    <row r="1025" spans="2:5" x14ac:dyDescent="0.35">
      <c r="B1025" s="14"/>
      <c r="C1025" s="14"/>
      <c r="D1025" s="14"/>
      <c r="E1025" s="14"/>
    </row>
    <row r="1026" spans="2:5" x14ac:dyDescent="0.35">
      <c r="B1026" s="14"/>
      <c r="C1026" s="14"/>
      <c r="D1026" s="14"/>
      <c r="E1026" s="14"/>
    </row>
    <row r="1027" spans="2:5" x14ac:dyDescent="0.35">
      <c r="B1027" s="14"/>
      <c r="C1027" s="14"/>
      <c r="D1027" s="14"/>
      <c r="E1027" s="14"/>
    </row>
    <row r="1028" spans="2:5" x14ac:dyDescent="0.35">
      <c r="B1028" s="14"/>
      <c r="C1028" s="14"/>
      <c r="D1028" s="14"/>
      <c r="E1028" s="14"/>
    </row>
  </sheetData>
  <autoFilter ref="B11:M981" xr:uid="{93945259-BA00-4FAD-8D5F-B7236C786A73}"/>
  <conditionalFormatting sqref="A10:M10 O10:XFD10 A11:XFD1048576">
    <cfRule type="cellIs" dxfId="27" priority="3" operator="equal">
      <formula>"Okay"</formula>
    </cfRule>
    <cfRule type="cellIs" dxfId="26" priority="4" operator="equal">
      <formula>"Check"</formula>
    </cfRule>
  </conditionalFormatting>
  <conditionalFormatting sqref="A1:XFD9">
    <cfRule type="cellIs" dxfId="25" priority="1" operator="equal">
      <formula>"Okay"</formula>
    </cfRule>
    <cfRule type="cellIs" dxfId="24" priority="2" operator="equal">
      <formula>"Check"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5246A-B4CC-4759-88F9-6794FA974DEF}">
  <dimension ref="A1:I269"/>
  <sheetViews>
    <sheetView workbookViewId="0"/>
  </sheetViews>
  <sheetFormatPr defaultRowHeight="14.5" x14ac:dyDescent="0.35"/>
  <cols>
    <col min="1" max="1" width="10.26953125" bestFit="1" customWidth="1"/>
    <col min="2" max="2" width="14.453125" bestFit="1" customWidth="1"/>
    <col min="5" max="6" width="17.7265625" bestFit="1" customWidth="1"/>
    <col min="7" max="7" width="21.1796875" bestFit="1" customWidth="1"/>
  </cols>
  <sheetData>
    <row r="1" spans="1:9" x14ac:dyDescent="0.35">
      <c r="A1" s="7" t="s">
        <v>24</v>
      </c>
    </row>
    <row r="2" spans="1:9" x14ac:dyDescent="0.35">
      <c r="A2" t="s">
        <v>138</v>
      </c>
    </row>
    <row r="3" spans="1:9" x14ac:dyDescent="0.35">
      <c r="A3" s="7" t="s">
        <v>25</v>
      </c>
      <c r="E3" s="7" t="s">
        <v>26</v>
      </c>
    </row>
    <row r="4" spans="1:9" s="6" customFormat="1" x14ac:dyDescent="0.35">
      <c r="A4" s="6" t="s">
        <v>27</v>
      </c>
      <c r="B4" s="6" t="s">
        <v>28</v>
      </c>
      <c r="E4" s="6" t="s">
        <v>29</v>
      </c>
      <c r="F4" s="6" t="s">
        <v>30</v>
      </c>
      <c r="H4" s="6" t="s">
        <v>40</v>
      </c>
      <c r="I4" t="str">
        <f>IF(MAX(H5:H25)&lt;0,"Okay","Check")</f>
        <v>Okay</v>
      </c>
    </row>
    <row r="5" spans="1:9" x14ac:dyDescent="0.35">
      <c r="A5">
        <v>1</v>
      </c>
      <c r="B5" t="s">
        <v>31</v>
      </c>
      <c r="E5" s="2">
        <v>0</v>
      </c>
      <c r="F5" s="3">
        <v>0</v>
      </c>
      <c r="G5" s="3"/>
      <c r="H5" s="3">
        <f>F6-F5</f>
        <v>-9.0899999999999991E-3</v>
      </c>
    </row>
    <row r="6" spans="1:9" x14ac:dyDescent="0.35">
      <c r="A6">
        <v>2</v>
      </c>
      <c r="B6" t="s">
        <v>32</v>
      </c>
      <c r="E6" s="2">
        <v>0.1</v>
      </c>
      <c r="F6" s="3">
        <v>-9.0899999999999991E-3</v>
      </c>
      <c r="G6" s="3"/>
      <c r="H6" s="3">
        <f t="shared" ref="H6:H25" si="0">F7-F6</f>
        <v>-1.2120000000000004E-2</v>
      </c>
    </row>
    <row r="7" spans="1:9" x14ac:dyDescent="0.35">
      <c r="A7">
        <v>3</v>
      </c>
      <c r="B7" t="s">
        <v>33</v>
      </c>
      <c r="E7" s="2">
        <v>0.2</v>
      </c>
      <c r="F7" s="3">
        <v>-2.1210000000000003E-2</v>
      </c>
      <c r="G7" s="3"/>
      <c r="H7" s="3">
        <f t="shared" si="0"/>
        <v>-1.3129999999999999E-2</v>
      </c>
    </row>
    <row r="8" spans="1:9" x14ac:dyDescent="0.35">
      <c r="A8">
        <v>4</v>
      </c>
      <c r="B8" t="s">
        <v>34</v>
      </c>
      <c r="E8" s="2">
        <v>0.3</v>
      </c>
      <c r="F8" s="3">
        <v>-3.4340000000000002E-2</v>
      </c>
      <c r="G8" s="3"/>
      <c r="H8" s="3">
        <f t="shared" si="0"/>
        <v>-1.2119999999999999E-2</v>
      </c>
    </row>
    <row r="9" spans="1:9" x14ac:dyDescent="0.35">
      <c r="A9">
        <v>5</v>
      </c>
      <c r="B9" t="s">
        <v>35</v>
      </c>
      <c r="E9" s="2">
        <v>0.4</v>
      </c>
      <c r="F9" s="3">
        <v>-4.6460000000000001E-2</v>
      </c>
      <c r="G9" s="3"/>
      <c r="H9" s="3">
        <f t="shared" si="0"/>
        <v>-2.1210000000000007E-2</v>
      </c>
    </row>
    <row r="10" spans="1:9" x14ac:dyDescent="0.35">
      <c r="A10">
        <v>6</v>
      </c>
      <c r="B10" t="s">
        <v>35</v>
      </c>
      <c r="E10" s="2">
        <v>0.5</v>
      </c>
      <c r="F10" s="3">
        <v>-6.7670000000000008E-2</v>
      </c>
      <c r="G10" s="3"/>
      <c r="H10" s="3">
        <f t="shared" si="0"/>
        <v>-2.1209999999999993E-2</v>
      </c>
    </row>
    <row r="11" spans="1:9" x14ac:dyDescent="0.35">
      <c r="A11">
        <v>7</v>
      </c>
      <c r="B11" t="s">
        <v>32</v>
      </c>
      <c r="E11" s="2">
        <v>0.6</v>
      </c>
      <c r="F11" s="3">
        <v>-8.8880000000000001E-2</v>
      </c>
      <c r="G11" s="3"/>
      <c r="H11" s="3">
        <f t="shared" si="0"/>
        <v>-2.2220000000000004E-2</v>
      </c>
    </row>
    <row r="12" spans="1:9" x14ac:dyDescent="0.35">
      <c r="A12">
        <v>8</v>
      </c>
      <c r="B12" t="s">
        <v>32</v>
      </c>
      <c r="E12" s="2">
        <v>0.7</v>
      </c>
      <c r="F12" s="3">
        <v>-0.1111</v>
      </c>
      <c r="G12" s="3"/>
      <c r="H12" s="3">
        <f t="shared" si="0"/>
        <v>-4.0399999999999991E-2</v>
      </c>
    </row>
    <row r="13" spans="1:9" x14ac:dyDescent="0.35">
      <c r="A13">
        <v>9</v>
      </c>
      <c r="B13" t="s">
        <v>32</v>
      </c>
      <c r="E13" s="2">
        <v>0.8</v>
      </c>
      <c r="F13" s="3">
        <v>-0.1515</v>
      </c>
      <c r="G13" s="3"/>
      <c r="H13" s="3">
        <f t="shared" si="0"/>
        <v>-4.0400000000000019E-2</v>
      </c>
    </row>
    <row r="14" spans="1:9" x14ac:dyDescent="0.35">
      <c r="A14">
        <v>10</v>
      </c>
      <c r="B14" t="s">
        <v>32</v>
      </c>
      <c r="E14" s="2">
        <v>0.9</v>
      </c>
      <c r="F14" s="3">
        <v>-0.19190000000000002</v>
      </c>
      <c r="G14" s="3"/>
      <c r="H14" s="3">
        <f t="shared" si="0"/>
        <v>-9.0900000000000036E-2</v>
      </c>
    </row>
    <row r="15" spans="1:9" x14ac:dyDescent="0.35">
      <c r="A15">
        <v>11</v>
      </c>
      <c r="B15" t="s">
        <v>36</v>
      </c>
      <c r="E15" s="2">
        <v>1</v>
      </c>
      <c r="F15" s="3">
        <v>-0.28280000000000005</v>
      </c>
      <c r="G15" s="3"/>
      <c r="H15" s="3">
        <f t="shared" si="0"/>
        <v>-7.069999999999993E-2</v>
      </c>
    </row>
    <row r="16" spans="1:9" x14ac:dyDescent="0.35">
      <c r="A16">
        <v>12</v>
      </c>
      <c r="B16" t="s">
        <v>34</v>
      </c>
      <c r="E16" s="2">
        <v>1.1000000000000001</v>
      </c>
      <c r="F16" s="3">
        <v>-0.35349999999999998</v>
      </c>
      <c r="G16" s="3"/>
      <c r="H16" s="3">
        <f t="shared" si="0"/>
        <v>-7.0699999999999985E-2</v>
      </c>
    </row>
    <row r="17" spans="1:8" x14ac:dyDescent="0.35">
      <c r="A17">
        <v>13</v>
      </c>
      <c r="B17" t="s">
        <v>34</v>
      </c>
      <c r="E17" s="2">
        <v>1.2</v>
      </c>
      <c r="F17" s="3">
        <v>-0.42419999999999997</v>
      </c>
      <c r="G17" s="3"/>
      <c r="H17" s="3">
        <f t="shared" si="0"/>
        <v>-5.0499999999999989E-2</v>
      </c>
    </row>
    <row r="18" spans="1:8" x14ac:dyDescent="0.35">
      <c r="A18">
        <v>14</v>
      </c>
      <c r="B18" t="s">
        <v>36</v>
      </c>
      <c r="E18" s="2">
        <v>1.3</v>
      </c>
      <c r="F18" s="3">
        <v>-0.47469999999999996</v>
      </c>
      <c r="G18" s="3"/>
      <c r="H18" s="3">
        <f t="shared" si="0"/>
        <v>-7.0700000000000041E-2</v>
      </c>
    </row>
    <row r="19" spans="1:8" x14ac:dyDescent="0.35">
      <c r="A19">
        <v>15</v>
      </c>
      <c r="B19" t="s">
        <v>32</v>
      </c>
      <c r="E19" s="2">
        <v>1.4</v>
      </c>
      <c r="F19" s="3">
        <v>-0.5454</v>
      </c>
      <c r="G19" s="3"/>
      <c r="H19" s="3">
        <f t="shared" si="0"/>
        <v>-6.0599999999999987E-2</v>
      </c>
    </row>
    <row r="20" spans="1:8" x14ac:dyDescent="0.35">
      <c r="A20">
        <v>16</v>
      </c>
      <c r="B20" t="s">
        <v>32</v>
      </c>
      <c r="E20" s="2">
        <v>1.5</v>
      </c>
      <c r="F20" s="3">
        <v>-0.60599999999999998</v>
      </c>
      <c r="G20" s="3"/>
      <c r="H20" s="3">
        <f t="shared" si="0"/>
        <v>-7.0700000000000096E-2</v>
      </c>
    </row>
    <row r="21" spans="1:8" x14ac:dyDescent="0.35">
      <c r="A21">
        <v>17</v>
      </c>
      <c r="B21" t="s">
        <v>36</v>
      </c>
      <c r="E21" s="2">
        <v>1.6</v>
      </c>
      <c r="F21" s="3">
        <v>-0.67670000000000008</v>
      </c>
      <c r="G21" s="3"/>
      <c r="H21" s="3">
        <f t="shared" si="0"/>
        <v>-5.0499999999999878E-2</v>
      </c>
    </row>
    <row r="22" spans="1:8" x14ac:dyDescent="0.35">
      <c r="A22">
        <v>18</v>
      </c>
      <c r="B22" t="s">
        <v>33</v>
      </c>
      <c r="E22" s="2">
        <v>1.7</v>
      </c>
      <c r="F22" s="3">
        <v>-0.72719999999999996</v>
      </c>
      <c r="G22" s="3"/>
      <c r="H22" s="3">
        <f t="shared" si="0"/>
        <v>-3.0300000000000105E-2</v>
      </c>
    </row>
    <row r="23" spans="1:8" x14ac:dyDescent="0.35">
      <c r="A23">
        <v>19</v>
      </c>
      <c r="B23" t="s">
        <v>32</v>
      </c>
      <c r="E23" s="2">
        <v>1.8</v>
      </c>
      <c r="F23" s="3">
        <v>-0.75750000000000006</v>
      </c>
      <c r="G23" s="3"/>
      <c r="H23" s="3">
        <f t="shared" si="0"/>
        <v>-6.0599999999999987E-2</v>
      </c>
    </row>
    <row r="24" spans="1:8" x14ac:dyDescent="0.35">
      <c r="A24">
        <v>20</v>
      </c>
      <c r="B24" t="s">
        <v>33</v>
      </c>
      <c r="E24" s="2">
        <v>1.9</v>
      </c>
      <c r="F24" s="3">
        <v>-0.81810000000000005</v>
      </c>
      <c r="G24" s="3"/>
      <c r="H24" s="3">
        <f t="shared" si="0"/>
        <v>-5.0499999999999989E-2</v>
      </c>
    </row>
    <row r="25" spans="1:8" x14ac:dyDescent="0.35">
      <c r="A25">
        <v>21</v>
      </c>
      <c r="B25" t="s">
        <v>36</v>
      </c>
      <c r="E25" s="2">
        <v>2</v>
      </c>
      <c r="F25" s="3">
        <v>-0.86860000000000004</v>
      </c>
      <c r="G25" s="3"/>
      <c r="H25" s="3">
        <f t="shared" si="0"/>
        <v>-5.0499999999999989E-2</v>
      </c>
    </row>
    <row r="26" spans="1:8" x14ac:dyDescent="0.35">
      <c r="A26">
        <v>22</v>
      </c>
      <c r="B26" t="s">
        <v>36</v>
      </c>
      <c r="E26" s="4" t="s">
        <v>37</v>
      </c>
      <c r="F26" s="3">
        <v>-0.91910000000000003</v>
      </c>
      <c r="G26" s="3"/>
      <c r="H26" s="3"/>
    </row>
    <row r="27" spans="1:8" x14ac:dyDescent="0.35">
      <c r="A27">
        <v>23</v>
      </c>
      <c r="B27" t="s">
        <v>35</v>
      </c>
      <c r="E27" s="2"/>
      <c r="F27" s="3"/>
      <c r="G27" s="3"/>
    </row>
    <row r="28" spans="1:8" x14ac:dyDescent="0.35">
      <c r="A28">
        <v>24</v>
      </c>
      <c r="B28" t="s">
        <v>34</v>
      </c>
      <c r="E28" s="2"/>
      <c r="F28" s="3"/>
      <c r="G28" s="3"/>
    </row>
    <row r="29" spans="1:8" x14ac:dyDescent="0.35">
      <c r="A29">
        <v>25</v>
      </c>
      <c r="B29" t="s">
        <v>36</v>
      </c>
      <c r="E29" s="2"/>
      <c r="F29" s="3"/>
      <c r="G29" s="3"/>
    </row>
    <row r="30" spans="1:8" x14ac:dyDescent="0.35">
      <c r="A30">
        <v>26</v>
      </c>
      <c r="B30" t="s">
        <v>36</v>
      </c>
      <c r="E30" s="2"/>
      <c r="F30" s="3"/>
      <c r="G30" s="3"/>
    </row>
    <row r="31" spans="1:8" x14ac:dyDescent="0.35">
      <c r="A31">
        <v>27</v>
      </c>
      <c r="B31" t="s">
        <v>32</v>
      </c>
      <c r="E31" s="5"/>
      <c r="F31" s="3"/>
      <c r="G31" s="3"/>
    </row>
    <row r="32" spans="1:8" x14ac:dyDescent="0.35">
      <c r="A32">
        <v>28</v>
      </c>
      <c r="B32" t="s">
        <v>32</v>
      </c>
    </row>
    <row r="33" spans="1:2" x14ac:dyDescent="0.35">
      <c r="A33">
        <v>29</v>
      </c>
      <c r="B33" t="s">
        <v>36</v>
      </c>
    </row>
    <row r="34" spans="1:2" x14ac:dyDescent="0.35">
      <c r="A34">
        <v>30</v>
      </c>
      <c r="B34" t="s">
        <v>32</v>
      </c>
    </row>
    <row r="35" spans="1:2" x14ac:dyDescent="0.35">
      <c r="A35">
        <v>31</v>
      </c>
      <c r="B35" t="s">
        <v>33</v>
      </c>
    </row>
    <row r="36" spans="1:2" x14ac:dyDescent="0.35">
      <c r="A36">
        <v>32</v>
      </c>
      <c r="B36" t="s">
        <v>33</v>
      </c>
    </row>
    <row r="37" spans="1:2" x14ac:dyDescent="0.35">
      <c r="A37">
        <v>33</v>
      </c>
      <c r="B37" t="s">
        <v>36</v>
      </c>
    </row>
    <row r="38" spans="1:2" x14ac:dyDescent="0.35">
      <c r="A38">
        <v>34</v>
      </c>
      <c r="B38" t="s">
        <v>36</v>
      </c>
    </row>
    <row r="39" spans="1:2" x14ac:dyDescent="0.35">
      <c r="A39">
        <v>35</v>
      </c>
      <c r="B39" t="s">
        <v>36</v>
      </c>
    </row>
    <row r="40" spans="1:2" x14ac:dyDescent="0.35">
      <c r="A40">
        <v>36</v>
      </c>
      <c r="B40" t="s">
        <v>36</v>
      </c>
    </row>
    <row r="41" spans="1:2" x14ac:dyDescent="0.35">
      <c r="A41">
        <v>37</v>
      </c>
      <c r="B41" t="s">
        <v>36</v>
      </c>
    </row>
    <row r="42" spans="1:2" x14ac:dyDescent="0.35">
      <c r="A42">
        <v>38</v>
      </c>
      <c r="B42" t="s">
        <v>32</v>
      </c>
    </row>
    <row r="43" spans="1:2" x14ac:dyDescent="0.35">
      <c r="A43">
        <v>39</v>
      </c>
      <c r="B43" t="s">
        <v>36</v>
      </c>
    </row>
    <row r="44" spans="1:2" x14ac:dyDescent="0.35">
      <c r="A44">
        <v>40</v>
      </c>
      <c r="B44" t="s">
        <v>36</v>
      </c>
    </row>
    <row r="45" spans="1:2" x14ac:dyDescent="0.35">
      <c r="A45">
        <v>41</v>
      </c>
      <c r="B45" t="s">
        <v>34</v>
      </c>
    </row>
    <row r="46" spans="1:2" x14ac:dyDescent="0.35">
      <c r="A46">
        <v>42</v>
      </c>
      <c r="B46" t="s">
        <v>34</v>
      </c>
    </row>
    <row r="47" spans="1:2" x14ac:dyDescent="0.35">
      <c r="A47">
        <v>43</v>
      </c>
      <c r="B47" t="s">
        <v>34</v>
      </c>
    </row>
    <row r="48" spans="1:2" x14ac:dyDescent="0.35">
      <c r="A48">
        <v>44</v>
      </c>
      <c r="B48" t="s">
        <v>35</v>
      </c>
    </row>
    <row r="49" spans="1:2" x14ac:dyDescent="0.35">
      <c r="A49">
        <v>45</v>
      </c>
      <c r="B49" t="s">
        <v>34</v>
      </c>
    </row>
    <row r="50" spans="1:2" x14ac:dyDescent="0.35">
      <c r="A50">
        <v>46</v>
      </c>
      <c r="B50" t="s">
        <v>33</v>
      </c>
    </row>
    <row r="51" spans="1:2" x14ac:dyDescent="0.35">
      <c r="A51">
        <v>47</v>
      </c>
      <c r="B51" t="s">
        <v>33</v>
      </c>
    </row>
    <row r="52" spans="1:2" x14ac:dyDescent="0.35">
      <c r="A52">
        <v>48</v>
      </c>
      <c r="B52" t="s">
        <v>34</v>
      </c>
    </row>
    <row r="53" spans="1:2" x14ac:dyDescent="0.35">
      <c r="A53">
        <v>49</v>
      </c>
      <c r="B53" t="s">
        <v>36</v>
      </c>
    </row>
    <row r="54" spans="1:2" x14ac:dyDescent="0.35">
      <c r="A54">
        <v>50</v>
      </c>
      <c r="B54" t="s">
        <v>34</v>
      </c>
    </row>
    <row r="55" spans="1:2" x14ac:dyDescent="0.35">
      <c r="A55">
        <v>51</v>
      </c>
      <c r="B55" t="s">
        <v>33</v>
      </c>
    </row>
    <row r="56" spans="1:2" x14ac:dyDescent="0.35">
      <c r="A56">
        <v>52</v>
      </c>
      <c r="B56" t="s">
        <v>36</v>
      </c>
    </row>
    <row r="57" spans="1:2" x14ac:dyDescent="0.35">
      <c r="A57">
        <v>53</v>
      </c>
      <c r="B57" t="s">
        <v>32</v>
      </c>
    </row>
    <row r="58" spans="1:2" x14ac:dyDescent="0.35">
      <c r="A58">
        <v>54</v>
      </c>
      <c r="B58" t="s">
        <v>36</v>
      </c>
    </row>
    <row r="59" spans="1:2" x14ac:dyDescent="0.35">
      <c r="A59">
        <v>55</v>
      </c>
      <c r="B59" t="s">
        <v>36</v>
      </c>
    </row>
    <row r="60" spans="1:2" x14ac:dyDescent="0.35">
      <c r="A60">
        <v>56</v>
      </c>
      <c r="B60" t="s">
        <v>32</v>
      </c>
    </row>
    <row r="61" spans="1:2" x14ac:dyDescent="0.35">
      <c r="A61">
        <v>57</v>
      </c>
      <c r="B61" t="s">
        <v>32</v>
      </c>
    </row>
    <row r="62" spans="1:2" x14ac:dyDescent="0.35">
      <c r="A62">
        <v>58</v>
      </c>
      <c r="B62" t="s">
        <v>33</v>
      </c>
    </row>
    <row r="63" spans="1:2" x14ac:dyDescent="0.35">
      <c r="A63">
        <v>59</v>
      </c>
      <c r="B63" t="s">
        <v>33</v>
      </c>
    </row>
    <row r="64" spans="1:2" x14ac:dyDescent="0.35">
      <c r="A64">
        <v>60</v>
      </c>
      <c r="B64" t="s">
        <v>33</v>
      </c>
    </row>
    <row r="65" spans="1:2" x14ac:dyDescent="0.35">
      <c r="A65">
        <v>61</v>
      </c>
      <c r="B65" t="s">
        <v>36</v>
      </c>
    </row>
    <row r="66" spans="1:2" x14ac:dyDescent="0.35">
      <c r="A66">
        <v>62</v>
      </c>
      <c r="B66" t="s">
        <v>36</v>
      </c>
    </row>
    <row r="67" spans="1:2" x14ac:dyDescent="0.35">
      <c r="A67">
        <v>63</v>
      </c>
      <c r="B67" t="s">
        <v>36</v>
      </c>
    </row>
    <row r="68" spans="1:2" x14ac:dyDescent="0.35">
      <c r="A68">
        <v>64</v>
      </c>
      <c r="B68" t="s">
        <v>32</v>
      </c>
    </row>
    <row r="69" spans="1:2" x14ac:dyDescent="0.35">
      <c r="A69">
        <v>65</v>
      </c>
      <c r="B69" t="s">
        <v>36</v>
      </c>
    </row>
    <row r="70" spans="1:2" x14ac:dyDescent="0.35">
      <c r="A70">
        <v>66</v>
      </c>
      <c r="B70" t="s">
        <v>36</v>
      </c>
    </row>
    <row r="71" spans="1:2" x14ac:dyDescent="0.35">
      <c r="A71">
        <v>67</v>
      </c>
      <c r="B71" t="s">
        <v>36</v>
      </c>
    </row>
    <row r="72" spans="1:2" x14ac:dyDescent="0.35">
      <c r="A72">
        <v>68</v>
      </c>
      <c r="B72" t="s">
        <v>34</v>
      </c>
    </row>
    <row r="73" spans="1:2" x14ac:dyDescent="0.35">
      <c r="A73">
        <v>69</v>
      </c>
      <c r="B73" t="s">
        <v>33</v>
      </c>
    </row>
    <row r="74" spans="1:2" x14ac:dyDescent="0.35">
      <c r="A74">
        <v>70</v>
      </c>
      <c r="B74" t="s">
        <v>32</v>
      </c>
    </row>
    <row r="75" spans="1:2" x14ac:dyDescent="0.35">
      <c r="A75">
        <v>71</v>
      </c>
      <c r="B75" t="s">
        <v>36</v>
      </c>
    </row>
    <row r="76" spans="1:2" x14ac:dyDescent="0.35">
      <c r="A76">
        <v>72</v>
      </c>
      <c r="B76" t="s">
        <v>36</v>
      </c>
    </row>
    <row r="77" spans="1:2" x14ac:dyDescent="0.35">
      <c r="A77">
        <v>73</v>
      </c>
      <c r="B77" t="s">
        <v>32</v>
      </c>
    </row>
    <row r="78" spans="1:2" x14ac:dyDescent="0.35">
      <c r="A78">
        <v>74</v>
      </c>
      <c r="B78" t="s">
        <v>34</v>
      </c>
    </row>
    <row r="79" spans="1:2" x14ac:dyDescent="0.35">
      <c r="A79">
        <v>75</v>
      </c>
      <c r="B79" t="s">
        <v>34</v>
      </c>
    </row>
    <row r="80" spans="1:2" x14ac:dyDescent="0.35">
      <c r="A80">
        <v>76</v>
      </c>
      <c r="B80" t="s">
        <v>36</v>
      </c>
    </row>
    <row r="81" spans="1:2" x14ac:dyDescent="0.35">
      <c r="A81">
        <v>77</v>
      </c>
      <c r="B81" t="s">
        <v>36</v>
      </c>
    </row>
    <row r="82" spans="1:2" x14ac:dyDescent="0.35">
      <c r="A82">
        <v>78</v>
      </c>
      <c r="B82" t="s">
        <v>33</v>
      </c>
    </row>
    <row r="83" spans="1:2" x14ac:dyDescent="0.35">
      <c r="A83">
        <v>79</v>
      </c>
      <c r="B83" t="s">
        <v>34</v>
      </c>
    </row>
    <row r="84" spans="1:2" x14ac:dyDescent="0.35">
      <c r="A84">
        <v>80</v>
      </c>
      <c r="B84" t="s">
        <v>36</v>
      </c>
    </row>
    <row r="85" spans="1:2" x14ac:dyDescent="0.35">
      <c r="A85">
        <v>81</v>
      </c>
      <c r="B85" t="s">
        <v>33</v>
      </c>
    </row>
    <row r="86" spans="1:2" x14ac:dyDescent="0.35">
      <c r="A86">
        <v>82</v>
      </c>
      <c r="B86" t="s">
        <v>32</v>
      </c>
    </row>
    <row r="87" spans="1:2" x14ac:dyDescent="0.35">
      <c r="A87">
        <v>83</v>
      </c>
      <c r="B87" t="s">
        <v>32</v>
      </c>
    </row>
    <row r="88" spans="1:2" x14ac:dyDescent="0.35">
      <c r="A88">
        <v>84</v>
      </c>
      <c r="B88" t="s">
        <v>35</v>
      </c>
    </row>
    <row r="89" spans="1:2" x14ac:dyDescent="0.35">
      <c r="A89">
        <v>85</v>
      </c>
      <c r="B89" t="s">
        <v>36</v>
      </c>
    </row>
    <row r="90" spans="1:2" x14ac:dyDescent="0.35">
      <c r="A90">
        <v>86</v>
      </c>
      <c r="B90" t="s">
        <v>32</v>
      </c>
    </row>
    <row r="91" spans="1:2" x14ac:dyDescent="0.35">
      <c r="A91">
        <v>87</v>
      </c>
      <c r="B91" t="s">
        <v>34</v>
      </c>
    </row>
    <row r="92" spans="1:2" x14ac:dyDescent="0.35">
      <c r="A92">
        <v>88</v>
      </c>
      <c r="B92" t="s">
        <v>34</v>
      </c>
    </row>
    <row r="93" spans="1:2" x14ac:dyDescent="0.35">
      <c r="A93">
        <v>89</v>
      </c>
      <c r="B93" t="s">
        <v>36</v>
      </c>
    </row>
    <row r="94" spans="1:2" x14ac:dyDescent="0.35">
      <c r="A94">
        <v>90</v>
      </c>
      <c r="B94" t="s">
        <v>34</v>
      </c>
    </row>
    <row r="95" spans="1:2" x14ac:dyDescent="0.35">
      <c r="A95">
        <v>91</v>
      </c>
      <c r="B95" t="s">
        <v>36</v>
      </c>
    </row>
    <row r="96" spans="1:2" x14ac:dyDescent="0.35">
      <c r="A96">
        <v>92</v>
      </c>
      <c r="B96" t="s">
        <v>32</v>
      </c>
    </row>
    <row r="97" spans="1:2" x14ac:dyDescent="0.35">
      <c r="A97">
        <v>93</v>
      </c>
      <c r="B97" t="s">
        <v>32</v>
      </c>
    </row>
    <row r="98" spans="1:2" x14ac:dyDescent="0.35">
      <c r="A98">
        <v>94</v>
      </c>
      <c r="B98" t="s">
        <v>33</v>
      </c>
    </row>
    <row r="99" spans="1:2" x14ac:dyDescent="0.35">
      <c r="A99">
        <v>95</v>
      </c>
      <c r="B99" t="s">
        <v>32</v>
      </c>
    </row>
    <row r="100" spans="1:2" x14ac:dyDescent="0.35">
      <c r="A100">
        <v>96</v>
      </c>
      <c r="B100" t="s">
        <v>32</v>
      </c>
    </row>
    <row r="101" spans="1:2" x14ac:dyDescent="0.35">
      <c r="A101">
        <v>97</v>
      </c>
      <c r="B101" t="s">
        <v>36</v>
      </c>
    </row>
    <row r="102" spans="1:2" x14ac:dyDescent="0.35">
      <c r="A102">
        <v>98</v>
      </c>
      <c r="B102" t="s">
        <v>32</v>
      </c>
    </row>
    <row r="103" spans="1:2" x14ac:dyDescent="0.35">
      <c r="A103">
        <v>99</v>
      </c>
      <c r="B103" t="s">
        <v>35</v>
      </c>
    </row>
    <row r="104" spans="1:2" x14ac:dyDescent="0.35">
      <c r="A104">
        <v>100</v>
      </c>
      <c r="B104" t="s">
        <v>34</v>
      </c>
    </row>
    <row r="105" spans="1:2" x14ac:dyDescent="0.35">
      <c r="A105">
        <v>101</v>
      </c>
      <c r="B105" t="s">
        <v>32</v>
      </c>
    </row>
    <row r="106" spans="1:2" x14ac:dyDescent="0.35">
      <c r="A106">
        <v>102</v>
      </c>
      <c r="B106" t="s">
        <v>32</v>
      </c>
    </row>
    <row r="107" spans="1:2" x14ac:dyDescent="0.35">
      <c r="A107">
        <v>103</v>
      </c>
      <c r="B107" t="s">
        <v>34</v>
      </c>
    </row>
    <row r="108" spans="1:2" x14ac:dyDescent="0.35">
      <c r="A108">
        <v>104</v>
      </c>
      <c r="B108" t="s">
        <v>34</v>
      </c>
    </row>
    <row r="109" spans="1:2" x14ac:dyDescent="0.35">
      <c r="A109">
        <v>105</v>
      </c>
      <c r="B109" t="s">
        <v>34</v>
      </c>
    </row>
    <row r="110" spans="1:2" x14ac:dyDescent="0.35">
      <c r="A110">
        <v>106</v>
      </c>
      <c r="B110" t="s">
        <v>36</v>
      </c>
    </row>
    <row r="111" spans="1:2" x14ac:dyDescent="0.35">
      <c r="A111">
        <v>107</v>
      </c>
      <c r="B111" t="s">
        <v>34</v>
      </c>
    </row>
    <row r="112" spans="1:2" x14ac:dyDescent="0.35">
      <c r="A112">
        <v>108</v>
      </c>
      <c r="B112" t="s">
        <v>36</v>
      </c>
    </row>
    <row r="113" spans="1:2" x14ac:dyDescent="0.35">
      <c r="A113">
        <v>109</v>
      </c>
      <c r="B113" t="s">
        <v>35</v>
      </c>
    </row>
    <row r="114" spans="1:2" x14ac:dyDescent="0.35">
      <c r="A114">
        <v>110</v>
      </c>
      <c r="B114" t="s">
        <v>35</v>
      </c>
    </row>
    <row r="115" spans="1:2" x14ac:dyDescent="0.35">
      <c r="A115">
        <v>111</v>
      </c>
      <c r="B115" t="s">
        <v>36</v>
      </c>
    </row>
    <row r="116" spans="1:2" x14ac:dyDescent="0.35">
      <c r="A116">
        <v>112</v>
      </c>
      <c r="B116" t="s">
        <v>36</v>
      </c>
    </row>
    <row r="117" spans="1:2" x14ac:dyDescent="0.35">
      <c r="A117">
        <v>113</v>
      </c>
      <c r="B117" t="s">
        <v>34</v>
      </c>
    </row>
    <row r="118" spans="1:2" x14ac:dyDescent="0.35">
      <c r="A118">
        <v>114</v>
      </c>
      <c r="B118" t="s">
        <v>34</v>
      </c>
    </row>
    <row r="119" spans="1:2" x14ac:dyDescent="0.35">
      <c r="A119">
        <v>115</v>
      </c>
      <c r="B119" t="s">
        <v>35</v>
      </c>
    </row>
    <row r="120" spans="1:2" x14ac:dyDescent="0.35">
      <c r="A120">
        <v>116</v>
      </c>
      <c r="B120" t="s">
        <v>34</v>
      </c>
    </row>
    <row r="121" spans="1:2" x14ac:dyDescent="0.35">
      <c r="A121">
        <v>117</v>
      </c>
      <c r="B121" t="s">
        <v>32</v>
      </c>
    </row>
    <row r="122" spans="1:2" x14ac:dyDescent="0.35">
      <c r="A122">
        <v>118</v>
      </c>
      <c r="B122" t="s">
        <v>35</v>
      </c>
    </row>
    <row r="123" spans="1:2" x14ac:dyDescent="0.35">
      <c r="A123">
        <v>119</v>
      </c>
      <c r="B123" t="s">
        <v>33</v>
      </c>
    </row>
    <row r="124" spans="1:2" x14ac:dyDescent="0.35">
      <c r="A124">
        <v>120</v>
      </c>
      <c r="B124" t="s">
        <v>34</v>
      </c>
    </row>
    <row r="125" spans="1:2" x14ac:dyDescent="0.35">
      <c r="A125">
        <v>121</v>
      </c>
      <c r="B125" t="s">
        <v>32</v>
      </c>
    </row>
    <row r="126" spans="1:2" x14ac:dyDescent="0.35">
      <c r="A126">
        <v>122</v>
      </c>
      <c r="B126" t="s">
        <v>32</v>
      </c>
    </row>
    <row r="127" spans="1:2" x14ac:dyDescent="0.35">
      <c r="A127">
        <v>123</v>
      </c>
      <c r="B127" t="s">
        <v>36</v>
      </c>
    </row>
    <row r="128" spans="1:2" x14ac:dyDescent="0.35">
      <c r="A128">
        <v>124</v>
      </c>
      <c r="B128" t="s">
        <v>32</v>
      </c>
    </row>
    <row r="129" spans="1:2" x14ac:dyDescent="0.35">
      <c r="A129">
        <v>125</v>
      </c>
      <c r="B129" t="s">
        <v>34</v>
      </c>
    </row>
    <row r="130" spans="1:2" x14ac:dyDescent="0.35">
      <c r="A130">
        <v>126</v>
      </c>
      <c r="B130" t="s">
        <v>33</v>
      </c>
    </row>
    <row r="131" spans="1:2" x14ac:dyDescent="0.35">
      <c r="A131">
        <v>127</v>
      </c>
      <c r="B131" t="s">
        <v>34</v>
      </c>
    </row>
    <row r="132" spans="1:2" x14ac:dyDescent="0.35">
      <c r="A132">
        <v>128</v>
      </c>
      <c r="B132" t="s">
        <v>34</v>
      </c>
    </row>
    <row r="133" spans="1:2" x14ac:dyDescent="0.35">
      <c r="A133">
        <v>129</v>
      </c>
      <c r="B133" t="s">
        <v>32</v>
      </c>
    </row>
    <row r="134" spans="1:2" x14ac:dyDescent="0.35">
      <c r="A134">
        <v>130</v>
      </c>
      <c r="B134" t="s">
        <v>32</v>
      </c>
    </row>
    <row r="135" spans="1:2" x14ac:dyDescent="0.35">
      <c r="A135">
        <v>131</v>
      </c>
      <c r="B135" t="s">
        <v>32</v>
      </c>
    </row>
    <row r="136" spans="1:2" x14ac:dyDescent="0.35">
      <c r="A136">
        <v>132</v>
      </c>
      <c r="B136" t="s">
        <v>32</v>
      </c>
    </row>
    <row r="137" spans="1:2" x14ac:dyDescent="0.35">
      <c r="A137">
        <v>133</v>
      </c>
      <c r="B137" t="s">
        <v>36</v>
      </c>
    </row>
    <row r="138" spans="1:2" x14ac:dyDescent="0.35">
      <c r="A138">
        <v>134</v>
      </c>
      <c r="B138" t="s">
        <v>32</v>
      </c>
    </row>
    <row r="139" spans="1:2" x14ac:dyDescent="0.35">
      <c r="A139">
        <v>135</v>
      </c>
      <c r="B139" t="s">
        <v>32</v>
      </c>
    </row>
    <row r="140" spans="1:2" x14ac:dyDescent="0.35">
      <c r="A140">
        <v>136</v>
      </c>
      <c r="B140" t="s">
        <v>33</v>
      </c>
    </row>
    <row r="141" spans="1:2" x14ac:dyDescent="0.35">
      <c r="A141">
        <v>137</v>
      </c>
      <c r="B141" t="s">
        <v>34</v>
      </c>
    </row>
    <row r="142" spans="1:2" x14ac:dyDescent="0.35">
      <c r="A142">
        <v>138</v>
      </c>
      <c r="B142" t="s">
        <v>32</v>
      </c>
    </row>
    <row r="143" spans="1:2" x14ac:dyDescent="0.35">
      <c r="A143">
        <v>139</v>
      </c>
      <c r="B143" t="s">
        <v>32</v>
      </c>
    </row>
    <row r="144" spans="1:2" x14ac:dyDescent="0.35">
      <c r="A144">
        <v>140</v>
      </c>
      <c r="B144" t="s">
        <v>34</v>
      </c>
    </row>
    <row r="145" spans="1:2" x14ac:dyDescent="0.35">
      <c r="A145">
        <v>141</v>
      </c>
      <c r="B145" t="s">
        <v>34</v>
      </c>
    </row>
    <row r="146" spans="1:2" x14ac:dyDescent="0.35">
      <c r="A146">
        <v>142</v>
      </c>
      <c r="B146" t="s">
        <v>34</v>
      </c>
    </row>
    <row r="147" spans="1:2" x14ac:dyDescent="0.35">
      <c r="A147">
        <v>143</v>
      </c>
      <c r="B147" t="s">
        <v>34</v>
      </c>
    </row>
    <row r="148" spans="1:2" x14ac:dyDescent="0.35">
      <c r="A148">
        <v>144</v>
      </c>
      <c r="B148" t="s">
        <v>34</v>
      </c>
    </row>
    <row r="149" spans="1:2" x14ac:dyDescent="0.35">
      <c r="A149">
        <v>145</v>
      </c>
      <c r="B149" t="s">
        <v>32</v>
      </c>
    </row>
    <row r="150" spans="1:2" x14ac:dyDescent="0.35">
      <c r="A150">
        <v>146</v>
      </c>
      <c r="B150" t="s">
        <v>32</v>
      </c>
    </row>
    <row r="151" spans="1:2" x14ac:dyDescent="0.35">
      <c r="A151">
        <v>147</v>
      </c>
      <c r="B151" t="s">
        <v>33</v>
      </c>
    </row>
    <row r="152" spans="1:2" x14ac:dyDescent="0.35">
      <c r="A152">
        <v>148</v>
      </c>
      <c r="B152" t="s">
        <v>34</v>
      </c>
    </row>
    <row r="153" spans="1:2" x14ac:dyDescent="0.35">
      <c r="A153">
        <v>149</v>
      </c>
      <c r="B153" t="s">
        <v>36</v>
      </c>
    </row>
    <row r="154" spans="1:2" x14ac:dyDescent="0.35">
      <c r="A154">
        <v>150</v>
      </c>
      <c r="B154" t="s">
        <v>36</v>
      </c>
    </row>
    <row r="155" spans="1:2" x14ac:dyDescent="0.35">
      <c r="A155">
        <v>151</v>
      </c>
      <c r="B155" t="s">
        <v>34</v>
      </c>
    </row>
    <row r="156" spans="1:2" x14ac:dyDescent="0.35">
      <c r="A156">
        <v>152</v>
      </c>
      <c r="B156" t="s">
        <v>34</v>
      </c>
    </row>
    <row r="157" spans="1:2" x14ac:dyDescent="0.35">
      <c r="A157">
        <v>153</v>
      </c>
      <c r="B157" t="s">
        <v>34</v>
      </c>
    </row>
    <row r="158" spans="1:2" x14ac:dyDescent="0.35">
      <c r="A158">
        <v>154</v>
      </c>
      <c r="B158" t="s">
        <v>36</v>
      </c>
    </row>
    <row r="159" spans="1:2" x14ac:dyDescent="0.35">
      <c r="A159">
        <v>155</v>
      </c>
      <c r="B159" t="s">
        <v>36</v>
      </c>
    </row>
    <row r="160" spans="1:2" x14ac:dyDescent="0.35">
      <c r="A160">
        <v>156</v>
      </c>
      <c r="B160" t="s">
        <v>35</v>
      </c>
    </row>
    <row r="161" spans="1:2" x14ac:dyDescent="0.35">
      <c r="A161">
        <v>157</v>
      </c>
      <c r="B161" t="s">
        <v>32</v>
      </c>
    </row>
    <row r="162" spans="1:2" x14ac:dyDescent="0.35">
      <c r="A162">
        <v>158</v>
      </c>
      <c r="B162" t="s">
        <v>34</v>
      </c>
    </row>
    <row r="163" spans="1:2" x14ac:dyDescent="0.35">
      <c r="A163">
        <v>159</v>
      </c>
      <c r="B163" t="s">
        <v>33</v>
      </c>
    </row>
    <row r="164" spans="1:2" x14ac:dyDescent="0.35">
      <c r="A164">
        <v>160</v>
      </c>
      <c r="B164" t="s">
        <v>32</v>
      </c>
    </row>
    <row r="165" spans="1:2" x14ac:dyDescent="0.35">
      <c r="A165">
        <v>161</v>
      </c>
      <c r="B165" t="s">
        <v>34</v>
      </c>
    </row>
    <row r="166" spans="1:2" x14ac:dyDescent="0.35">
      <c r="A166">
        <v>162</v>
      </c>
      <c r="B166" t="s">
        <v>34</v>
      </c>
    </row>
    <row r="167" spans="1:2" x14ac:dyDescent="0.35">
      <c r="A167">
        <v>163</v>
      </c>
      <c r="B167" t="s">
        <v>34</v>
      </c>
    </row>
    <row r="168" spans="1:2" x14ac:dyDescent="0.35">
      <c r="A168">
        <v>164</v>
      </c>
      <c r="B168" t="s">
        <v>34</v>
      </c>
    </row>
    <row r="169" spans="1:2" x14ac:dyDescent="0.35">
      <c r="A169">
        <v>165</v>
      </c>
      <c r="B169" t="s">
        <v>36</v>
      </c>
    </row>
    <row r="170" spans="1:2" x14ac:dyDescent="0.35">
      <c r="A170">
        <v>166</v>
      </c>
      <c r="B170" t="s">
        <v>34</v>
      </c>
    </row>
    <row r="171" spans="1:2" x14ac:dyDescent="0.35">
      <c r="A171">
        <v>167</v>
      </c>
      <c r="B171" t="s">
        <v>33</v>
      </c>
    </row>
    <row r="172" spans="1:2" x14ac:dyDescent="0.35">
      <c r="A172">
        <v>168</v>
      </c>
      <c r="B172" t="s">
        <v>33</v>
      </c>
    </row>
    <row r="173" spans="1:2" x14ac:dyDescent="0.35">
      <c r="A173">
        <v>169</v>
      </c>
      <c r="B173" t="s">
        <v>33</v>
      </c>
    </row>
    <row r="174" spans="1:2" x14ac:dyDescent="0.35">
      <c r="A174">
        <v>170</v>
      </c>
      <c r="B174" t="s">
        <v>34</v>
      </c>
    </row>
    <row r="175" spans="1:2" x14ac:dyDescent="0.35">
      <c r="A175">
        <v>171</v>
      </c>
      <c r="B175" t="s">
        <v>32</v>
      </c>
    </row>
    <row r="176" spans="1:2" x14ac:dyDescent="0.35">
      <c r="A176">
        <v>172</v>
      </c>
      <c r="B176" t="s">
        <v>35</v>
      </c>
    </row>
    <row r="177" spans="1:2" x14ac:dyDescent="0.35">
      <c r="A177">
        <v>173</v>
      </c>
      <c r="B177" t="s">
        <v>32</v>
      </c>
    </row>
    <row r="178" spans="1:2" x14ac:dyDescent="0.35">
      <c r="A178">
        <v>174</v>
      </c>
      <c r="B178" t="s">
        <v>33</v>
      </c>
    </row>
    <row r="179" spans="1:2" x14ac:dyDescent="0.35">
      <c r="A179">
        <v>175</v>
      </c>
      <c r="B179" t="s">
        <v>32</v>
      </c>
    </row>
    <row r="180" spans="1:2" x14ac:dyDescent="0.35">
      <c r="A180">
        <v>176</v>
      </c>
      <c r="B180" t="s">
        <v>35</v>
      </c>
    </row>
    <row r="181" spans="1:2" x14ac:dyDescent="0.35">
      <c r="A181">
        <v>177</v>
      </c>
      <c r="B181" t="s">
        <v>36</v>
      </c>
    </row>
    <row r="182" spans="1:2" x14ac:dyDescent="0.35">
      <c r="A182">
        <v>178</v>
      </c>
      <c r="B182" t="s">
        <v>36</v>
      </c>
    </row>
    <row r="183" spans="1:2" x14ac:dyDescent="0.35">
      <c r="A183">
        <v>179</v>
      </c>
      <c r="B183" t="s">
        <v>32</v>
      </c>
    </row>
    <row r="184" spans="1:2" x14ac:dyDescent="0.35">
      <c r="A184">
        <v>180</v>
      </c>
      <c r="B184" t="s">
        <v>32</v>
      </c>
    </row>
    <row r="185" spans="1:2" x14ac:dyDescent="0.35">
      <c r="A185">
        <v>181</v>
      </c>
      <c r="B185" t="s">
        <v>36</v>
      </c>
    </row>
    <row r="186" spans="1:2" x14ac:dyDescent="0.35">
      <c r="A186">
        <v>182</v>
      </c>
      <c r="B186" t="s">
        <v>33</v>
      </c>
    </row>
    <row r="187" spans="1:2" x14ac:dyDescent="0.35">
      <c r="A187">
        <v>183</v>
      </c>
      <c r="B187" t="s">
        <v>33</v>
      </c>
    </row>
    <row r="188" spans="1:2" x14ac:dyDescent="0.35">
      <c r="A188">
        <v>184</v>
      </c>
      <c r="B188" t="s">
        <v>33</v>
      </c>
    </row>
    <row r="189" spans="1:2" x14ac:dyDescent="0.35">
      <c r="A189">
        <v>185</v>
      </c>
      <c r="B189" t="s">
        <v>33</v>
      </c>
    </row>
    <row r="190" spans="1:2" x14ac:dyDescent="0.35">
      <c r="A190">
        <v>186</v>
      </c>
      <c r="B190" t="s">
        <v>34</v>
      </c>
    </row>
    <row r="191" spans="1:2" x14ac:dyDescent="0.35">
      <c r="A191">
        <v>187</v>
      </c>
      <c r="B191" t="s">
        <v>35</v>
      </c>
    </row>
    <row r="192" spans="1:2" x14ac:dyDescent="0.35">
      <c r="A192">
        <v>188</v>
      </c>
      <c r="B192" t="s">
        <v>36</v>
      </c>
    </row>
    <row r="193" spans="1:2" x14ac:dyDescent="0.35">
      <c r="A193">
        <v>189</v>
      </c>
      <c r="B193" t="s">
        <v>36</v>
      </c>
    </row>
    <row r="194" spans="1:2" x14ac:dyDescent="0.35">
      <c r="A194">
        <v>190</v>
      </c>
      <c r="B194" t="s">
        <v>36</v>
      </c>
    </row>
    <row r="195" spans="1:2" x14ac:dyDescent="0.35">
      <c r="A195">
        <v>191</v>
      </c>
      <c r="B195" t="s">
        <v>32</v>
      </c>
    </row>
    <row r="196" spans="1:2" x14ac:dyDescent="0.35">
      <c r="A196">
        <v>192</v>
      </c>
      <c r="B196" t="s">
        <v>32</v>
      </c>
    </row>
    <row r="197" spans="1:2" x14ac:dyDescent="0.35">
      <c r="A197">
        <v>193</v>
      </c>
      <c r="B197" t="s">
        <v>32</v>
      </c>
    </row>
    <row r="198" spans="1:2" x14ac:dyDescent="0.35">
      <c r="A198">
        <v>194</v>
      </c>
      <c r="B198" t="s">
        <v>34</v>
      </c>
    </row>
    <row r="199" spans="1:2" x14ac:dyDescent="0.35">
      <c r="A199">
        <v>195</v>
      </c>
      <c r="B199" t="s">
        <v>36</v>
      </c>
    </row>
    <row r="200" spans="1:2" x14ac:dyDescent="0.35">
      <c r="A200">
        <v>196</v>
      </c>
      <c r="B200" t="s">
        <v>32</v>
      </c>
    </row>
    <row r="201" spans="1:2" x14ac:dyDescent="0.35">
      <c r="A201">
        <v>197</v>
      </c>
      <c r="B201" t="s">
        <v>32</v>
      </c>
    </row>
    <row r="202" spans="1:2" x14ac:dyDescent="0.35">
      <c r="A202">
        <v>198</v>
      </c>
      <c r="B202" t="s">
        <v>32</v>
      </c>
    </row>
    <row r="203" spans="1:2" x14ac:dyDescent="0.35">
      <c r="A203">
        <v>199</v>
      </c>
      <c r="B203" t="s">
        <v>33</v>
      </c>
    </row>
    <row r="204" spans="1:2" x14ac:dyDescent="0.35">
      <c r="A204">
        <v>200</v>
      </c>
      <c r="B204" t="s">
        <v>33</v>
      </c>
    </row>
    <row r="205" spans="1:2" x14ac:dyDescent="0.35">
      <c r="A205">
        <v>201</v>
      </c>
      <c r="B205" t="s">
        <v>32</v>
      </c>
    </row>
    <row r="206" spans="1:2" x14ac:dyDescent="0.35">
      <c r="A206">
        <v>202</v>
      </c>
      <c r="B206" t="s">
        <v>34</v>
      </c>
    </row>
    <row r="207" spans="1:2" x14ac:dyDescent="0.35">
      <c r="A207">
        <v>203</v>
      </c>
      <c r="B207" t="s">
        <v>32</v>
      </c>
    </row>
    <row r="208" spans="1:2" x14ac:dyDescent="0.35">
      <c r="A208">
        <v>204</v>
      </c>
      <c r="B208" t="s">
        <v>35</v>
      </c>
    </row>
    <row r="209" spans="1:2" x14ac:dyDescent="0.35">
      <c r="A209">
        <v>205</v>
      </c>
      <c r="B209" t="s">
        <v>32</v>
      </c>
    </row>
    <row r="210" spans="1:2" x14ac:dyDescent="0.35">
      <c r="A210">
        <v>206</v>
      </c>
      <c r="B210" t="s">
        <v>35</v>
      </c>
    </row>
    <row r="211" spans="1:2" x14ac:dyDescent="0.35">
      <c r="A211">
        <v>207</v>
      </c>
      <c r="B211" t="s">
        <v>32</v>
      </c>
    </row>
    <row r="212" spans="1:2" x14ac:dyDescent="0.35">
      <c r="A212">
        <v>208</v>
      </c>
      <c r="B212" t="s">
        <v>33</v>
      </c>
    </row>
    <row r="213" spans="1:2" x14ac:dyDescent="0.35">
      <c r="A213">
        <v>209</v>
      </c>
      <c r="B213" t="s">
        <v>34</v>
      </c>
    </row>
    <row r="214" spans="1:2" x14ac:dyDescent="0.35">
      <c r="A214">
        <v>210</v>
      </c>
      <c r="B214" t="s">
        <v>36</v>
      </c>
    </row>
    <row r="215" spans="1:2" x14ac:dyDescent="0.35">
      <c r="A215">
        <v>211</v>
      </c>
      <c r="B215" t="s">
        <v>34</v>
      </c>
    </row>
    <row r="216" spans="1:2" x14ac:dyDescent="0.35">
      <c r="A216">
        <v>212</v>
      </c>
      <c r="B216" t="s">
        <v>33</v>
      </c>
    </row>
    <row r="217" spans="1:2" x14ac:dyDescent="0.35">
      <c r="A217">
        <v>213</v>
      </c>
      <c r="B217" t="s">
        <v>33</v>
      </c>
    </row>
    <row r="218" spans="1:2" x14ac:dyDescent="0.35">
      <c r="A218">
        <v>214</v>
      </c>
      <c r="B218" t="s">
        <v>35</v>
      </c>
    </row>
    <row r="219" spans="1:2" x14ac:dyDescent="0.35">
      <c r="A219">
        <v>215</v>
      </c>
      <c r="B219" t="s">
        <v>32</v>
      </c>
    </row>
    <row r="220" spans="1:2" x14ac:dyDescent="0.35">
      <c r="A220">
        <v>216</v>
      </c>
      <c r="B220" t="s">
        <v>32</v>
      </c>
    </row>
    <row r="221" spans="1:2" x14ac:dyDescent="0.35">
      <c r="A221">
        <v>217</v>
      </c>
      <c r="B221" t="s">
        <v>36</v>
      </c>
    </row>
    <row r="222" spans="1:2" x14ac:dyDescent="0.35">
      <c r="A222">
        <v>218</v>
      </c>
      <c r="B222" t="s">
        <v>32</v>
      </c>
    </row>
    <row r="223" spans="1:2" x14ac:dyDescent="0.35">
      <c r="A223">
        <v>219</v>
      </c>
      <c r="B223" t="s">
        <v>32</v>
      </c>
    </row>
    <row r="224" spans="1:2" x14ac:dyDescent="0.35">
      <c r="A224">
        <v>220</v>
      </c>
      <c r="B224" t="s">
        <v>33</v>
      </c>
    </row>
    <row r="225" spans="1:2" x14ac:dyDescent="0.35">
      <c r="A225">
        <v>221</v>
      </c>
      <c r="B225" t="s">
        <v>35</v>
      </c>
    </row>
    <row r="226" spans="1:2" x14ac:dyDescent="0.35">
      <c r="A226">
        <v>222</v>
      </c>
      <c r="B226" t="s">
        <v>36</v>
      </c>
    </row>
    <row r="227" spans="1:2" x14ac:dyDescent="0.35">
      <c r="A227">
        <v>223</v>
      </c>
      <c r="B227" t="s">
        <v>32</v>
      </c>
    </row>
    <row r="228" spans="1:2" x14ac:dyDescent="0.35">
      <c r="A228">
        <v>224</v>
      </c>
      <c r="B228" t="s">
        <v>34</v>
      </c>
    </row>
    <row r="229" spans="1:2" x14ac:dyDescent="0.35">
      <c r="A229">
        <v>225</v>
      </c>
      <c r="B229" t="s">
        <v>36</v>
      </c>
    </row>
    <row r="230" spans="1:2" x14ac:dyDescent="0.35">
      <c r="A230">
        <v>226</v>
      </c>
      <c r="B230" t="s">
        <v>32</v>
      </c>
    </row>
    <row r="231" spans="1:2" x14ac:dyDescent="0.35">
      <c r="A231">
        <v>227</v>
      </c>
      <c r="B231" t="s">
        <v>36</v>
      </c>
    </row>
    <row r="232" spans="1:2" x14ac:dyDescent="0.35">
      <c r="A232">
        <v>228</v>
      </c>
      <c r="B232" t="s">
        <v>36</v>
      </c>
    </row>
    <row r="233" spans="1:2" x14ac:dyDescent="0.35">
      <c r="A233">
        <v>229</v>
      </c>
      <c r="B233" t="s">
        <v>34</v>
      </c>
    </row>
    <row r="234" spans="1:2" x14ac:dyDescent="0.35">
      <c r="A234">
        <v>230</v>
      </c>
      <c r="B234" t="s">
        <v>34</v>
      </c>
    </row>
    <row r="235" spans="1:2" x14ac:dyDescent="0.35">
      <c r="A235">
        <v>231</v>
      </c>
      <c r="B235" t="s">
        <v>34</v>
      </c>
    </row>
    <row r="236" spans="1:2" x14ac:dyDescent="0.35">
      <c r="A236">
        <v>232</v>
      </c>
      <c r="B236" t="s">
        <v>34</v>
      </c>
    </row>
    <row r="237" spans="1:2" x14ac:dyDescent="0.35">
      <c r="A237">
        <v>233</v>
      </c>
      <c r="B237" t="s">
        <v>34</v>
      </c>
    </row>
    <row r="238" spans="1:2" x14ac:dyDescent="0.35">
      <c r="A238">
        <v>234</v>
      </c>
      <c r="B238" t="s">
        <v>34</v>
      </c>
    </row>
    <row r="239" spans="1:2" x14ac:dyDescent="0.35">
      <c r="A239">
        <v>235</v>
      </c>
      <c r="B239" t="s">
        <v>33</v>
      </c>
    </row>
    <row r="240" spans="1:2" x14ac:dyDescent="0.35">
      <c r="A240">
        <v>236</v>
      </c>
      <c r="B240" t="s">
        <v>34</v>
      </c>
    </row>
    <row r="241" spans="1:2" x14ac:dyDescent="0.35">
      <c r="A241">
        <v>237</v>
      </c>
      <c r="B241" t="s">
        <v>34</v>
      </c>
    </row>
    <row r="242" spans="1:2" x14ac:dyDescent="0.35">
      <c r="A242">
        <v>238</v>
      </c>
      <c r="B242" t="s">
        <v>34</v>
      </c>
    </row>
    <row r="243" spans="1:2" x14ac:dyDescent="0.35">
      <c r="A243">
        <v>239</v>
      </c>
      <c r="B243" t="s">
        <v>34</v>
      </c>
    </row>
    <row r="244" spans="1:2" x14ac:dyDescent="0.35">
      <c r="A244">
        <v>240</v>
      </c>
      <c r="B244" t="s">
        <v>33</v>
      </c>
    </row>
    <row r="245" spans="1:2" x14ac:dyDescent="0.35">
      <c r="A245">
        <v>241</v>
      </c>
      <c r="B245" t="s">
        <v>33</v>
      </c>
    </row>
    <row r="246" spans="1:2" x14ac:dyDescent="0.35">
      <c r="A246">
        <v>242</v>
      </c>
      <c r="B246" t="s">
        <v>33</v>
      </c>
    </row>
    <row r="247" spans="1:2" x14ac:dyDescent="0.35">
      <c r="A247">
        <v>243</v>
      </c>
      <c r="B247" t="s">
        <v>34</v>
      </c>
    </row>
    <row r="248" spans="1:2" x14ac:dyDescent="0.35">
      <c r="A248">
        <v>244</v>
      </c>
      <c r="B248" t="s">
        <v>34</v>
      </c>
    </row>
    <row r="249" spans="1:2" x14ac:dyDescent="0.35">
      <c r="A249">
        <v>245</v>
      </c>
      <c r="B249" t="s">
        <v>35</v>
      </c>
    </row>
    <row r="250" spans="1:2" x14ac:dyDescent="0.35">
      <c r="A250">
        <v>246</v>
      </c>
      <c r="B250" t="s">
        <v>34</v>
      </c>
    </row>
    <row r="251" spans="1:2" x14ac:dyDescent="0.35">
      <c r="A251">
        <v>247</v>
      </c>
      <c r="B251" t="s">
        <v>33</v>
      </c>
    </row>
    <row r="252" spans="1:2" x14ac:dyDescent="0.35">
      <c r="A252">
        <v>248</v>
      </c>
      <c r="B252" t="s">
        <v>33</v>
      </c>
    </row>
    <row r="253" spans="1:2" x14ac:dyDescent="0.35">
      <c r="A253">
        <v>249</v>
      </c>
      <c r="B253" t="s">
        <v>34</v>
      </c>
    </row>
    <row r="254" spans="1:2" x14ac:dyDescent="0.35">
      <c r="A254">
        <v>250</v>
      </c>
      <c r="B254" t="s">
        <v>33</v>
      </c>
    </row>
    <row r="255" spans="1:2" x14ac:dyDescent="0.35">
      <c r="A255">
        <v>251</v>
      </c>
      <c r="B255" t="s">
        <v>35</v>
      </c>
    </row>
    <row r="256" spans="1:2" x14ac:dyDescent="0.35">
      <c r="A256">
        <v>252</v>
      </c>
      <c r="B256" t="s">
        <v>32</v>
      </c>
    </row>
    <row r="257" spans="1:2" x14ac:dyDescent="0.35">
      <c r="A257">
        <v>253</v>
      </c>
      <c r="B257" t="s">
        <v>32</v>
      </c>
    </row>
    <row r="258" spans="1:2" x14ac:dyDescent="0.35">
      <c r="A258">
        <v>254</v>
      </c>
      <c r="B258" t="s">
        <v>33</v>
      </c>
    </row>
    <row r="259" spans="1:2" x14ac:dyDescent="0.35">
      <c r="A259">
        <v>255</v>
      </c>
      <c r="B259" t="s">
        <v>36</v>
      </c>
    </row>
    <row r="260" spans="1:2" x14ac:dyDescent="0.35">
      <c r="A260">
        <v>256</v>
      </c>
      <c r="B260" t="s">
        <v>36</v>
      </c>
    </row>
    <row r="261" spans="1:2" x14ac:dyDescent="0.35">
      <c r="A261">
        <v>257</v>
      </c>
      <c r="B261" t="s">
        <v>36</v>
      </c>
    </row>
    <row r="262" spans="1:2" x14ac:dyDescent="0.35">
      <c r="A262">
        <v>258</v>
      </c>
      <c r="B262" t="s">
        <v>32</v>
      </c>
    </row>
    <row r="263" spans="1:2" x14ac:dyDescent="0.35">
      <c r="A263">
        <v>259</v>
      </c>
      <c r="B263" t="s">
        <v>33</v>
      </c>
    </row>
    <row r="264" spans="1:2" x14ac:dyDescent="0.35">
      <c r="A264">
        <v>260</v>
      </c>
      <c r="B264" t="s">
        <v>32</v>
      </c>
    </row>
    <row r="265" spans="1:2" x14ac:dyDescent="0.35">
      <c r="A265">
        <v>261</v>
      </c>
      <c r="B265" t="s">
        <v>34</v>
      </c>
    </row>
    <row r="266" spans="1:2" x14ac:dyDescent="0.35">
      <c r="A266">
        <v>262</v>
      </c>
      <c r="B266" t="s">
        <v>34</v>
      </c>
    </row>
    <row r="267" spans="1:2" x14ac:dyDescent="0.35">
      <c r="A267">
        <v>263</v>
      </c>
      <c r="B267" t="s">
        <v>34</v>
      </c>
    </row>
    <row r="268" spans="1:2" x14ac:dyDescent="0.35">
      <c r="A268">
        <v>264</v>
      </c>
      <c r="B268" t="s">
        <v>38</v>
      </c>
    </row>
    <row r="269" spans="1:2" x14ac:dyDescent="0.35">
      <c r="A269">
        <v>265</v>
      </c>
      <c r="B269" t="s">
        <v>38</v>
      </c>
    </row>
  </sheetData>
  <conditionalFormatting sqref="I4">
    <cfRule type="cellIs" dxfId="23" priority="1" operator="equal">
      <formula>"Check"</formula>
    </cfRule>
    <cfRule type="cellIs" dxfId="22" priority="2" operator="equal">
      <formula>"Okay"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FE97F-D1C6-4CD2-9C1C-90CB91F3DFF1}">
  <dimension ref="A1:P1030"/>
  <sheetViews>
    <sheetView workbookViewId="0">
      <pane ySplit="11" topLeftCell="A974" activePane="bottomLeft" state="frozen"/>
      <selection pane="bottomLeft"/>
    </sheetView>
  </sheetViews>
  <sheetFormatPr defaultRowHeight="14.5" x14ac:dyDescent="0.35"/>
  <cols>
    <col min="1" max="1" width="11.6328125" style="5" customWidth="1"/>
    <col min="2" max="2" width="21.453125" style="5" bestFit="1" customWidth="1"/>
    <col min="3" max="3" width="21.453125" style="5" customWidth="1"/>
    <col min="4" max="4" width="22.26953125" style="5" bestFit="1" customWidth="1"/>
    <col min="5" max="5" width="22.26953125" style="5" customWidth="1"/>
    <col min="6" max="6" width="11.1796875" style="5" bestFit="1" customWidth="1"/>
    <col min="7" max="7" width="12.7265625" style="5" bestFit="1" customWidth="1"/>
    <col min="8" max="8" width="13.1796875" style="5" bestFit="1" customWidth="1"/>
    <col min="9" max="9" width="16.1796875" style="5" bestFit="1" customWidth="1"/>
    <col min="10" max="10" width="15.7265625" style="5" bestFit="1" customWidth="1"/>
    <col min="11" max="11" width="12.453125" style="5" bestFit="1" customWidth="1"/>
    <col min="12" max="12" width="12.453125" style="5" customWidth="1"/>
    <col min="13" max="13" width="20.7265625" style="5" bestFit="1" customWidth="1"/>
    <col min="14" max="14" width="23.81640625" bestFit="1" customWidth="1"/>
    <col min="15" max="15" width="16" style="5" customWidth="1"/>
    <col min="16" max="16" width="13.36328125" style="5" bestFit="1" customWidth="1"/>
    <col min="17" max="16384" width="8.7265625" style="5"/>
  </cols>
  <sheetData>
    <row r="1" spans="1:16" x14ac:dyDescent="0.35">
      <c r="A1" s="10" t="s">
        <v>23</v>
      </c>
      <c r="N1" s="5"/>
    </row>
    <row r="2" spans="1:16" x14ac:dyDescent="0.35">
      <c r="A2" s="21" t="s">
        <v>76</v>
      </c>
      <c r="N2" s="5"/>
    </row>
    <row r="3" spans="1:16" x14ac:dyDescent="0.35">
      <c r="N3" s="5"/>
    </row>
    <row r="4" spans="1:16" x14ac:dyDescent="0.35">
      <c r="A4" s="5" t="s">
        <v>41</v>
      </c>
      <c r="B4" s="11">
        <f>MIN(B12:B981)</f>
        <v>44378</v>
      </c>
      <c r="I4" s="20">
        <f>MIN(I12:I981)</f>
        <v>1</v>
      </c>
      <c r="J4" s="20">
        <f>MIN(J12:J981)</f>
        <v>0.1</v>
      </c>
      <c r="K4" s="20">
        <f>MIN(K12:K981)</f>
        <v>3</v>
      </c>
      <c r="M4" s="20">
        <f>MIN(M12:M981)</f>
        <v>7.1759259299142286E-4</v>
      </c>
      <c r="N4" s="5"/>
    </row>
    <row r="5" spans="1:16" x14ac:dyDescent="0.35">
      <c r="A5" s="5" t="s">
        <v>44</v>
      </c>
      <c r="B5" s="5" t="str">
        <f>IF(B4&lt;Min_J_Date,"Check","Okay")</f>
        <v>Okay</v>
      </c>
      <c r="I5" s="5" t="str">
        <f>IF(I4&lt;Min_Passengers,"Check","Okay")</f>
        <v>Okay</v>
      </c>
      <c r="J5" s="5" t="str">
        <f>IF(J4&lt;Min_Distance,"Check","Okay")</f>
        <v>Okay</v>
      </c>
      <c r="K5" s="5" t="str">
        <f>IF(K4&lt;Min_Fare,"Check","Okay")</f>
        <v>Okay</v>
      </c>
      <c r="M5" s="5" t="str">
        <f>IF(M4&lt;Min_Duration/24/60,"Check","Okay")</f>
        <v>Okay</v>
      </c>
      <c r="N5" s="5"/>
    </row>
    <row r="6" spans="1:16" x14ac:dyDescent="0.35">
      <c r="A6" s="5" t="s">
        <v>39</v>
      </c>
      <c r="B6" s="11">
        <f>MAX(B12:B981)</f>
        <v>44408</v>
      </c>
      <c r="I6" s="20">
        <f>MAX(I12:I981)</f>
        <v>6</v>
      </c>
      <c r="J6" s="20">
        <f>MAX(J12:J981)</f>
        <v>37.42</v>
      </c>
      <c r="K6" s="20">
        <f>MAX(K12:K981)</f>
        <v>106</v>
      </c>
      <c r="M6" s="20">
        <f>MAX(M12:M981)</f>
        <v>9.5138888886140194E-2</v>
      </c>
      <c r="N6" s="5">
        <f>M6*24*60</f>
        <v>136.99999999604188</v>
      </c>
    </row>
    <row r="7" spans="1:16" x14ac:dyDescent="0.35">
      <c r="A7" s="5" t="s">
        <v>43</v>
      </c>
      <c r="B7" s="5" t="str">
        <f>IF(B4&gt;Max_J_Date,"Check","Okay")</f>
        <v>Okay</v>
      </c>
      <c r="I7" s="5" t="str">
        <f>IF(I4&gt;Max_Passengers,"Check","Okay")</f>
        <v>Okay</v>
      </c>
      <c r="J7" s="5" t="str">
        <f>IF(J4&gt;Max_Distance,"Check","Okay")</f>
        <v>Okay</v>
      </c>
      <c r="K7" s="5" t="str">
        <f>IF(K4&gt;Max_Fare,"Check","Okay")</f>
        <v>Okay</v>
      </c>
      <c r="M7" s="5" t="str">
        <f>IF(M4&gt;Max_Duration/24/60,"Check","Okay")</f>
        <v>Okay</v>
      </c>
      <c r="N7" s="5"/>
    </row>
    <row r="8" spans="1:16" x14ac:dyDescent="0.35">
      <c r="A8" s="5" t="s">
        <v>42</v>
      </c>
      <c r="B8" s="5">
        <f t="shared" ref="B8:K8" si="0">COUNTA(B12:B981)</f>
        <v>969</v>
      </c>
      <c r="C8" s="5">
        <f t="shared" si="0"/>
        <v>969</v>
      </c>
      <c r="D8" s="5">
        <f t="shared" si="0"/>
        <v>969</v>
      </c>
      <c r="E8" s="5">
        <f t="shared" si="0"/>
        <v>969</v>
      </c>
      <c r="F8" s="5">
        <f t="shared" si="0"/>
        <v>969</v>
      </c>
      <c r="G8" s="5">
        <f t="shared" si="0"/>
        <v>969</v>
      </c>
      <c r="H8" s="5">
        <f t="shared" si="0"/>
        <v>969</v>
      </c>
      <c r="I8" s="5">
        <f t="shared" si="0"/>
        <v>969</v>
      </c>
      <c r="J8" s="5">
        <f t="shared" si="0"/>
        <v>969</v>
      </c>
      <c r="K8" s="5">
        <f t="shared" si="0"/>
        <v>969</v>
      </c>
      <c r="M8" s="5">
        <f>COUNTA(M12:M981)</f>
        <v>970</v>
      </c>
      <c r="N8" s="5"/>
    </row>
    <row r="9" spans="1:16" x14ac:dyDescent="0.35">
      <c r="A9" s="5" t="s">
        <v>45</v>
      </c>
      <c r="B9" s="5" t="str">
        <f>IF(B8=969,"Okay","Check")</f>
        <v>Okay</v>
      </c>
      <c r="C9" s="5" t="str">
        <f t="shared" ref="C9:K9" si="1">IF(C8=969,"Okay","Check")</f>
        <v>Okay</v>
      </c>
      <c r="D9" s="5" t="str">
        <f t="shared" si="1"/>
        <v>Okay</v>
      </c>
      <c r="E9" s="5" t="str">
        <f t="shared" si="1"/>
        <v>Okay</v>
      </c>
      <c r="F9" s="5" t="str">
        <f t="shared" si="1"/>
        <v>Okay</v>
      </c>
      <c r="G9" s="5" t="str">
        <f t="shared" si="1"/>
        <v>Okay</v>
      </c>
      <c r="H9" s="5" t="str">
        <f t="shared" si="1"/>
        <v>Okay</v>
      </c>
      <c r="I9" s="5" t="str">
        <f t="shared" si="1"/>
        <v>Okay</v>
      </c>
      <c r="J9" s="5" t="str">
        <f t="shared" si="1"/>
        <v>Okay</v>
      </c>
      <c r="K9" s="5" t="str">
        <f t="shared" si="1"/>
        <v>Okay</v>
      </c>
      <c r="M9" s="5" t="str">
        <f>IF(M8=970,"Okay","Check")</f>
        <v>Okay</v>
      </c>
      <c r="N9" s="5"/>
    </row>
    <row r="10" spans="1:16" x14ac:dyDescent="0.35">
      <c r="N10" s="5"/>
    </row>
    <row r="11" spans="1:16" s="12" customFormat="1" x14ac:dyDescent="0.35">
      <c r="B11" s="12" t="s">
        <v>3</v>
      </c>
      <c r="C11" s="12" t="s">
        <v>5</v>
      </c>
      <c r="D11" s="12" t="s">
        <v>7</v>
      </c>
      <c r="E11" s="12" t="s">
        <v>9</v>
      </c>
      <c r="F11" s="12" t="s">
        <v>11</v>
      </c>
      <c r="G11" s="12" t="s">
        <v>13</v>
      </c>
      <c r="H11" s="12" t="s">
        <v>15</v>
      </c>
      <c r="I11" s="12" t="s">
        <v>17</v>
      </c>
      <c r="J11" s="12" t="s">
        <v>19</v>
      </c>
      <c r="K11" s="12" t="s">
        <v>21</v>
      </c>
      <c r="M11" s="12" t="s">
        <v>94</v>
      </c>
      <c r="N11" s="12" t="s">
        <v>155</v>
      </c>
      <c r="O11" s="12" t="s">
        <v>87</v>
      </c>
      <c r="P11" s="12" t="s">
        <v>90</v>
      </c>
    </row>
    <row r="12" spans="1:16" x14ac:dyDescent="0.35">
      <c r="B12" s="11">
        <f>Taxi_journeydata!B12</f>
        <v>44378</v>
      </c>
      <c r="C12" s="13">
        <f>Taxi_journeydata!C12</f>
        <v>2.9571759259259259E-2</v>
      </c>
      <c r="D12" s="11">
        <f>Taxi_journeydata!D12</f>
        <v>44378</v>
      </c>
      <c r="E12" s="13">
        <f>Taxi_journeydata!E12</f>
        <v>4.0393518518518516E-2</v>
      </c>
      <c r="F12" s="5">
        <f>Taxi_journeydata!F12</f>
        <v>1</v>
      </c>
      <c r="G12" s="5">
        <f>Taxi_journeydata!G12</f>
        <v>127</v>
      </c>
      <c r="H12" s="5">
        <f>Taxi_journeydata!H12</f>
        <v>174</v>
      </c>
      <c r="I12" s="5">
        <f>Taxi_journeydata!I12</f>
        <v>1</v>
      </c>
      <c r="J12" s="5">
        <f>Taxi_journeydata!J12</f>
        <v>3.27</v>
      </c>
      <c r="K12" s="5">
        <f>Taxi_journeydata!K12</f>
        <v>13</v>
      </c>
      <c r="M12" s="13">
        <f>IF(K12="","",Taxi_journeydata!M12)</f>
        <v>1.0821759256941732E-2</v>
      </c>
      <c r="N12" s="46">
        <f>IF(M12="",0,M12*24*60)</f>
        <v>15.583333329996094</v>
      </c>
      <c r="O12" s="5">
        <f t="shared" ref="O12:O75" si="2">IF(K12="","",WEEKDAY(B12))</f>
        <v>5</v>
      </c>
      <c r="P12" s="20">
        <f>IF(K12="","",ROUNDDOWN(C12*24,0))</f>
        <v>0</v>
      </c>
    </row>
    <row r="13" spans="1:16" x14ac:dyDescent="0.35">
      <c r="B13" s="11">
        <f>Taxi_journeydata!B13</f>
        <v>44378</v>
      </c>
      <c r="C13" s="13">
        <f>Taxi_journeydata!C13</f>
        <v>0.14814814814814814</v>
      </c>
      <c r="D13" s="11">
        <f>Taxi_journeydata!D13</f>
        <v>44378</v>
      </c>
      <c r="E13" s="13">
        <f>Taxi_journeydata!E13</f>
        <v>0.16528935185185187</v>
      </c>
      <c r="F13" s="5">
        <f>Taxi_journeydata!F13</f>
        <v>1</v>
      </c>
      <c r="G13" s="5">
        <f>Taxi_journeydata!G13</f>
        <v>179</v>
      </c>
      <c r="H13" s="5">
        <f>Taxi_journeydata!H13</f>
        <v>36</v>
      </c>
      <c r="I13" s="5">
        <f>Taxi_journeydata!I13</f>
        <v>1</v>
      </c>
      <c r="J13" s="5">
        <f>Taxi_journeydata!J13</f>
        <v>8.2799999999999994</v>
      </c>
      <c r="K13" s="5">
        <f>Taxi_journeydata!K13</f>
        <v>27</v>
      </c>
      <c r="M13" s="13">
        <f>IF(K13="","",Taxi_journeydata!M13)</f>
        <v>1.714120370161254E-2</v>
      </c>
      <c r="N13" s="46">
        <f t="shared" ref="N13:N76" si="3">IF(M13="",0,M13*24*60)</f>
        <v>24.683333330322057</v>
      </c>
      <c r="O13" s="5">
        <f t="shared" si="2"/>
        <v>5</v>
      </c>
      <c r="P13" s="20">
        <f t="shared" ref="P13:P76" si="4">IF(K13="","",ROUNDDOWN(C13*24,0))</f>
        <v>3</v>
      </c>
    </row>
    <row r="14" spans="1:16" x14ac:dyDescent="0.35">
      <c r="B14" s="11">
        <f>Taxi_journeydata!B14</f>
        <v>44378</v>
      </c>
      <c r="C14" s="13">
        <f>Taxi_journeydata!C14</f>
        <v>0.24101851851851852</v>
      </c>
      <c r="D14" s="11">
        <f>Taxi_journeydata!D14</f>
        <v>44378</v>
      </c>
      <c r="E14" s="13">
        <f>Taxi_journeydata!E14</f>
        <v>0.2457060185185185</v>
      </c>
      <c r="F14" s="5">
        <f>Taxi_journeydata!F14</f>
        <v>1</v>
      </c>
      <c r="G14" s="5">
        <f>Taxi_journeydata!G14</f>
        <v>74</v>
      </c>
      <c r="H14" s="5">
        <f>Taxi_journeydata!H14</f>
        <v>42</v>
      </c>
      <c r="I14" s="5">
        <f>Taxi_journeydata!I14</f>
        <v>1</v>
      </c>
      <c r="J14" s="5">
        <f>Taxi_journeydata!J14</f>
        <v>2.4700000000000002</v>
      </c>
      <c r="K14" s="5">
        <f>Taxi_journeydata!K14</f>
        <v>9</v>
      </c>
      <c r="M14" s="13">
        <f>IF(K14="","",Taxi_journeydata!M14)</f>
        <v>4.687499997089617E-3</v>
      </c>
      <c r="N14" s="46">
        <f t="shared" si="3"/>
        <v>6.7499999958090484</v>
      </c>
      <c r="O14" s="5">
        <f t="shared" si="2"/>
        <v>5</v>
      </c>
      <c r="P14" s="20">
        <f t="shared" si="4"/>
        <v>5</v>
      </c>
    </row>
    <row r="15" spans="1:16" x14ac:dyDescent="0.35">
      <c r="B15" s="11">
        <f>Taxi_journeydata!B15</f>
        <v>44378</v>
      </c>
      <c r="C15" s="13">
        <f>Taxi_journeydata!C15</f>
        <v>0.26072916666666668</v>
      </c>
      <c r="D15" s="11">
        <f>Taxi_journeydata!D15</f>
        <v>44378</v>
      </c>
      <c r="E15" s="13">
        <f>Taxi_journeydata!E15</f>
        <v>0.27454861111111112</v>
      </c>
      <c r="F15" s="5">
        <f>Taxi_journeydata!F15</f>
        <v>1</v>
      </c>
      <c r="G15" s="5">
        <f>Taxi_journeydata!G15</f>
        <v>223</v>
      </c>
      <c r="H15" s="5">
        <f>Taxi_journeydata!H15</f>
        <v>207</v>
      </c>
      <c r="I15" s="5">
        <f>Taxi_journeydata!I15</f>
        <v>1</v>
      </c>
      <c r="J15" s="5">
        <f>Taxi_journeydata!J15</f>
        <v>4.04</v>
      </c>
      <c r="K15" s="5">
        <f>Taxi_journeydata!K15</f>
        <v>16.5</v>
      </c>
      <c r="M15" s="13">
        <f>IF(K15="","",Taxi_journeydata!M15)</f>
        <v>1.3819444444379769E-2</v>
      </c>
      <c r="N15" s="46">
        <f t="shared" si="3"/>
        <v>19.899999999906868</v>
      </c>
      <c r="O15" s="5">
        <f t="shared" si="2"/>
        <v>5</v>
      </c>
      <c r="P15" s="20">
        <f t="shared" si="4"/>
        <v>6</v>
      </c>
    </row>
    <row r="16" spans="1:16" x14ac:dyDescent="0.35">
      <c r="B16" s="11">
        <f>Taxi_journeydata!B16</f>
        <v>44378</v>
      </c>
      <c r="C16" s="13">
        <f>Taxi_journeydata!C16</f>
        <v>0.30693287037037037</v>
      </c>
      <c r="D16" s="11">
        <f>Taxi_journeydata!D16</f>
        <v>44378</v>
      </c>
      <c r="E16" s="13">
        <f>Taxi_journeydata!E16</f>
        <v>0.31202546296296296</v>
      </c>
      <c r="F16" s="5">
        <f>Taxi_journeydata!F16</f>
        <v>1</v>
      </c>
      <c r="G16" s="5">
        <f>Taxi_journeydata!G16</f>
        <v>41</v>
      </c>
      <c r="H16" s="5">
        <f>Taxi_journeydata!H16</f>
        <v>75</v>
      </c>
      <c r="I16" s="5">
        <f>Taxi_journeydata!I16</f>
        <v>1</v>
      </c>
      <c r="J16" s="5">
        <f>Taxi_journeydata!J16</f>
        <v>1.7</v>
      </c>
      <c r="K16" s="5">
        <f>Taxi_journeydata!K16</f>
        <v>7.5</v>
      </c>
      <c r="M16" s="13">
        <f>IF(K16="","",Taxi_journeydata!M16)</f>
        <v>5.0925925897900015E-3</v>
      </c>
      <c r="N16" s="46">
        <f t="shared" si="3"/>
        <v>7.3333333292976022</v>
      </c>
      <c r="O16" s="5">
        <f t="shared" si="2"/>
        <v>5</v>
      </c>
      <c r="P16" s="20">
        <f t="shared" si="4"/>
        <v>7</v>
      </c>
    </row>
    <row r="17" spans="2:16" x14ac:dyDescent="0.35">
      <c r="B17" s="11">
        <f>Taxi_journeydata!B17</f>
        <v>44378</v>
      </c>
      <c r="C17" s="13">
        <f>Taxi_journeydata!C17</f>
        <v>0.32324074074074077</v>
      </c>
      <c r="D17" s="11">
        <f>Taxi_journeydata!D17</f>
        <v>44378</v>
      </c>
      <c r="E17" s="13">
        <f>Taxi_journeydata!E17</f>
        <v>0.32902777777777775</v>
      </c>
      <c r="F17" s="5">
        <f>Taxi_journeydata!F17</f>
        <v>1</v>
      </c>
      <c r="G17" s="5">
        <f>Taxi_journeydata!G17</f>
        <v>179</v>
      </c>
      <c r="H17" s="5">
        <f>Taxi_journeydata!H17</f>
        <v>193</v>
      </c>
      <c r="I17" s="5">
        <f>Taxi_journeydata!I17</f>
        <v>1</v>
      </c>
      <c r="J17" s="5">
        <f>Taxi_journeydata!J17</f>
        <v>1.27</v>
      </c>
      <c r="K17" s="5">
        <f>Taxi_journeydata!K17</f>
        <v>7.5</v>
      </c>
      <c r="M17" s="13">
        <f>IF(K17="","",Taxi_journeydata!M17)</f>
        <v>5.7870370364980772E-3</v>
      </c>
      <c r="N17" s="46">
        <f t="shared" si="3"/>
        <v>8.3333333325572312</v>
      </c>
      <c r="O17" s="5">
        <f t="shared" si="2"/>
        <v>5</v>
      </c>
      <c r="P17" s="20">
        <f t="shared" si="4"/>
        <v>7</v>
      </c>
    </row>
    <row r="18" spans="2:16" x14ac:dyDescent="0.35">
      <c r="B18" s="11">
        <f>Taxi_journeydata!B18</f>
        <v>44378</v>
      </c>
      <c r="C18" s="13">
        <f>Taxi_journeydata!C18</f>
        <v>0.36707175925925922</v>
      </c>
      <c r="D18" s="11">
        <f>Taxi_journeydata!D18</f>
        <v>44378</v>
      </c>
      <c r="E18" s="13">
        <f>Taxi_journeydata!E18</f>
        <v>0.39106481481481481</v>
      </c>
      <c r="F18" s="5">
        <f>Taxi_journeydata!F18</f>
        <v>1</v>
      </c>
      <c r="G18" s="5">
        <f>Taxi_journeydata!G18</f>
        <v>129</v>
      </c>
      <c r="H18" s="5">
        <f>Taxi_journeydata!H18</f>
        <v>177</v>
      </c>
      <c r="I18" s="5">
        <f>Taxi_journeydata!I18</f>
        <v>1</v>
      </c>
      <c r="J18" s="5">
        <f>Taxi_journeydata!J18</f>
        <v>14.25</v>
      </c>
      <c r="K18" s="5">
        <f>Taxi_journeydata!K18</f>
        <v>42</v>
      </c>
      <c r="M18" s="13">
        <f>IF(K18="","",Taxi_journeydata!M18)</f>
        <v>2.3993055554456078E-2</v>
      </c>
      <c r="N18" s="46">
        <f t="shared" si="3"/>
        <v>34.549999998416752</v>
      </c>
      <c r="O18" s="5">
        <f t="shared" si="2"/>
        <v>5</v>
      </c>
      <c r="P18" s="20">
        <f t="shared" si="4"/>
        <v>8</v>
      </c>
    </row>
    <row r="19" spans="2:16" x14ac:dyDescent="0.35">
      <c r="B19" s="11">
        <f>Taxi_journeydata!B19</f>
        <v>44378</v>
      </c>
      <c r="C19" s="13">
        <f>Taxi_journeydata!C19</f>
        <v>0.35878472222222224</v>
      </c>
      <c r="D19" s="11">
        <f>Taxi_journeydata!D19</f>
        <v>44378</v>
      </c>
      <c r="E19" s="13">
        <f>Taxi_journeydata!E19</f>
        <v>0.39662037037037035</v>
      </c>
      <c r="F19" s="5">
        <f>Taxi_journeydata!F19</f>
        <v>1</v>
      </c>
      <c r="G19" s="5">
        <f>Taxi_journeydata!G19</f>
        <v>197</v>
      </c>
      <c r="H19" s="5">
        <f>Taxi_journeydata!H19</f>
        <v>97</v>
      </c>
      <c r="I19" s="5">
        <f>Taxi_journeydata!I19</f>
        <v>1</v>
      </c>
      <c r="J19" s="5">
        <f>Taxi_journeydata!J19</f>
        <v>16.3</v>
      </c>
      <c r="K19" s="5">
        <f>Taxi_journeydata!K19</f>
        <v>52</v>
      </c>
      <c r="M19" s="13">
        <f>IF(K19="","",Taxi_journeydata!M19)</f>
        <v>3.7835648145119194E-2</v>
      </c>
      <c r="N19" s="46">
        <f t="shared" si="3"/>
        <v>54.483333328971639</v>
      </c>
      <c r="O19" s="5">
        <f t="shared" si="2"/>
        <v>5</v>
      </c>
      <c r="P19" s="20">
        <f t="shared" si="4"/>
        <v>8</v>
      </c>
    </row>
    <row r="20" spans="2:16" x14ac:dyDescent="0.35">
      <c r="B20" s="11">
        <f>Taxi_journeydata!B20</f>
        <v>44378</v>
      </c>
      <c r="C20" s="13">
        <f>Taxi_journeydata!C20</f>
        <v>0.40756944444444443</v>
      </c>
      <c r="D20" s="11">
        <f>Taxi_journeydata!D20</f>
        <v>44378</v>
      </c>
      <c r="E20" s="13">
        <f>Taxi_journeydata!E20</f>
        <v>0.42943287037037042</v>
      </c>
      <c r="F20" s="5">
        <f>Taxi_journeydata!F20</f>
        <v>1</v>
      </c>
      <c r="G20" s="5">
        <f>Taxi_journeydata!G20</f>
        <v>75</v>
      </c>
      <c r="H20" s="5">
        <f>Taxi_journeydata!H20</f>
        <v>242</v>
      </c>
      <c r="I20" s="5">
        <f>Taxi_journeydata!I20</f>
        <v>1</v>
      </c>
      <c r="J20" s="5">
        <f>Taxi_journeydata!J20</f>
        <v>10.220000000000001</v>
      </c>
      <c r="K20" s="5">
        <f>Taxi_journeydata!K20</f>
        <v>32</v>
      </c>
      <c r="M20" s="13">
        <f>IF(K20="","",Taxi_journeydata!M20)</f>
        <v>2.1863425929041114E-2</v>
      </c>
      <c r="N20" s="46">
        <f t="shared" si="3"/>
        <v>31.483333337819204</v>
      </c>
      <c r="O20" s="5">
        <f t="shared" si="2"/>
        <v>5</v>
      </c>
      <c r="P20" s="20">
        <f t="shared" si="4"/>
        <v>9</v>
      </c>
    </row>
    <row r="21" spans="2:16" x14ac:dyDescent="0.35">
      <c r="B21" s="11">
        <f>Taxi_journeydata!B21</f>
        <v>44378</v>
      </c>
      <c r="C21" s="13">
        <f>Taxi_journeydata!C21</f>
        <v>0.38872685185185185</v>
      </c>
      <c r="D21" s="11">
        <f>Taxi_journeydata!D21</f>
        <v>44378</v>
      </c>
      <c r="E21" s="13">
        <f>Taxi_journeydata!E21</f>
        <v>0.42090277777777779</v>
      </c>
      <c r="F21" s="5">
        <f>Taxi_journeydata!F21</f>
        <v>1</v>
      </c>
      <c r="G21" s="5">
        <f>Taxi_journeydata!G21</f>
        <v>76</v>
      </c>
      <c r="H21" s="5">
        <f>Taxi_journeydata!H21</f>
        <v>40</v>
      </c>
      <c r="I21" s="5">
        <f>Taxi_journeydata!I21</f>
        <v>1</v>
      </c>
      <c r="J21" s="5">
        <f>Taxi_journeydata!J21</f>
        <v>8.0299999999999994</v>
      </c>
      <c r="K21" s="5">
        <f>Taxi_journeydata!K21</f>
        <v>33</v>
      </c>
      <c r="M21" s="13">
        <f>IF(K21="","",Taxi_journeydata!M21)</f>
        <v>3.2175925924093463E-2</v>
      </c>
      <c r="N21" s="46">
        <f t="shared" si="3"/>
        <v>46.333333330694586</v>
      </c>
      <c r="O21" s="5">
        <f t="shared" si="2"/>
        <v>5</v>
      </c>
      <c r="P21" s="20">
        <f t="shared" si="4"/>
        <v>9</v>
      </c>
    </row>
    <row r="22" spans="2:16" x14ac:dyDescent="0.35">
      <c r="B22" s="11">
        <f>Taxi_journeydata!B22</f>
        <v>44378</v>
      </c>
      <c r="C22" s="13">
        <f>Taxi_journeydata!C22</f>
        <v>0.42337962962962966</v>
      </c>
      <c r="D22" s="11">
        <f>Taxi_journeydata!D22</f>
        <v>44378</v>
      </c>
      <c r="E22" s="13">
        <f>Taxi_journeydata!E22</f>
        <v>0.43144675925925924</v>
      </c>
      <c r="F22" s="5">
        <f>Taxi_journeydata!F22</f>
        <v>1</v>
      </c>
      <c r="G22" s="5">
        <f>Taxi_journeydata!G22</f>
        <v>174</v>
      </c>
      <c r="H22" s="5">
        <f>Taxi_journeydata!H22</f>
        <v>112</v>
      </c>
      <c r="I22" s="5">
        <f>Taxi_journeydata!I22</f>
        <v>1</v>
      </c>
      <c r="J22" s="5">
        <f>Taxi_journeydata!J22</f>
        <v>17.34</v>
      </c>
      <c r="K22" s="5">
        <f>Taxi_journeydata!K22</f>
        <v>59</v>
      </c>
      <c r="M22" s="13">
        <f>IF(K22="","",Taxi_journeydata!M22)</f>
        <v>8.0671296309446916E-3</v>
      </c>
      <c r="N22" s="46">
        <f t="shared" si="3"/>
        <v>11.616666668560356</v>
      </c>
      <c r="O22" s="5">
        <f t="shared" si="2"/>
        <v>5</v>
      </c>
      <c r="P22" s="20">
        <f t="shared" si="4"/>
        <v>10</v>
      </c>
    </row>
    <row r="23" spans="2:16" x14ac:dyDescent="0.35">
      <c r="B23" s="11">
        <f>Taxi_journeydata!B23</f>
        <v>44378</v>
      </c>
      <c r="C23" s="13">
        <f>Taxi_journeydata!C23</f>
        <v>0.43694444444444441</v>
      </c>
      <c r="D23" s="11">
        <f>Taxi_journeydata!D23</f>
        <v>44378</v>
      </c>
      <c r="E23" s="13">
        <f>Taxi_journeydata!E23</f>
        <v>0.44041666666666668</v>
      </c>
      <c r="F23" s="5">
        <f>Taxi_journeydata!F23</f>
        <v>1</v>
      </c>
      <c r="G23" s="5">
        <f>Taxi_journeydata!G23</f>
        <v>41</v>
      </c>
      <c r="H23" s="5">
        <f>Taxi_journeydata!H23</f>
        <v>42</v>
      </c>
      <c r="I23" s="5">
        <f>Taxi_journeydata!I23</f>
        <v>1</v>
      </c>
      <c r="J23" s="5">
        <f>Taxi_journeydata!J23</f>
        <v>1.03</v>
      </c>
      <c r="K23" s="5">
        <f>Taxi_journeydata!K23</f>
        <v>5.5</v>
      </c>
      <c r="M23" s="13">
        <f>IF(K23="","",Taxi_journeydata!M23)</f>
        <v>3.4722222189884633E-3</v>
      </c>
      <c r="N23" s="46">
        <f t="shared" si="3"/>
        <v>4.9999999953433871</v>
      </c>
      <c r="O23" s="5">
        <f t="shared" si="2"/>
        <v>5</v>
      </c>
      <c r="P23" s="20">
        <f t="shared" si="4"/>
        <v>10</v>
      </c>
    </row>
    <row r="24" spans="2:16" x14ac:dyDescent="0.35">
      <c r="B24" s="11">
        <f>Taxi_journeydata!B24</f>
        <v>44378</v>
      </c>
      <c r="C24" s="13">
        <f>Taxi_journeydata!C24</f>
        <v>0.49228009259259259</v>
      </c>
      <c r="D24" s="11">
        <f>Taxi_journeydata!D24</f>
        <v>44378</v>
      </c>
      <c r="E24" s="13">
        <f>Taxi_journeydata!E24</f>
        <v>0.49693287037037037</v>
      </c>
      <c r="F24" s="5">
        <f>Taxi_journeydata!F24</f>
        <v>1</v>
      </c>
      <c r="G24" s="5">
        <f>Taxi_journeydata!G24</f>
        <v>69</v>
      </c>
      <c r="H24" s="5">
        <f>Taxi_journeydata!H24</f>
        <v>42</v>
      </c>
      <c r="I24" s="5">
        <f>Taxi_journeydata!I24</f>
        <v>1</v>
      </c>
      <c r="J24" s="5">
        <f>Taxi_journeydata!J24</f>
        <v>1</v>
      </c>
      <c r="K24" s="5">
        <f>Taxi_journeydata!K24</f>
        <v>6.5</v>
      </c>
      <c r="M24" s="13">
        <f>IF(K24="","",Taxi_journeydata!M24)</f>
        <v>4.652777781302575E-3</v>
      </c>
      <c r="N24" s="46">
        <f t="shared" si="3"/>
        <v>6.700000005075708</v>
      </c>
      <c r="O24" s="5">
        <f t="shared" si="2"/>
        <v>5</v>
      </c>
      <c r="P24" s="20">
        <f t="shared" si="4"/>
        <v>11</v>
      </c>
    </row>
    <row r="25" spans="2:16" x14ac:dyDescent="0.35">
      <c r="B25" s="11">
        <f>Taxi_journeydata!B25</f>
        <v>44378</v>
      </c>
      <c r="C25" s="13">
        <f>Taxi_journeydata!C25</f>
        <v>0.4670023148148148</v>
      </c>
      <c r="D25" s="11">
        <f>Taxi_journeydata!D25</f>
        <v>44378</v>
      </c>
      <c r="E25" s="13">
        <f>Taxi_journeydata!E25</f>
        <v>0.47452546296296294</v>
      </c>
      <c r="F25" s="5">
        <f>Taxi_journeydata!F25</f>
        <v>1</v>
      </c>
      <c r="G25" s="5">
        <f>Taxi_journeydata!G25</f>
        <v>74</v>
      </c>
      <c r="H25" s="5">
        <f>Taxi_journeydata!H25</f>
        <v>75</v>
      </c>
      <c r="I25" s="5">
        <f>Taxi_journeydata!I25</f>
        <v>1</v>
      </c>
      <c r="J25" s="5">
        <f>Taxi_journeydata!J25</f>
        <v>1.27</v>
      </c>
      <c r="K25" s="5">
        <f>Taxi_journeydata!K25</f>
        <v>8.5</v>
      </c>
      <c r="M25" s="13">
        <f>IF(K25="","",Taxi_journeydata!M25)</f>
        <v>7.5231481459923089E-3</v>
      </c>
      <c r="N25" s="46">
        <f t="shared" si="3"/>
        <v>10.833333330228925</v>
      </c>
      <c r="O25" s="5">
        <f t="shared" si="2"/>
        <v>5</v>
      </c>
      <c r="P25" s="20">
        <f t="shared" si="4"/>
        <v>11</v>
      </c>
    </row>
    <row r="26" spans="2:16" x14ac:dyDescent="0.35">
      <c r="B26" s="11">
        <f>Taxi_journeydata!B26</f>
        <v>44378</v>
      </c>
      <c r="C26" s="13">
        <f>Taxi_journeydata!C26</f>
        <v>0.46773148148148147</v>
      </c>
      <c r="D26" s="11">
        <f>Taxi_journeydata!D26</f>
        <v>44378</v>
      </c>
      <c r="E26" s="13">
        <f>Taxi_journeydata!E26</f>
        <v>0.47640046296296296</v>
      </c>
      <c r="F26" s="5">
        <f>Taxi_journeydata!F26</f>
        <v>1</v>
      </c>
      <c r="G26" s="5">
        <f>Taxi_journeydata!G26</f>
        <v>75</v>
      </c>
      <c r="H26" s="5">
        <f>Taxi_journeydata!H26</f>
        <v>41</v>
      </c>
      <c r="I26" s="5">
        <f>Taxi_journeydata!I26</f>
        <v>4</v>
      </c>
      <c r="J26" s="5">
        <f>Taxi_journeydata!J26</f>
        <v>1.9</v>
      </c>
      <c r="K26" s="5">
        <f>Taxi_journeydata!K26</f>
        <v>10.5</v>
      </c>
      <c r="M26" s="13">
        <f>IF(K26="","",Taxi_journeydata!M26)</f>
        <v>8.6689814779674634E-3</v>
      </c>
      <c r="N26" s="46">
        <f t="shared" si="3"/>
        <v>12.483333328273147</v>
      </c>
      <c r="O26" s="5">
        <f t="shared" si="2"/>
        <v>5</v>
      </c>
      <c r="P26" s="20">
        <f t="shared" si="4"/>
        <v>11</v>
      </c>
    </row>
    <row r="27" spans="2:16" x14ac:dyDescent="0.35">
      <c r="B27" s="11">
        <f>Taxi_journeydata!B27</f>
        <v>44378</v>
      </c>
      <c r="C27" s="13">
        <f>Taxi_journeydata!C27</f>
        <v>0.53196759259259252</v>
      </c>
      <c r="D27" s="11">
        <f>Taxi_journeydata!D27</f>
        <v>44378</v>
      </c>
      <c r="E27" s="13">
        <f>Taxi_journeydata!E27</f>
        <v>0.56189814814814809</v>
      </c>
      <c r="F27" s="5">
        <f>Taxi_journeydata!F27</f>
        <v>1</v>
      </c>
      <c r="G27" s="5">
        <f>Taxi_journeydata!G27</f>
        <v>241</v>
      </c>
      <c r="H27" s="5">
        <f>Taxi_journeydata!H27</f>
        <v>213</v>
      </c>
      <c r="I27" s="5">
        <f>Taxi_journeydata!I27</f>
        <v>2</v>
      </c>
      <c r="J27" s="5">
        <f>Taxi_journeydata!J27</f>
        <v>7.77</v>
      </c>
      <c r="K27" s="5">
        <f>Taxi_journeydata!K27</f>
        <v>32</v>
      </c>
      <c r="M27" s="13">
        <f>IF(K27="","",Taxi_journeydata!M27)</f>
        <v>2.9930555552709848E-2</v>
      </c>
      <c r="N27" s="46">
        <f t="shared" si="3"/>
        <v>43.099999995902181</v>
      </c>
      <c r="O27" s="5">
        <f t="shared" si="2"/>
        <v>5</v>
      </c>
      <c r="P27" s="20">
        <f t="shared" si="4"/>
        <v>12</v>
      </c>
    </row>
    <row r="28" spans="2:16" x14ac:dyDescent="0.35">
      <c r="B28" s="11">
        <f>Taxi_journeydata!B28</f>
        <v>44378</v>
      </c>
      <c r="C28" s="13">
        <f>Taxi_journeydata!C28</f>
        <v>0.53435185185185186</v>
      </c>
      <c r="D28" s="11">
        <f>Taxi_journeydata!D28</f>
        <v>44378</v>
      </c>
      <c r="E28" s="13">
        <f>Taxi_journeydata!E28</f>
        <v>0.53692129629629626</v>
      </c>
      <c r="F28" s="5">
        <f>Taxi_journeydata!F28</f>
        <v>1</v>
      </c>
      <c r="G28" s="5">
        <f>Taxi_journeydata!G28</f>
        <v>106</v>
      </c>
      <c r="H28" s="5">
        <f>Taxi_journeydata!H28</f>
        <v>181</v>
      </c>
      <c r="I28" s="5">
        <f>Taxi_journeydata!I28</f>
        <v>1</v>
      </c>
      <c r="J28" s="5">
        <f>Taxi_journeydata!J28</f>
        <v>0.7</v>
      </c>
      <c r="K28" s="5">
        <f>Taxi_journeydata!K28</f>
        <v>5</v>
      </c>
      <c r="M28" s="13">
        <f>IF(K28="","",Taxi_journeydata!M28)</f>
        <v>2.5694444411783479E-3</v>
      </c>
      <c r="N28" s="46">
        <f t="shared" si="3"/>
        <v>3.699999995296821</v>
      </c>
      <c r="O28" s="5">
        <f t="shared" si="2"/>
        <v>5</v>
      </c>
      <c r="P28" s="20">
        <f t="shared" si="4"/>
        <v>12</v>
      </c>
    </row>
    <row r="29" spans="2:16" x14ac:dyDescent="0.35">
      <c r="B29" s="11">
        <f>Taxi_journeydata!B29</f>
        <v>44378</v>
      </c>
      <c r="C29" s="13">
        <f>Taxi_journeydata!C29</f>
        <v>0.53019675925925924</v>
      </c>
      <c r="D29" s="11">
        <f>Taxi_journeydata!D29</f>
        <v>44378</v>
      </c>
      <c r="E29" s="13">
        <f>Taxi_journeydata!E29</f>
        <v>0.54055555555555557</v>
      </c>
      <c r="F29" s="5">
        <f>Taxi_journeydata!F29</f>
        <v>1</v>
      </c>
      <c r="G29" s="5">
        <f>Taxi_journeydata!G29</f>
        <v>82</v>
      </c>
      <c r="H29" s="5">
        <f>Taxi_journeydata!H29</f>
        <v>260</v>
      </c>
      <c r="I29" s="5">
        <f>Taxi_journeydata!I29</f>
        <v>1</v>
      </c>
      <c r="J29" s="5">
        <f>Taxi_journeydata!J29</f>
        <v>2.5</v>
      </c>
      <c r="K29" s="5">
        <f>Taxi_journeydata!K29</f>
        <v>12</v>
      </c>
      <c r="M29" s="13">
        <f>IF(K29="","",Taxi_journeydata!M29)</f>
        <v>1.0358796294895001E-2</v>
      </c>
      <c r="N29" s="46">
        <f t="shared" si="3"/>
        <v>14.916666664648801</v>
      </c>
      <c r="O29" s="5">
        <f t="shared" si="2"/>
        <v>5</v>
      </c>
      <c r="P29" s="20">
        <f t="shared" si="4"/>
        <v>12</v>
      </c>
    </row>
    <row r="30" spans="2:16" x14ac:dyDescent="0.35">
      <c r="B30" s="11">
        <f>Taxi_journeydata!B30</f>
        <v>44378</v>
      </c>
      <c r="C30" s="13">
        <f>Taxi_journeydata!C30</f>
        <v>0.52489583333333334</v>
      </c>
      <c r="D30" s="11">
        <f>Taxi_journeydata!D30</f>
        <v>44378</v>
      </c>
      <c r="E30" s="13">
        <f>Taxi_journeydata!E30</f>
        <v>0.52986111111111112</v>
      </c>
      <c r="F30" s="5">
        <f>Taxi_journeydata!F30</f>
        <v>1</v>
      </c>
      <c r="G30" s="5">
        <f>Taxi_journeydata!G30</f>
        <v>74</v>
      </c>
      <c r="H30" s="5">
        <f>Taxi_journeydata!H30</f>
        <v>41</v>
      </c>
      <c r="I30" s="5">
        <f>Taxi_journeydata!I30</f>
        <v>1</v>
      </c>
      <c r="J30" s="5">
        <f>Taxi_journeydata!J30</f>
        <v>1.26</v>
      </c>
      <c r="K30" s="5">
        <f>Taxi_journeydata!K30</f>
        <v>6.5</v>
      </c>
      <c r="M30" s="13">
        <f>IF(K30="","",Taxi_journeydata!M30)</f>
        <v>4.9652777743176557E-3</v>
      </c>
      <c r="N30" s="46">
        <f t="shared" si="3"/>
        <v>7.1499999950174242</v>
      </c>
      <c r="O30" s="5">
        <f t="shared" si="2"/>
        <v>5</v>
      </c>
      <c r="P30" s="20">
        <f t="shared" si="4"/>
        <v>12</v>
      </c>
    </row>
    <row r="31" spans="2:16" x14ac:dyDescent="0.35">
      <c r="B31" s="11">
        <f>Taxi_journeydata!B31</f>
        <v>44378</v>
      </c>
      <c r="C31" s="13">
        <f>Taxi_journeydata!C31</f>
        <v>0.55246527777777776</v>
      </c>
      <c r="D31" s="11">
        <f>Taxi_journeydata!D31</f>
        <v>44378</v>
      </c>
      <c r="E31" s="13">
        <f>Taxi_journeydata!E31</f>
        <v>0.55585648148148148</v>
      </c>
      <c r="F31" s="5">
        <f>Taxi_journeydata!F31</f>
        <v>1</v>
      </c>
      <c r="G31" s="5">
        <f>Taxi_journeydata!G31</f>
        <v>7</v>
      </c>
      <c r="H31" s="5">
        <f>Taxi_journeydata!H31</f>
        <v>193</v>
      </c>
      <c r="I31" s="5">
        <f>Taxi_journeydata!I31</f>
        <v>1</v>
      </c>
      <c r="J31" s="5">
        <f>Taxi_journeydata!J31</f>
        <v>0.75</v>
      </c>
      <c r="K31" s="5">
        <f>Taxi_journeydata!K31</f>
        <v>5</v>
      </c>
      <c r="M31" s="13">
        <f>IF(K31="","",Taxi_journeydata!M31)</f>
        <v>3.3912037033587694E-3</v>
      </c>
      <c r="N31" s="46">
        <f t="shared" si="3"/>
        <v>4.883333332836628</v>
      </c>
      <c r="O31" s="5">
        <f t="shared" si="2"/>
        <v>5</v>
      </c>
      <c r="P31" s="20">
        <f t="shared" si="4"/>
        <v>13</v>
      </c>
    </row>
    <row r="32" spans="2:16" x14ac:dyDescent="0.35">
      <c r="B32" s="11">
        <f>Taxi_journeydata!B32</f>
        <v>44378</v>
      </c>
      <c r="C32" s="13">
        <f>Taxi_journeydata!C32</f>
        <v>0.5817592592592592</v>
      </c>
      <c r="D32" s="11">
        <f>Taxi_journeydata!D32</f>
        <v>44378</v>
      </c>
      <c r="E32" s="13">
        <f>Taxi_journeydata!E32</f>
        <v>0.59206018518518522</v>
      </c>
      <c r="F32" s="5">
        <f>Taxi_journeydata!F32</f>
        <v>1</v>
      </c>
      <c r="G32" s="5">
        <f>Taxi_journeydata!G32</f>
        <v>74</v>
      </c>
      <c r="H32" s="5">
        <f>Taxi_journeydata!H32</f>
        <v>42</v>
      </c>
      <c r="I32" s="5">
        <f>Taxi_journeydata!I32</f>
        <v>1</v>
      </c>
      <c r="J32" s="5">
        <f>Taxi_journeydata!J32</f>
        <v>2.33</v>
      </c>
      <c r="K32" s="5">
        <f>Taxi_journeydata!K32</f>
        <v>11.5</v>
      </c>
      <c r="M32" s="13">
        <f>IF(K32="","",Taxi_journeydata!M32)</f>
        <v>1.0300925925548654E-2</v>
      </c>
      <c r="N32" s="46">
        <f t="shared" si="3"/>
        <v>14.833333332790062</v>
      </c>
      <c r="O32" s="5">
        <f t="shared" si="2"/>
        <v>5</v>
      </c>
      <c r="P32" s="20">
        <f t="shared" si="4"/>
        <v>13</v>
      </c>
    </row>
    <row r="33" spans="2:16" x14ac:dyDescent="0.35">
      <c r="B33" s="11">
        <f>Taxi_journeydata!B33</f>
        <v>44378</v>
      </c>
      <c r="C33" s="13">
        <f>Taxi_journeydata!C33</f>
        <v>0.5628009259259259</v>
      </c>
      <c r="D33" s="11">
        <f>Taxi_journeydata!D33</f>
        <v>44378</v>
      </c>
      <c r="E33" s="13">
        <f>Taxi_journeydata!E33</f>
        <v>0.56673611111111111</v>
      </c>
      <c r="F33" s="5">
        <f>Taxi_journeydata!F33</f>
        <v>1</v>
      </c>
      <c r="G33" s="5">
        <f>Taxi_journeydata!G33</f>
        <v>75</v>
      </c>
      <c r="H33" s="5">
        <f>Taxi_journeydata!H33</f>
        <v>74</v>
      </c>
      <c r="I33" s="5">
        <f>Taxi_journeydata!I33</f>
        <v>1</v>
      </c>
      <c r="J33" s="5">
        <f>Taxi_journeydata!J33</f>
        <v>0.82</v>
      </c>
      <c r="K33" s="5">
        <f>Taxi_journeydata!K33</f>
        <v>5.5</v>
      </c>
      <c r="M33" s="13">
        <f>IF(K33="","",Taxi_journeydata!M33)</f>
        <v>3.9351851883111522E-3</v>
      </c>
      <c r="N33" s="46">
        <f t="shared" si="3"/>
        <v>5.6666666711680591</v>
      </c>
      <c r="O33" s="5">
        <f t="shared" si="2"/>
        <v>5</v>
      </c>
      <c r="P33" s="20">
        <f t="shared" si="4"/>
        <v>13</v>
      </c>
    </row>
    <row r="34" spans="2:16" x14ac:dyDescent="0.35">
      <c r="B34" s="11">
        <f>Taxi_journeydata!B34</f>
        <v>44378</v>
      </c>
      <c r="C34" s="13">
        <f>Taxi_journeydata!C34</f>
        <v>0.58758101851851852</v>
      </c>
      <c r="D34" s="11">
        <f>Taxi_journeydata!D34</f>
        <v>44378</v>
      </c>
      <c r="E34" s="13">
        <f>Taxi_journeydata!E34</f>
        <v>0.59462962962962962</v>
      </c>
      <c r="F34" s="5">
        <f>Taxi_journeydata!F34</f>
        <v>1</v>
      </c>
      <c r="G34" s="5">
        <f>Taxi_journeydata!G34</f>
        <v>75</v>
      </c>
      <c r="H34" s="5">
        <f>Taxi_journeydata!H34</f>
        <v>74</v>
      </c>
      <c r="I34" s="5">
        <f>Taxi_journeydata!I34</f>
        <v>1</v>
      </c>
      <c r="J34" s="5">
        <f>Taxi_journeydata!J34</f>
        <v>1.8</v>
      </c>
      <c r="K34" s="5">
        <f>Taxi_journeydata!K34</f>
        <v>9</v>
      </c>
      <c r="M34" s="13">
        <f>IF(K34="","",Taxi_journeydata!M34)</f>
        <v>7.0486111144418828E-3</v>
      </c>
      <c r="N34" s="46">
        <f t="shared" si="3"/>
        <v>10.150000004796311</v>
      </c>
      <c r="O34" s="5">
        <f t="shared" si="2"/>
        <v>5</v>
      </c>
      <c r="P34" s="20">
        <f t="shared" si="4"/>
        <v>14</v>
      </c>
    </row>
    <row r="35" spans="2:16" x14ac:dyDescent="0.35">
      <c r="B35" s="11">
        <f>Taxi_journeydata!B35</f>
        <v>44378</v>
      </c>
      <c r="C35" s="13">
        <f>Taxi_journeydata!C35</f>
        <v>0.61603009259259256</v>
      </c>
      <c r="D35" s="11">
        <f>Taxi_journeydata!D35</f>
        <v>44378</v>
      </c>
      <c r="E35" s="13">
        <f>Taxi_journeydata!E35</f>
        <v>0.61895833333333339</v>
      </c>
      <c r="F35" s="5">
        <f>Taxi_journeydata!F35</f>
        <v>1</v>
      </c>
      <c r="G35" s="5">
        <f>Taxi_journeydata!G35</f>
        <v>166</v>
      </c>
      <c r="H35" s="5">
        <f>Taxi_journeydata!H35</f>
        <v>41</v>
      </c>
      <c r="I35" s="5">
        <f>Taxi_journeydata!I35</f>
        <v>1</v>
      </c>
      <c r="J35" s="5">
        <f>Taxi_journeydata!J35</f>
        <v>0.93</v>
      </c>
      <c r="K35" s="5">
        <f>Taxi_journeydata!K35</f>
        <v>5</v>
      </c>
      <c r="M35" s="13">
        <f>IF(K35="","",Taxi_journeydata!M35)</f>
        <v>2.9282407413120382E-3</v>
      </c>
      <c r="N35" s="46">
        <f t="shared" si="3"/>
        <v>4.2166666674893349</v>
      </c>
      <c r="O35" s="5">
        <f t="shared" si="2"/>
        <v>5</v>
      </c>
      <c r="P35" s="20">
        <f t="shared" si="4"/>
        <v>14</v>
      </c>
    </row>
    <row r="36" spans="2:16" x14ac:dyDescent="0.35">
      <c r="B36" s="11">
        <f>Taxi_journeydata!B36</f>
        <v>44378</v>
      </c>
      <c r="C36" s="13">
        <f>Taxi_journeydata!C36</f>
        <v>0.58800925925925929</v>
      </c>
      <c r="D36" s="11">
        <f>Taxi_journeydata!D36</f>
        <v>44378</v>
      </c>
      <c r="E36" s="13">
        <f>Taxi_journeydata!E36</f>
        <v>0.60239583333333335</v>
      </c>
      <c r="F36" s="5">
        <f>Taxi_journeydata!F36</f>
        <v>1</v>
      </c>
      <c r="G36" s="5">
        <f>Taxi_journeydata!G36</f>
        <v>7</v>
      </c>
      <c r="H36" s="5">
        <f>Taxi_journeydata!H36</f>
        <v>226</v>
      </c>
      <c r="I36" s="5">
        <f>Taxi_journeydata!I36</f>
        <v>1</v>
      </c>
      <c r="J36" s="5">
        <f>Taxi_journeydata!J36</f>
        <v>3.13</v>
      </c>
      <c r="K36" s="5">
        <f>Taxi_journeydata!K36</f>
        <v>15</v>
      </c>
      <c r="M36" s="13">
        <f>IF(K36="","",Taxi_journeydata!M36)</f>
        <v>1.4386574075615499E-2</v>
      </c>
      <c r="N36" s="46">
        <f t="shared" si="3"/>
        <v>20.716666668886319</v>
      </c>
      <c r="O36" s="5">
        <f t="shared" si="2"/>
        <v>5</v>
      </c>
      <c r="P36" s="20">
        <f t="shared" si="4"/>
        <v>14</v>
      </c>
    </row>
    <row r="37" spans="2:16" x14ac:dyDescent="0.35">
      <c r="B37" s="11">
        <f>Taxi_journeydata!B37</f>
        <v>44378</v>
      </c>
      <c r="C37" s="13">
        <f>Taxi_journeydata!C37</f>
        <v>0.61831018518518521</v>
      </c>
      <c r="D37" s="11">
        <f>Taxi_journeydata!D37</f>
        <v>44378</v>
      </c>
      <c r="E37" s="13">
        <f>Taxi_journeydata!E37</f>
        <v>0.62290509259259264</v>
      </c>
      <c r="F37" s="5">
        <f>Taxi_journeydata!F37</f>
        <v>1</v>
      </c>
      <c r="G37" s="5">
        <f>Taxi_journeydata!G37</f>
        <v>116</v>
      </c>
      <c r="H37" s="5">
        <f>Taxi_journeydata!H37</f>
        <v>166</v>
      </c>
      <c r="I37" s="5">
        <f>Taxi_journeydata!I37</f>
        <v>1</v>
      </c>
      <c r="J37" s="5">
        <f>Taxi_journeydata!J37</f>
        <v>1.9</v>
      </c>
      <c r="K37" s="5">
        <f>Taxi_journeydata!K37</f>
        <v>8</v>
      </c>
      <c r="M37" s="13">
        <f>IF(K37="","",Taxi_journeydata!M37)</f>
        <v>4.5949074046802707E-3</v>
      </c>
      <c r="N37" s="46">
        <f t="shared" si="3"/>
        <v>6.6166666627395898</v>
      </c>
      <c r="O37" s="5">
        <f t="shared" si="2"/>
        <v>5</v>
      </c>
      <c r="P37" s="20">
        <f t="shared" si="4"/>
        <v>14</v>
      </c>
    </row>
    <row r="38" spans="2:16" x14ac:dyDescent="0.35">
      <c r="B38" s="11">
        <f>Taxi_journeydata!B38</f>
        <v>44378</v>
      </c>
      <c r="C38" s="13">
        <f>Taxi_journeydata!C38</f>
        <v>0.66282407407407407</v>
      </c>
      <c r="D38" s="11">
        <f>Taxi_journeydata!D38</f>
        <v>44378</v>
      </c>
      <c r="E38" s="13">
        <f>Taxi_journeydata!E38</f>
        <v>0.68223379629629621</v>
      </c>
      <c r="F38" s="5">
        <f>Taxi_journeydata!F38</f>
        <v>1</v>
      </c>
      <c r="G38" s="5">
        <f>Taxi_journeydata!G38</f>
        <v>152</v>
      </c>
      <c r="H38" s="5">
        <f>Taxi_journeydata!H38</f>
        <v>244</v>
      </c>
      <c r="I38" s="5">
        <f>Taxi_journeydata!I38</f>
        <v>1</v>
      </c>
      <c r="J38" s="5">
        <f>Taxi_journeydata!J38</f>
        <v>2.52</v>
      </c>
      <c r="K38" s="5">
        <f>Taxi_journeydata!K38</f>
        <v>17.5</v>
      </c>
      <c r="M38" s="13">
        <f>IF(K38="","",Taxi_journeydata!M38)</f>
        <v>1.9409722219279502E-2</v>
      </c>
      <c r="N38" s="46">
        <f t="shared" si="3"/>
        <v>27.949999995762482</v>
      </c>
      <c r="O38" s="5">
        <f t="shared" si="2"/>
        <v>5</v>
      </c>
      <c r="P38" s="20">
        <f t="shared" si="4"/>
        <v>15</v>
      </c>
    </row>
    <row r="39" spans="2:16" x14ac:dyDescent="0.35">
      <c r="B39" s="11">
        <f>Taxi_journeydata!B39</f>
        <v>44378</v>
      </c>
      <c r="C39" s="13">
        <f>Taxi_journeydata!C39</f>
        <v>0.66587962962962965</v>
      </c>
      <c r="D39" s="11">
        <f>Taxi_journeydata!D39</f>
        <v>44378</v>
      </c>
      <c r="E39" s="13">
        <f>Taxi_journeydata!E39</f>
        <v>0.66983796296296294</v>
      </c>
      <c r="F39" s="5">
        <f>Taxi_journeydata!F39</f>
        <v>1</v>
      </c>
      <c r="G39" s="5">
        <f>Taxi_journeydata!G39</f>
        <v>75</v>
      </c>
      <c r="H39" s="5">
        <f>Taxi_journeydata!H39</f>
        <v>74</v>
      </c>
      <c r="I39" s="5">
        <f>Taxi_journeydata!I39</f>
        <v>1</v>
      </c>
      <c r="J39" s="5">
        <f>Taxi_journeydata!J39</f>
        <v>0.9</v>
      </c>
      <c r="K39" s="5">
        <f>Taxi_journeydata!K39</f>
        <v>6</v>
      </c>
      <c r="M39" s="13">
        <f>IF(K39="","",Taxi_journeydata!M39)</f>
        <v>3.9583333345944993E-3</v>
      </c>
      <c r="N39" s="46">
        <f t="shared" si="3"/>
        <v>5.700000001816079</v>
      </c>
      <c r="O39" s="5">
        <f t="shared" si="2"/>
        <v>5</v>
      </c>
      <c r="P39" s="20">
        <f t="shared" si="4"/>
        <v>15</v>
      </c>
    </row>
    <row r="40" spans="2:16" x14ac:dyDescent="0.35">
      <c r="B40" s="11">
        <f>Taxi_journeydata!B40</f>
        <v>44378</v>
      </c>
      <c r="C40" s="13">
        <f>Taxi_journeydata!C40</f>
        <v>0.6441782407407407</v>
      </c>
      <c r="D40" s="11">
        <f>Taxi_journeydata!D40</f>
        <v>44378</v>
      </c>
      <c r="E40" s="13">
        <f>Taxi_journeydata!E40</f>
        <v>0.66622685185185182</v>
      </c>
      <c r="F40" s="5">
        <f>Taxi_journeydata!F40</f>
        <v>1</v>
      </c>
      <c r="G40" s="5">
        <f>Taxi_journeydata!G40</f>
        <v>129</v>
      </c>
      <c r="H40" s="5">
        <f>Taxi_journeydata!H40</f>
        <v>121</v>
      </c>
      <c r="I40" s="5">
        <f>Taxi_journeydata!I40</f>
        <v>1</v>
      </c>
      <c r="J40" s="5">
        <f>Taxi_journeydata!J40</f>
        <v>7.97</v>
      </c>
      <c r="K40" s="5">
        <f>Taxi_journeydata!K40</f>
        <v>27</v>
      </c>
      <c r="M40" s="13">
        <f>IF(K40="","",Taxi_journeydata!M40)</f>
        <v>2.2048611113859806E-2</v>
      </c>
      <c r="N40" s="46">
        <f t="shared" si="3"/>
        <v>31.750000003958121</v>
      </c>
      <c r="O40" s="5">
        <f t="shared" si="2"/>
        <v>5</v>
      </c>
      <c r="P40" s="20">
        <f t="shared" si="4"/>
        <v>15</v>
      </c>
    </row>
    <row r="41" spans="2:16" x14ac:dyDescent="0.35">
      <c r="B41" s="11">
        <f>Taxi_journeydata!B41</f>
        <v>44378</v>
      </c>
      <c r="C41" s="13">
        <f>Taxi_journeydata!C41</f>
        <v>0.64778935185185182</v>
      </c>
      <c r="D41" s="11">
        <f>Taxi_journeydata!D41</f>
        <v>44378</v>
      </c>
      <c r="E41" s="13">
        <f>Taxi_journeydata!E41</f>
        <v>0.65013888888888893</v>
      </c>
      <c r="F41" s="5">
        <f>Taxi_journeydata!F41</f>
        <v>1</v>
      </c>
      <c r="G41" s="5">
        <f>Taxi_journeydata!G41</f>
        <v>7</v>
      </c>
      <c r="H41" s="5">
        <f>Taxi_journeydata!H41</f>
        <v>179</v>
      </c>
      <c r="I41" s="5">
        <f>Taxi_journeydata!I41</f>
        <v>1</v>
      </c>
      <c r="J41" s="5">
        <f>Taxi_journeydata!J41</f>
        <v>0.73</v>
      </c>
      <c r="K41" s="5">
        <f>Taxi_journeydata!K41</f>
        <v>4.5</v>
      </c>
      <c r="M41" s="13">
        <f>IF(K41="","",Taxi_journeydata!M41)</f>
        <v>2.3495370405726135E-3</v>
      </c>
      <c r="N41" s="46">
        <f t="shared" si="3"/>
        <v>3.3833333384245634</v>
      </c>
      <c r="O41" s="5">
        <f t="shared" si="2"/>
        <v>5</v>
      </c>
      <c r="P41" s="20">
        <f t="shared" si="4"/>
        <v>15</v>
      </c>
    </row>
    <row r="42" spans="2:16" x14ac:dyDescent="0.35">
      <c r="B42" s="11">
        <f>Taxi_journeydata!B42</f>
        <v>44378</v>
      </c>
      <c r="C42" s="13">
        <f>Taxi_journeydata!C42</f>
        <v>0.66726851851851843</v>
      </c>
      <c r="D42" s="11">
        <f>Taxi_journeydata!D42</f>
        <v>44378</v>
      </c>
      <c r="E42" s="13">
        <f>Taxi_journeydata!E42</f>
        <v>0.67842592592592599</v>
      </c>
      <c r="F42" s="5">
        <f>Taxi_journeydata!F42</f>
        <v>1</v>
      </c>
      <c r="G42" s="5">
        <f>Taxi_journeydata!G42</f>
        <v>197</v>
      </c>
      <c r="H42" s="5">
        <f>Taxi_journeydata!H42</f>
        <v>10</v>
      </c>
      <c r="I42" s="5">
        <f>Taxi_journeydata!I42</f>
        <v>1</v>
      </c>
      <c r="J42" s="5">
        <f>Taxi_journeydata!J42</f>
        <v>2.85</v>
      </c>
      <c r="K42" s="5">
        <f>Taxi_journeydata!K42</f>
        <v>13</v>
      </c>
      <c r="M42" s="13">
        <f>IF(K42="","",Taxi_journeydata!M42)</f>
        <v>1.1157407410792075E-2</v>
      </c>
      <c r="N42" s="46">
        <f t="shared" si="3"/>
        <v>16.066666671540588</v>
      </c>
      <c r="O42" s="5">
        <f t="shared" si="2"/>
        <v>5</v>
      </c>
      <c r="P42" s="20">
        <f t="shared" si="4"/>
        <v>16</v>
      </c>
    </row>
    <row r="43" spans="2:16" x14ac:dyDescent="0.35">
      <c r="B43" s="11">
        <f>Taxi_journeydata!B43</f>
        <v>44378</v>
      </c>
      <c r="C43" s="13">
        <f>Taxi_journeydata!C43</f>
        <v>0.70597222222222233</v>
      </c>
      <c r="D43" s="11">
        <f>Taxi_journeydata!D43</f>
        <v>44378</v>
      </c>
      <c r="E43" s="13">
        <f>Taxi_journeydata!E43</f>
        <v>0.7163194444444444</v>
      </c>
      <c r="F43" s="5">
        <f>Taxi_journeydata!F43</f>
        <v>1</v>
      </c>
      <c r="G43" s="5">
        <f>Taxi_journeydata!G43</f>
        <v>75</v>
      </c>
      <c r="H43" s="5">
        <f>Taxi_journeydata!H43</f>
        <v>152</v>
      </c>
      <c r="I43" s="5">
        <f>Taxi_journeydata!I43</f>
        <v>1</v>
      </c>
      <c r="J43" s="5">
        <f>Taxi_journeydata!J43</f>
        <v>2</v>
      </c>
      <c r="K43" s="5">
        <f>Taxi_journeydata!K43</f>
        <v>11.5</v>
      </c>
      <c r="M43" s="13">
        <f>IF(K43="","",Taxi_journeydata!M43)</f>
        <v>1.0347222225391306E-2</v>
      </c>
      <c r="N43" s="46">
        <f t="shared" si="3"/>
        <v>14.900000004563481</v>
      </c>
      <c r="O43" s="5">
        <f t="shared" si="2"/>
        <v>5</v>
      </c>
      <c r="P43" s="20">
        <f t="shared" si="4"/>
        <v>16</v>
      </c>
    </row>
    <row r="44" spans="2:16" x14ac:dyDescent="0.35">
      <c r="B44" s="11">
        <f>Taxi_journeydata!B44</f>
        <v>44378</v>
      </c>
      <c r="C44" s="13">
        <f>Taxi_journeydata!C44</f>
        <v>0.6931250000000001</v>
      </c>
      <c r="D44" s="11">
        <f>Taxi_journeydata!D44</f>
        <v>44378</v>
      </c>
      <c r="E44" s="13">
        <f>Taxi_journeydata!E44</f>
        <v>0.70491898148148147</v>
      </c>
      <c r="F44" s="5">
        <f>Taxi_journeydata!F44</f>
        <v>1</v>
      </c>
      <c r="G44" s="5">
        <f>Taxi_journeydata!G44</f>
        <v>74</v>
      </c>
      <c r="H44" s="5">
        <f>Taxi_journeydata!H44</f>
        <v>166</v>
      </c>
      <c r="I44" s="5">
        <f>Taxi_journeydata!I44</f>
        <v>1</v>
      </c>
      <c r="J44" s="5">
        <f>Taxi_journeydata!J44</f>
        <v>1.35</v>
      </c>
      <c r="K44" s="5">
        <f>Taxi_journeydata!K44</f>
        <v>11</v>
      </c>
      <c r="M44" s="13">
        <f>IF(K44="","",Taxi_journeydata!M44)</f>
        <v>1.1793981480877846E-2</v>
      </c>
      <c r="N44" s="46">
        <f t="shared" si="3"/>
        <v>16.983333332464099</v>
      </c>
      <c r="O44" s="5">
        <f t="shared" si="2"/>
        <v>5</v>
      </c>
      <c r="P44" s="20">
        <f t="shared" si="4"/>
        <v>16</v>
      </c>
    </row>
    <row r="45" spans="2:16" x14ac:dyDescent="0.35">
      <c r="B45" s="11">
        <f>Taxi_journeydata!B45</f>
        <v>44378</v>
      </c>
      <c r="C45" s="13">
        <f>Taxi_journeydata!C45</f>
        <v>0.69997685185185177</v>
      </c>
      <c r="D45" s="11">
        <f>Taxi_journeydata!D45</f>
        <v>44378</v>
      </c>
      <c r="E45" s="13">
        <f>Taxi_journeydata!E45</f>
        <v>0.70406250000000004</v>
      </c>
      <c r="F45" s="5">
        <f>Taxi_journeydata!F45</f>
        <v>1</v>
      </c>
      <c r="G45" s="5">
        <f>Taxi_journeydata!G45</f>
        <v>41</v>
      </c>
      <c r="H45" s="5">
        <f>Taxi_journeydata!H45</f>
        <v>42</v>
      </c>
      <c r="I45" s="5">
        <f>Taxi_journeydata!I45</f>
        <v>1</v>
      </c>
      <c r="J45" s="5">
        <f>Taxi_journeydata!J45</f>
        <v>0.76</v>
      </c>
      <c r="K45" s="5">
        <f>Taxi_journeydata!K45</f>
        <v>5.5</v>
      </c>
      <c r="M45" s="13">
        <f>IF(K45="","",Taxi_journeydata!M45)</f>
        <v>4.0856481500668451E-3</v>
      </c>
      <c r="N45" s="46">
        <f t="shared" si="3"/>
        <v>5.883333336096257</v>
      </c>
      <c r="O45" s="5">
        <f t="shared" si="2"/>
        <v>5</v>
      </c>
      <c r="P45" s="20">
        <f t="shared" si="4"/>
        <v>16</v>
      </c>
    </row>
    <row r="46" spans="2:16" x14ac:dyDescent="0.35">
      <c r="B46" s="11">
        <f>Taxi_journeydata!B46</f>
        <v>44378</v>
      </c>
      <c r="C46" s="13">
        <f>Taxi_journeydata!C46</f>
        <v>0.72908564814814814</v>
      </c>
      <c r="D46" s="11">
        <f>Taxi_journeydata!D46</f>
        <v>44378</v>
      </c>
      <c r="E46" s="13">
        <f>Taxi_journeydata!E46</f>
        <v>0.73609953703703701</v>
      </c>
      <c r="F46" s="5">
        <f>Taxi_journeydata!F46</f>
        <v>1</v>
      </c>
      <c r="G46" s="5">
        <f>Taxi_journeydata!G46</f>
        <v>25</v>
      </c>
      <c r="H46" s="5">
        <f>Taxi_journeydata!H46</f>
        <v>25</v>
      </c>
      <c r="I46" s="5">
        <f>Taxi_journeydata!I46</f>
        <v>1</v>
      </c>
      <c r="J46" s="5">
        <f>Taxi_journeydata!J46</f>
        <v>1.44</v>
      </c>
      <c r="K46" s="5">
        <f>Taxi_journeydata!K46</f>
        <v>8</v>
      </c>
      <c r="M46" s="13">
        <f>IF(K46="","",Taxi_journeydata!M46)</f>
        <v>7.0138888913788833E-3</v>
      </c>
      <c r="N46" s="46">
        <f t="shared" si="3"/>
        <v>10.100000003585592</v>
      </c>
      <c r="O46" s="5">
        <f t="shared" si="2"/>
        <v>5</v>
      </c>
      <c r="P46" s="20">
        <f t="shared" si="4"/>
        <v>17</v>
      </c>
    </row>
    <row r="47" spans="2:16" x14ac:dyDescent="0.35">
      <c r="B47" s="11">
        <f>Taxi_journeydata!B47</f>
        <v>44378</v>
      </c>
      <c r="C47" s="13">
        <f>Taxi_journeydata!C47</f>
        <v>0.73137731481481483</v>
      </c>
      <c r="D47" s="11">
        <f>Taxi_journeydata!D47</f>
        <v>44378</v>
      </c>
      <c r="E47" s="13">
        <f>Taxi_journeydata!E47</f>
        <v>0.73833333333333329</v>
      </c>
      <c r="F47" s="5">
        <f>Taxi_journeydata!F47</f>
        <v>1</v>
      </c>
      <c r="G47" s="5">
        <f>Taxi_journeydata!G47</f>
        <v>75</v>
      </c>
      <c r="H47" s="5">
        <f>Taxi_journeydata!H47</f>
        <v>42</v>
      </c>
      <c r="I47" s="5">
        <f>Taxi_journeydata!I47</f>
        <v>1</v>
      </c>
      <c r="J47" s="5">
        <f>Taxi_journeydata!J47</f>
        <v>1.61</v>
      </c>
      <c r="K47" s="5">
        <f>Taxi_journeydata!K47</f>
        <v>8.5</v>
      </c>
      <c r="M47" s="13">
        <f>IF(K47="","",Taxi_journeydata!M47)</f>
        <v>6.9560185220325366E-3</v>
      </c>
      <c r="N47" s="46">
        <f t="shared" si="3"/>
        <v>10.016666671726853</v>
      </c>
      <c r="O47" s="5">
        <f t="shared" si="2"/>
        <v>5</v>
      </c>
      <c r="P47" s="20">
        <f t="shared" si="4"/>
        <v>17</v>
      </c>
    </row>
    <row r="48" spans="2:16" x14ac:dyDescent="0.35">
      <c r="B48" s="11">
        <f>Taxi_journeydata!B48</f>
        <v>44378</v>
      </c>
      <c r="C48" s="13">
        <f>Taxi_journeydata!C48</f>
        <v>0.74119212962962966</v>
      </c>
      <c r="D48" s="11">
        <f>Taxi_journeydata!D48</f>
        <v>44378</v>
      </c>
      <c r="E48" s="13">
        <f>Taxi_journeydata!E48</f>
        <v>0.83633101851851854</v>
      </c>
      <c r="F48" s="5">
        <f>Taxi_journeydata!F48</f>
        <v>1</v>
      </c>
      <c r="G48" s="5">
        <f>Taxi_journeydata!G48</f>
        <v>75</v>
      </c>
      <c r="H48" s="5">
        <f>Taxi_journeydata!H48</f>
        <v>182</v>
      </c>
      <c r="I48" s="5">
        <f>Taxi_journeydata!I48</f>
        <v>1</v>
      </c>
      <c r="J48" s="5">
        <f>Taxi_journeydata!J48</f>
        <v>10.76</v>
      </c>
      <c r="K48" s="5">
        <f>Taxi_journeydata!K48</f>
        <v>79</v>
      </c>
      <c r="M48" s="13">
        <f>IF(K48="","",Taxi_journeydata!M48)</f>
        <v>9.5138888886140194E-2</v>
      </c>
      <c r="N48" s="46">
        <f t="shared" si="3"/>
        <v>136.99999999604188</v>
      </c>
      <c r="O48" s="5">
        <f t="shared" si="2"/>
        <v>5</v>
      </c>
      <c r="P48" s="20">
        <f t="shared" si="4"/>
        <v>17</v>
      </c>
    </row>
    <row r="49" spans="2:16" x14ac:dyDescent="0.35">
      <c r="B49" s="11">
        <f>Taxi_journeydata!B49</f>
        <v>44378</v>
      </c>
      <c r="C49" s="13">
        <f>Taxi_journeydata!C49</f>
        <v>0.79128472222222224</v>
      </c>
      <c r="D49" s="11">
        <f>Taxi_journeydata!D49</f>
        <v>44378</v>
      </c>
      <c r="E49" s="13">
        <f>Taxi_journeydata!E49</f>
        <v>0.79694444444444434</v>
      </c>
      <c r="F49" s="5">
        <f>Taxi_journeydata!F49</f>
        <v>1</v>
      </c>
      <c r="G49" s="5">
        <f>Taxi_journeydata!G49</f>
        <v>74</v>
      </c>
      <c r="H49" s="5">
        <f>Taxi_journeydata!H49</f>
        <v>75</v>
      </c>
      <c r="I49" s="5">
        <f>Taxi_journeydata!I49</f>
        <v>1</v>
      </c>
      <c r="J49" s="5">
        <f>Taxi_journeydata!J49</f>
        <v>1.4</v>
      </c>
      <c r="K49" s="5">
        <f>Taxi_journeydata!K49</f>
        <v>7.5</v>
      </c>
      <c r="M49" s="13">
        <f>IF(K49="","",Taxi_journeydata!M49)</f>
        <v>5.6597222210257314E-3</v>
      </c>
      <c r="N49" s="46">
        <f t="shared" si="3"/>
        <v>8.1499999982770532</v>
      </c>
      <c r="O49" s="5">
        <f t="shared" si="2"/>
        <v>5</v>
      </c>
      <c r="P49" s="20">
        <f t="shared" si="4"/>
        <v>18</v>
      </c>
    </row>
    <row r="50" spans="2:16" x14ac:dyDescent="0.35">
      <c r="B50" s="11">
        <f>Taxi_journeydata!B50</f>
        <v>44378</v>
      </c>
      <c r="C50" s="13">
        <f>Taxi_journeydata!C50</f>
        <v>0.75630787037037039</v>
      </c>
      <c r="D50" s="11">
        <f>Taxi_journeydata!D50</f>
        <v>44378</v>
      </c>
      <c r="E50" s="13">
        <f>Taxi_journeydata!E50</f>
        <v>0.75864583333333335</v>
      </c>
      <c r="F50" s="5">
        <f>Taxi_journeydata!F50</f>
        <v>1</v>
      </c>
      <c r="G50" s="5">
        <f>Taxi_journeydata!G50</f>
        <v>134</v>
      </c>
      <c r="H50" s="5">
        <f>Taxi_journeydata!H50</f>
        <v>134</v>
      </c>
      <c r="I50" s="5">
        <f>Taxi_journeydata!I50</f>
        <v>1</v>
      </c>
      <c r="J50" s="5">
        <f>Taxi_journeydata!J50</f>
        <v>0.65</v>
      </c>
      <c r="K50" s="5">
        <f>Taxi_journeydata!K50</f>
        <v>4.5</v>
      </c>
      <c r="M50" s="13">
        <f>IF(K50="","",Taxi_journeydata!M50)</f>
        <v>2.3379629637929611E-3</v>
      </c>
      <c r="N50" s="46">
        <f t="shared" si="3"/>
        <v>3.366666667861864</v>
      </c>
      <c r="O50" s="5">
        <f t="shared" si="2"/>
        <v>5</v>
      </c>
      <c r="P50" s="20">
        <f t="shared" si="4"/>
        <v>18</v>
      </c>
    </row>
    <row r="51" spans="2:16" x14ac:dyDescent="0.35">
      <c r="B51" s="11">
        <f>Taxi_journeydata!B51</f>
        <v>44378</v>
      </c>
      <c r="C51" s="13">
        <f>Taxi_journeydata!C51</f>
        <v>0.78589120370370369</v>
      </c>
      <c r="D51" s="11">
        <f>Taxi_journeydata!D51</f>
        <v>44378</v>
      </c>
      <c r="E51" s="13">
        <f>Taxi_journeydata!E51</f>
        <v>0.78780092592592599</v>
      </c>
      <c r="F51" s="5">
        <f>Taxi_journeydata!F51</f>
        <v>1</v>
      </c>
      <c r="G51" s="5">
        <f>Taxi_journeydata!G51</f>
        <v>82</v>
      </c>
      <c r="H51" s="5">
        <f>Taxi_journeydata!H51</f>
        <v>82</v>
      </c>
      <c r="I51" s="5">
        <f>Taxi_journeydata!I51</f>
        <v>2</v>
      </c>
      <c r="J51" s="5">
        <f>Taxi_journeydata!J51</f>
        <v>0.16</v>
      </c>
      <c r="K51" s="5">
        <f>Taxi_journeydata!K51</f>
        <v>3.5</v>
      </c>
      <c r="M51" s="13">
        <f>IF(K51="","",Taxi_journeydata!M51)</f>
        <v>1.9097222248092294E-3</v>
      </c>
      <c r="N51" s="46">
        <f t="shared" si="3"/>
        <v>2.7500000037252903</v>
      </c>
      <c r="O51" s="5">
        <f t="shared" si="2"/>
        <v>5</v>
      </c>
      <c r="P51" s="20">
        <f t="shared" si="4"/>
        <v>18</v>
      </c>
    </row>
    <row r="52" spans="2:16" x14ac:dyDescent="0.35">
      <c r="B52" s="11">
        <f>Taxi_journeydata!B52</f>
        <v>44378</v>
      </c>
      <c r="C52" s="13">
        <f>Taxi_journeydata!C52</f>
        <v>0.78879629629629633</v>
      </c>
      <c r="D52" s="11">
        <f>Taxi_journeydata!D52</f>
        <v>44378</v>
      </c>
      <c r="E52" s="13">
        <f>Taxi_journeydata!E52</f>
        <v>0.79962962962962969</v>
      </c>
      <c r="F52" s="5">
        <f>Taxi_journeydata!F52</f>
        <v>1</v>
      </c>
      <c r="G52" s="5">
        <f>Taxi_journeydata!G52</f>
        <v>260</v>
      </c>
      <c r="H52" s="5">
        <f>Taxi_journeydata!H52</f>
        <v>82</v>
      </c>
      <c r="I52" s="5">
        <f>Taxi_journeydata!I52</f>
        <v>1</v>
      </c>
      <c r="J52" s="5">
        <f>Taxi_journeydata!J52</f>
        <v>1.1399999999999999</v>
      </c>
      <c r="K52" s="5">
        <f>Taxi_journeydata!K52</f>
        <v>10</v>
      </c>
      <c r="M52" s="13">
        <f>IF(K52="","",Taxi_journeydata!M52)</f>
        <v>1.0833333333721384E-2</v>
      </c>
      <c r="N52" s="46">
        <f t="shared" si="3"/>
        <v>15.600000000558794</v>
      </c>
      <c r="O52" s="5">
        <f t="shared" si="2"/>
        <v>5</v>
      </c>
      <c r="P52" s="20">
        <f t="shared" si="4"/>
        <v>18</v>
      </c>
    </row>
    <row r="53" spans="2:16" x14ac:dyDescent="0.35">
      <c r="B53" s="11">
        <f>Taxi_journeydata!B53</f>
        <v>44378</v>
      </c>
      <c r="C53" s="13">
        <f>Taxi_journeydata!C53</f>
        <v>0.80193287037037031</v>
      </c>
      <c r="D53" s="11">
        <f>Taxi_journeydata!D53</f>
        <v>44378</v>
      </c>
      <c r="E53" s="13">
        <f>Taxi_journeydata!E53</f>
        <v>0.804224537037037</v>
      </c>
      <c r="F53" s="5">
        <f>Taxi_journeydata!F53</f>
        <v>1</v>
      </c>
      <c r="G53" s="5">
        <f>Taxi_journeydata!G53</f>
        <v>49</v>
      </c>
      <c r="H53" s="5">
        <f>Taxi_journeydata!H53</f>
        <v>97</v>
      </c>
      <c r="I53" s="5">
        <f>Taxi_journeydata!I53</f>
        <v>1</v>
      </c>
      <c r="J53" s="5">
        <f>Taxi_journeydata!J53</f>
        <v>0.56000000000000005</v>
      </c>
      <c r="K53" s="5">
        <f>Taxi_journeydata!K53</f>
        <v>4.5</v>
      </c>
      <c r="M53" s="13">
        <f>IF(K53="","",Taxi_journeydata!M53)</f>
        <v>2.2916666639503092E-3</v>
      </c>
      <c r="N53" s="46">
        <f t="shared" si="3"/>
        <v>3.2999999960884452</v>
      </c>
      <c r="O53" s="5">
        <f t="shared" si="2"/>
        <v>5</v>
      </c>
      <c r="P53" s="20">
        <f t="shared" si="4"/>
        <v>19</v>
      </c>
    </row>
    <row r="54" spans="2:16" x14ac:dyDescent="0.35">
      <c r="B54" s="11">
        <f>Taxi_journeydata!B54</f>
        <v>44378</v>
      </c>
      <c r="C54" s="13">
        <f>Taxi_journeydata!C54</f>
        <v>0.82283564814814814</v>
      </c>
      <c r="D54" s="11">
        <f>Taxi_journeydata!D54</f>
        <v>44378</v>
      </c>
      <c r="E54" s="13">
        <f>Taxi_journeydata!E54</f>
        <v>0.828587962962963</v>
      </c>
      <c r="F54" s="5">
        <f>Taxi_journeydata!F54</f>
        <v>1</v>
      </c>
      <c r="G54" s="5">
        <f>Taxi_journeydata!G54</f>
        <v>74</v>
      </c>
      <c r="H54" s="5">
        <f>Taxi_journeydata!H54</f>
        <v>75</v>
      </c>
      <c r="I54" s="5">
        <f>Taxi_journeydata!I54</f>
        <v>6</v>
      </c>
      <c r="J54" s="5">
        <f>Taxi_journeydata!J54</f>
        <v>0.9</v>
      </c>
      <c r="K54" s="5">
        <f>Taxi_journeydata!K54</f>
        <v>6.5</v>
      </c>
      <c r="M54" s="13">
        <f>IF(K54="","",Taxi_journeydata!M54)</f>
        <v>5.7523148134350777E-3</v>
      </c>
      <c r="N54" s="46">
        <f t="shared" si="3"/>
        <v>8.2833333313465118</v>
      </c>
      <c r="O54" s="5">
        <f t="shared" si="2"/>
        <v>5</v>
      </c>
      <c r="P54" s="20">
        <f t="shared" si="4"/>
        <v>19</v>
      </c>
    </row>
    <row r="55" spans="2:16" x14ac:dyDescent="0.35">
      <c r="B55" s="11">
        <f>Taxi_journeydata!B55</f>
        <v>44378</v>
      </c>
      <c r="C55" s="13">
        <f>Taxi_journeydata!C55</f>
        <v>0.79459490740740746</v>
      </c>
      <c r="D55" s="11">
        <f>Taxi_journeydata!D55</f>
        <v>44378</v>
      </c>
      <c r="E55" s="13">
        <f>Taxi_journeydata!E55</f>
        <v>0.8059722222222222</v>
      </c>
      <c r="F55" s="5">
        <f>Taxi_journeydata!F55</f>
        <v>1</v>
      </c>
      <c r="G55" s="5">
        <f>Taxi_journeydata!G55</f>
        <v>74</v>
      </c>
      <c r="H55" s="5">
        <f>Taxi_journeydata!H55</f>
        <v>166</v>
      </c>
      <c r="I55" s="5">
        <f>Taxi_journeydata!I55</f>
        <v>1</v>
      </c>
      <c r="J55" s="5">
        <f>Taxi_journeydata!J55</f>
        <v>2.2999999999999998</v>
      </c>
      <c r="K55" s="5">
        <f>Taxi_journeydata!K55</f>
        <v>12</v>
      </c>
      <c r="M55" s="13">
        <f>IF(K55="","",Taxi_journeydata!M55)</f>
        <v>1.137731481139781E-2</v>
      </c>
      <c r="N55" s="46">
        <f t="shared" si="3"/>
        <v>16.383333328412846</v>
      </c>
      <c r="O55" s="5">
        <f t="shared" si="2"/>
        <v>5</v>
      </c>
      <c r="P55" s="20">
        <f t="shared" si="4"/>
        <v>19</v>
      </c>
    </row>
    <row r="56" spans="2:16" x14ac:dyDescent="0.35">
      <c r="B56" s="11">
        <f>Taxi_journeydata!B56</f>
        <v>44378</v>
      </c>
      <c r="C56" s="13">
        <f>Taxi_journeydata!C56</f>
        <v>0.83664351851851848</v>
      </c>
      <c r="D56" s="11">
        <f>Taxi_journeydata!D56</f>
        <v>44378</v>
      </c>
      <c r="E56" s="13">
        <f>Taxi_journeydata!E56</f>
        <v>0.84667824074074083</v>
      </c>
      <c r="F56" s="5">
        <f>Taxi_journeydata!F56</f>
        <v>1</v>
      </c>
      <c r="G56" s="5">
        <f>Taxi_journeydata!G56</f>
        <v>179</v>
      </c>
      <c r="H56" s="5">
        <f>Taxi_journeydata!H56</f>
        <v>145</v>
      </c>
      <c r="I56" s="5">
        <f>Taxi_journeydata!I56</f>
        <v>1</v>
      </c>
      <c r="J56" s="5">
        <f>Taxi_journeydata!J56</f>
        <v>2.94</v>
      </c>
      <c r="K56" s="5">
        <f>Taxi_journeydata!K56</f>
        <v>12.5</v>
      </c>
      <c r="M56" s="13">
        <f>IF(K56="","",Taxi_journeydata!M56)</f>
        <v>1.0034722225100268E-2</v>
      </c>
      <c r="N56" s="46">
        <f t="shared" si="3"/>
        <v>14.450000004144385</v>
      </c>
      <c r="O56" s="5">
        <f t="shared" si="2"/>
        <v>5</v>
      </c>
      <c r="P56" s="20">
        <f t="shared" si="4"/>
        <v>20</v>
      </c>
    </row>
    <row r="57" spans="2:16" x14ac:dyDescent="0.35">
      <c r="B57" s="11">
        <f>Taxi_journeydata!B57</f>
        <v>44378</v>
      </c>
      <c r="C57" s="13">
        <f>Taxi_journeydata!C57</f>
        <v>0.8680092592592592</v>
      </c>
      <c r="D57" s="11">
        <f>Taxi_journeydata!D57</f>
        <v>44378</v>
      </c>
      <c r="E57" s="13">
        <f>Taxi_journeydata!E57</f>
        <v>0.87305555555555558</v>
      </c>
      <c r="F57" s="5">
        <f>Taxi_journeydata!F57</f>
        <v>1</v>
      </c>
      <c r="G57" s="5">
        <f>Taxi_journeydata!G57</f>
        <v>7</v>
      </c>
      <c r="H57" s="5">
        <f>Taxi_journeydata!H57</f>
        <v>223</v>
      </c>
      <c r="I57" s="5">
        <f>Taxi_journeydata!I57</f>
        <v>1</v>
      </c>
      <c r="J57" s="5">
        <f>Taxi_journeydata!J57</f>
        <v>1.06</v>
      </c>
      <c r="K57" s="5">
        <f>Taxi_journeydata!K57</f>
        <v>6.5</v>
      </c>
      <c r="M57" s="13">
        <f>IF(K57="","",Taxi_journeydata!M57)</f>
        <v>5.0462962972233072E-3</v>
      </c>
      <c r="N57" s="46">
        <f t="shared" si="3"/>
        <v>7.2666666680015624</v>
      </c>
      <c r="O57" s="5">
        <f t="shared" si="2"/>
        <v>5</v>
      </c>
      <c r="P57" s="20">
        <f t="shared" si="4"/>
        <v>20</v>
      </c>
    </row>
    <row r="58" spans="2:16" x14ac:dyDescent="0.35">
      <c r="B58" s="11">
        <f>Taxi_journeydata!B58</f>
        <v>44378</v>
      </c>
      <c r="C58" s="13">
        <f>Taxi_journeydata!C58</f>
        <v>0.88415509259259262</v>
      </c>
      <c r="D58" s="11">
        <f>Taxi_journeydata!D58</f>
        <v>44378</v>
      </c>
      <c r="E58" s="13">
        <f>Taxi_journeydata!E58</f>
        <v>0.89184027777777775</v>
      </c>
      <c r="F58" s="5">
        <f>Taxi_journeydata!F58</f>
        <v>1</v>
      </c>
      <c r="G58" s="5">
        <f>Taxi_journeydata!G58</f>
        <v>7</v>
      </c>
      <c r="H58" s="5">
        <f>Taxi_journeydata!H58</f>
        <v>7</v>
      </c>
      <c r="I58" s="5">
        <f>Taxi_journeydata!I58</f>
        <v>1</v>
      </c>
      <c r="J58" s="5">
        <f>Taxi_journeydata!J58</f>
        <v>1.83</v>
      </c>
      <c r="K58" s="5">
        <f>Taxi_journeydata!K58</f>
        <v>9</v>
      </c>
      <c r="M58" s="13">
        <f>IF(K58="","",Taxi_journeydata!M58)</f>
        <v>7.6851851845276542E-3</v>
      </c>
      <c r="N58" s="46">
        <f t="shared" si="3"/>
        <v>11.066666665719822</v>
      </c>
      <c r="O58" s="5">
        <f t="shared" si="2"/>
        <v>5</v>
      </c>
      <c r="P58" s="20">
        <f t="shared" si="4"/>
        <v>21</v>
      </c>
    </row>
    <row r="59" spans="2:16" x14ac:dyDescent="0.35">
      <c r="B59" s="11">
        <f>Taxi_journeydata!B59</f>
        <v>44378</v>
      </c>
      <c r="C59" s="13">
        <f>Taxi_journeydata!C59</f>
        <v>0.93842592592592589</v>
      </c>
      <c r="D59" s="11">
        <f>Taxi_journeydata!D59</f>
        <v>44378</v>
      </c>
      <c r="E59" s="13">
        <f>Taxi_journeydata!E59</f>
        <v>0.94385416666666666</v>
      </c>
      <c r="F59" s="5">
        <f>Taxi_journeydata!F59</f>
        <v>1</v>
      </c>
      <c r="G59" s="5">
        <f>Taxi_journeydata!G59</f>
        <v>166</v>
      </c>
      <c r="H59" s="5">
        <f>Taxi_journeydata!H59</f>
        <v>116</v>
      </c>
      <c r="I59" s="5">
        <f>Taxi_journeydata!I59</f>
        <v>1</v>
      </c>
      <c r="J59" s="5">
        <f>Taxi_journeydata!J59</f>
        <v>1.6</v>
      </c>
      <c r="K59" s="5">
        <f>Taxi_journeydata!K59</f>
        <v>7.5</v>
      </c>
      <c r="M59" s="13">
        <f>IF(K59="","",Taxi_journeydata!M59)</f>
        <v>5.4282407436403446E-3</v>
      </c>
      <c r="N59" s="46">
        <f t="shared" si="3"/>
        <v>7.8166666708420962</v>
      </c>
      <c r="O59" s="5">
        <f t="shared" si="2"/>
        <v>5</v>
      </c>
      <c r="P59" s="20">
        <f t="shared" si="4"/>
        <v>22</v>
      </c>
    </row>
    <row r="60" spans="2:16" x14ac:dyDescent="0.35">
      <c r="B60" s="11">
        <f>Taxi_journeydata!B60</f>
        <v>44379</v>
      </c>
      <c r="C60" s="13">
        <f>Taxi_journeydata!C60</f>
        <v>2.0868055555555556E-2</v>
      </c>
      <c r="D60" s="11">
        <f>Taxi_journeydata!D60</f>
        <v>44379</v>
      </c>
      <c r="E60" s="13">
        <f>Taxi_journeydata!E60</f>
        <v>3.1643518518518522E-2</v>
      </c>
      <c r="F60" s="5">
        <f>Taxi_journeydata!F60</f>
        <v>1</v>
      </c>
      <c r="G60" s="5">
        <f>Taxi_journeydata!G60</f>
        <v>95</v>
      </c>
      <c r="H60" s="5">
        <f>Taxi_journeydata!H60</f>
        <v>258</v>
      </c>
      <c r="I60" s="5">
        <f>Taxi_journeydata!I60</f>
        <v>1</v>
      </c>
      <c r="J60" s="5">
        <f>Taxi_journeydata!J60</f>
        <v>3.25</v>
      </c>
      <c r="K60" s="5">
        <f>Taxi_journeydata!K60</f>
        <v>13.5</v>
      </c>
      <c r="M60" s="13">
        <f>IF(K60="","",Taxi_journeydata!M60)</f>
        <v>1.0775462964375038E-2</v>
      </c>
      <c r="N60" s="46">
        <f t="shared" si="3"/>
        <v>15.516666668700054</v>
      </c>
      <c r="O60" s="5">
        <f t="shared" si="2"/>
        <v>6</v>
      </c>
      <c r="P60" s="20">
        <f t="shared" si="4"/>
        <v>0</v>
      </c>
    </row>
    <row r="61" spans="2:16" x14ac:dyDescent="0.35">
      <c r="B61" s="11">
        <f>Taxi_journeydata!B61</f>
        <v>44379</v>
      </c>
      <c r="C61" s="13">
        <f>Taxi_journeydata!C61</f>
        <v>0.33064814814814814</v>
      </c>
      <c r="D61" s="11">
        <f>Taxi_journeydata!D61</f>
        <v>44379</v>
      </c>
      <c r="E61" s="13">
        <f>Taxi_journeydata!E61</f>
        <v>0.33739583333333334</v>
      </c>
      <c r="F61" s="5">
        <f>Taxi_journeydata!F61</f>
        <v>1</v>
      </c>
      <c r="G61" s="5">
        <f>Taxi_journeydata!G61</f>
        <v>75</v>
      </c>
      <c r="H61" s="5">
        <f>Taxi_journeydata!H61</f>
        <v>166</v>
      </c>
      <c r="I61" s="5">
        <f>Taxi_journeydata!I61</f>
        <v>1</v>
      </c>
      <c r="J61" s="5">
        <f>Taxi_journeydata!J61</f>
        <v>1.3</v>
      </c>
      <c r="K61" s="5">
        <f>Taxi_journeydata!K61</f>
        <v>8</v>
      </c>
      <c r="M61" s="13">
        <f>IF(K61="","",Taxi_journeydata!M61)</f>
        <v>6.7476851836545393E-3</v>
      </c>
      <c r="N61" s="46">
        <f t="shared" si="3"/>
        <v>9.7166666644625366</v>
      </c>
      <c r="O61" s="5">
        <f t="shared" si="2"/>
        <v>6</v>
      </c>
      <c r="P61" s="20">
        <f t="shared" si="4"/>
        <v>7</v>
      </c>
    </row>
    <row r="62" spans="2:16" x14ac:dyDescent="0.35">
      <c r="B62" s="11">
        <f>Taxi_journeydata!B62</f>
        <v>44379</v>
      </c>
      <c r="C62" s="13">
        <f>Taxi_journeydata!C62</f>
        <v>0.33253472222222219</v>
      </c>
      <c r="D62" s="11">
        <f>Taxi_journeydata!D62</f>
        <v>44379</v>
      </c>
      <c r="E62" s="13">
        <f>Taxi_journeydata!E62</f>
        <v>0.33412037037037035</v>
      </c>
      <c r="F62" s="5">
        <f>Taxi_journeydata!F62</f>
        <v>1</v>
      </c>
      <c r="G62" s="5">
        <f>Taxi_journeydata!G62</f>
        <v>75</v>
      </c>
      <c r="H62" s="5">
        <f>Taxi_journeydata!H62</f>
        <v>41</v>
      </c>
      <c r="I62" s="5">
        <f>Taxi_journeydata!I62</f>
        <v>1</v>
      </c>
      <c r="J62" s="5">
        <f>Taxi_journeydata!J62</f>
        <v>0.52</v>
      </c>
      <c r="K62" s="5">
        <f>Taxi_journeydata!K62</f>
        <v>4</v>
      </c>
      <c r="M62" s="13">
        <f>IF(K62="","",Taxi_journeydata!M62)</f>
        <v>1.5856481477385387E-3</v>
      </c>
      <c r="N62" s="46">
        <f t="shared" si="3"/>
        <v>2.2833333327434957</v>
      </c>
      <c r="O62" s="5">
        <f t="shared" si="2"/>
        <v>6</v>
      </c>
      <c r="P62" s="20">
        <f t="shared" si="4"/>
        <v>7</v>
      </c>
    </row>
    <row r="63" spans="2:16" x14ac:dyDescent="0.35">
      <c r="B63" s="11">
        <f>Taxi_journeydata!B63</f>
        <v>44379</v>
      </c>
      <c r="C63" s="13">
        <f>Taxi_journeydata!C63</f>
        <v>0.35429398148148145</v>
      </c>
      <c r="D63" s="11">
        <f>Taxi_journeydata!D63</f>
        <v>44379</v>
      </c>
      <c r="E63" s="13">
        <f>Taxi_journeydata!E63</f>
        <v>0.35741898148148149</v>
      </c>
      <c r="F63" s="5">
        <f>Taxi_journeydata!F63</f>
        <v>1</v>
      </c>
      <c r="G63" s="5">
        <f>Taxi_journeydata!G63</f>
        <v>116</v>
      </c>
      <c r="H63" s="5">
        <f>Taxi_journeydata!H63</f>
        <v>116</v>
      </c>
      <c r="I63" s="5">
        <f>Taxi_journeydata!I63</f>
        <v>1</v>
      </c>
      <c r="J63" s="5">
        <f>Taxi_journeydata!J63</f>
        <v>0.53</v>
      </c>
      <c r="K63" s="5">
        <f>Taxi_journeydata!K63</f>
        <v>5</v>
      </c>
      <c r="M63" s="13">
        <f>IF(K63="","",Taxi_journeydata!M63)</f>
        <v>3.125000002910383E-3</v>
      </c>
      <c r="N63" s="46">
        <f t="shared" si="3"/>
        <v>4.5000000041909516</v>
      </c>
      <c r="O63" s="5">
        <f t="shared" si="2"/>
        <v>6</v>
      </c>
      <c r="P63" s="20">
        <f t="shared" si="4"/>
        <v>8</v>
      </c>
    </row>
    <row r="64" spans="2:16" x14ac:dyDescent="0.35">
      <c r="B64" s="11">
        <f>Taxi_journeydata!B64</f>
        <v>44379</v>
      </c>
      <c r="C64" s="13">
        <f>Taxi_journeydata!C64</f>
        <v>0.340787037037037</v>
      </c>
      <c r="D64" s="11">
        <f>Taxi_journeydata!D64</f>
        <v>44379</v>
      </c>
      <c r="E64" s="13">
        <f>Taxi_journeydata!E64</f>
        <v>0.38237268518518519</v>
      </c>
      <c r="F64" s="5">
        <f>Taxi_journeydata!F64</f>
        <v>1</v>
      </c>
      <c r="G64" s="5">
        <f>Taxi_journeydata!G64</f>
        <v>61</v>
      </c>
      <c r="H64" s="5">
        <f>Taxi_journeydata!H64</f>
        <v>25</v>
      </c>
      <c r="I64" s="5">
        <f>Taxi_journeydata!I64</f>
        <v>1</v>
      </c>
      <c r="J64" s="5">
        <f>Taxi_journeydata!J64</f>
        <v>5.0999999999999996</v>
      </c>
      <c r="K64" s="5">
        <f>Taxi_journeydata!K64</f>
        <v>36.5</v>
      </c>
      <c r="M64" s="13">
        <f>IF(K64="","",Taxi_journeydata!M64)</f>
        <v>4.1585648148611654E-2</v>
      </c>
      <c r="N64" s="46">
        <f t="shared" si="3"/>
        <v>59.883333334000781</v>
      </c>
      <c r="O64" s="5">
        <f t="shared" si="2"/>
        <v>6</v>
      </c>
      <c r="P64" s="20">
        <f t="shared" si="4"/>
        <v>8</v>
      </c>
    </row>
    <row r="65" spans="2:16" x14ac:dyDescent="0.35">
      <c r="B65" s="11">
        <f>Taxi_journeydata!B65</f>
        <v>44379</v>
      </c>
      <c r="C65" s="13">
        <f>Taxi_journeydata!C65</f>
        <v>0.33601851851851849</v>
      </c>
      <c r="D65" s="11">
        <f>Taxi_journeydata!D65</f>
        <v>44379</v>
      </c>
      <c r="E65" s="13">
        <f>Taxi_journeydata!E65</f>
        <v>0.34061342592592592</v>
      </c>
      <c r="F65" s="5">
        <f>Taxi_journeydata!F65</f>
        <v>1</v>
      </c>
      <c r="G65" s="5">
        <f>Taxi_journeydata!G65</f>
        <v>41</v>
      </c>
      <c r="H65" s="5">
        <f>Taxi_journeydata!H65</f>
        <v>74</v>
      </c>
      <c r="I65" s="5">
        <f>Taxi_journeydata!I65</f>
        <v>1</v>
      </c>
      <c r="J65" s="5">
        <f>Taxi_journeydata!J65</f>
        <v>0.79</v>
      </c>
      <c r="K65" s="5">
        <f>Taxi_journeydata!K65</f>
        <v>6</v>
      </c>
      <c r="M65" s="13">
        <f>IF(K65="","",Taxi_journeydata!M65)</f>
        <v>4.5949074046802707E-3</v>
      </c>
      <c r="N65" s="46">
        <f t="shared" si="3"/>
        <v>6.6166666627395898</v>
      </c>
      <c r="O65" s="5">
        <f t="shared" si="2"/>
        <v>6</v>
      </c>
      <c r="P65" s="20">
        <f t="shared" si="4"/>
        <v>8</v>
      </c>
    </row>
    <row r="66" spans="2:16" x14ac:dyDescent="0.35">
      <c r="B66" s="11">
        <f>Taxi_journeydata!B66</f>
        <v>44379</v>
      </c>
      <c r="C66" s="13">
        <f>Taxi_journeydata!C66</f>
        <v>0.38871527777777781</v>
      </c>
      <c r="D66" s="11">
        <f>Taxi_journeydata!D66</f>
        <v>44379</v>
      </c>
      <c r="E66" s="13">
        <f>Taxi_journeydata!E66</f>
        <v>0.39177083333333335</v>
      </c>
      <c r="F66" s="5">
        <f>Taxi_journeydata!F66</f>
        <v>1</v>
      </c>
      <c r="G66" s="5">
        <f>Taxi_journeydata!G66</f>
        <v>41</v>
      </c>
      <c r="H66" s="5">
        <f>Taxi_journeydata!H66</f>
        <v>42</v>
      </c>
      <c r="I66" s="5">
        <f>Taxi_journeydata!I66</f>
        <v>1</v>
      </c>
      <c r="J66" s="5">
        <f>Taxi_journeydata!J66</f>
        <v>0.66</v>
      </c>
      <c r="K66" s="5">
        <f>Taxi_journeydata!K66</f>
        <v>5</v>
      </c>
      <c r="M66" s="13">
        <f>IF(K66="","",Taxi_journeydata!M66)</f>
        <v>3.055555556784384E-3</v>
      </c>
      <c r="N66" s="46">
        <f t="shared" si="3"/>
        <v>4.4000000017695129</v>
      </c>
      <c r="O66" s="5">
        <f t="shared" si="2"/>
        <v>6</v>
      </c>
      <c r="P66" s="20">
        <f t="shared" si="4"/>
        <v>9</v>
      </c>
    </row>
    <row r="67" spans="2:16" x14ac:dyDescent="0.35">
      <c r="B67" s="11">
        <f>Taxi_journeydata!B67</f>
        <v>44379</v>
      </c>
      <c r="C67" s="13">
        <f>Taxi_journeydata!C67</f>
        <v>0.38193287037037038</v>
      </c>
      <c r="D67" s="11">
        <f>Taxi_journeydata!D67</f>
        <v>44379</v>
      </c>
      <c r="E67" s="13">
        <f>Taxi_journeydata!E67</f>
        <v>0.38851851851851849</v>
      </c>
      <c r="F67" s="5">
        <f>Taxi_journeydata!F67</f>
        <v>1</v>
      </c>
      <c r="G67" s="5">
        <f>Taxi_journeydata!G67</f>
        <v>247</v>
      </c>
      <c r="H67" s="5">
        <f>Taxi_journeydata!H67</f>
        <v>167</v>
      </c>
      <c r="I67" s="5">
        <f>Taxi_journeydata!I67</f>
        <v>1</v>
      </c>
      <c r="J67" s="5">
        <f>Taxi_journeydata!J67</f>
        <v>1.23</v>
      </c>
      <c r="K67" s="5">
        <f>Taxi_journeydata!K67</f>
        <v>7.5</v>
      </c>
      <c r="M67" s="13">
        <f>IF(K67="","",Taxi_journeydata!M67)</f>
        <v>6.5856481451191939E-3</v>
      </c>
      <c r="N67" s="46">
        <f t="shared" si="3"/>
        <v>9.4833333289716393</v>
      </c>
      <c r="O67" s="5">
        <f t="shared" si="2"/>
        <v>6</v>
      </c>
      <c r="P67" s="20">
        <f t="shared" si="4"/>
        <v>9</v>
      </c>
    </row>
    <row r="68" spans="2:16" x14ac:dyDescent="0.35">
      <c r="B68" s="11">
        <f>Taxi_journeydata!B68</f>
        <v>44379</v>
      </c>
      <c r="C68" s="13">
        <f>Taxi_journeydata!C68</f>
        <v>0.45494212962962965</v>
      </c>
      <c r="D68" s="11">
        <f>Taxi_journeydata!D68</f>
        <v>44379</v>
      </c>
      <c r="E68" s="13">
        <f>Taxi_journeydata!E68</f>
        <v>0.45869212962962963</v>
      </c>
      <c r="F68" s="5">
        <f>Taxi_journeydata!F68</f>
        <v>1</v>
      </c>
      <c r="G68" s="5">
        <f>Taxi_journeydata!G68</f>
        <v>41</v>
      </c>
      <c r="H68" s="5">
        <f>Taxi_journeydata!H68</f>
        <v>116</v>
      </c>
      <c r="I68" s="5">
        <f>Taxi_journeydata!I68</f>
        <v>1</v>
      </c>
      <c r="J68" s="5">
        <f>Taxi_journeydata!J68</f>
        <v>1.1499999999999999</v>
      </c>
      <c r="K68" s="5">
        <f>Taxi_journeydata!K68</f>
        <v>6</v>
      </c>
      <c r="M68" s="13">
        <f>IF(K68="","",Taxi_journeydata!M68)</f>
        <v>3.7500000034924597E-3</v>
      </c>
      <c r="N68" s="46">
        <f t="shared" si="3"/>
        <v>5.4000000050291419</v>
      </c>
      <c r="O68" s="5">
        <f t="shared" si="2"/>
        <v>6</v>
      </c>
      <c r="P68" s="20">
        <f t="shared" si="4"/>
        <v>10</v>
      </c>
    </row>
    <row r="69" spans="2:16" x14ac:dyDescent="0.35">
      <c r="B69" s="11">
        <f>Taxi_journeydata!B69</f>
        <v>44379</v>
      </c>
      <c r="C69" s="13">
        <f>Taxi_journeydata!C69</f>
        <v>0.42099537037037038</v>
      </c>
      <c r="D69" s="11">
        <f>Taxi_journeydata!D69</f>
        <v>44379</v>
      </c>
      <c r="E69" s="13">
        <f>Taxi_journeydata!E69</f>
        <v>0.45354166666666668</v>
      </c>
      <c r="F69" s="5">
        <f>Taxi_journeydata!F69</f>
        <v>1</v>
      </c>
      <c r="G69" s="5">
        <f>Taxi_journeydata!G69</f>
        <v>18</v>
      </c>
      <c r="H69" s="5">
        <f>Taxi_journeydata!H69</f>
        <v>244</v>
      </c>
      <c r="I69" s="5">
        <f>Taxi_journeydata!I69</f>
        <v>1</v>
      </c>
      <c r="J69" s="5">
        <f>Taxi_journeydata!J69</f>
        <v>5.25</v>
      </c>
      <c r="K69" s="5">
        <f>Taxi_journeydata!K69</f>
        <v>29.5</v>
      </c>
      <c r="M69" s="13">
        <f>IF(K69="","",Taxi_journeydata!M69)</f>
        <v>3.2546296293730848E-2</v>
      </c>
      <c r="N69" s="46">
        <f t="shared" si="3"/>
        <v>46.86666666297242</v>
      </c>
      <c r="O69" s="5">
        <f t="shared" si="2"/>
        <v>6</v>
      </c>
      <c r="P69" s="20">
        <f t="shared" si="4"/>
        <v>10</v>
      </c>
    </row>
    <row r="70" spans="2:16" x14ac:dyDescent="0.35">
      <c r="B70" s="11">
        <f>Taxi_journeydata!B70</f>
        <v>44379</v>
      </c>
      <c r="C70" s="13">
        <f>Taxi_journeydata!C70</f>
        <v>0.44118055555555552</v>
      </c>
      <c r="D70" s="11">
        <f>Taxi_journeydata!D70</f>
        <v>44379</v>
      </c>
      <c r="E70" s="13">
        <f>Taxi_journeydata!E70</f>
        <v>0.47436342592592595</v>
      </c>
      <c r="F70" s="5">
        <f>Taxi_journeydata!F70</f>
        <v>1</v>
      </c>
      <c r="G70" s="5">
        <f>Taxi_journeydata!G70</f>
        <v>80</v>
      </c>
      <c r="H70" s="5">
        <f>Taxi_journeydata!H70</f>
        <v>130</v>
      </c>
      <c r="I70" s="5">
        <f>Taxi_journeydata!I70</f>
        <v>1</v>
      </c>
      <c r="J70" s="5">
        <f>Taxi_journeydata!J70</f>
        <v>10.73</v>
      </c>
      <c r="K70" s="5">
        <f>Taxi_journeydata!K70</f>
        <v>39.5</v>
      </c>
      <c r="M70" s="13">
        <f>IF(K70="","",Taxi_journeydata!M70)</f>
        <v>3.3182870371092577E-2</v>
      </c>
      <c r="N70" s="46">
        <f t="shared" si="3"/>
        <v>47.78333333437331</v>
      </c>
      <c r="O70" s="5">
        <f t="shared" si="2"/>
        <v>6</v>
      </c>
      <c r="P70" s="20">
        <f t="shared" si="4"/>
        <v>10</v>
      </c>
    </row>
    <row r="71" spans="2:16" x14ac:dyDescent="0.35">
      <c r="B71" s="11">
        <f>Taxi_journeydata!B71</f>
        <v>44379</v>
      </c>
      <c r="C71" s="13">
        <f>Taxi_journeydata!C71</f>
        <v>0.45126157407407402</v>
      </c>
      <c r="D71" s="11">
        <f>Taxi_journeydata!D71</f>
        <v>44379</v>
      </c>
      <c r="E71" s="13">
        <f>Taxi_journeydata!E71</f>
        <v>0.45523148148148151</v>
      </c>
      <c r="F71" s="5">
        <f>Taxi_journeydata!F71</f>
        <v>1</v>
      </c>
      <c r="G71" s="5">
        <f>Taxi_journeydata!G71</f>
        <v>42</v>
      </c>
      <c r="H71" s="5">
        <f>Taxi_journeydata!H71</f>
        <v>42</v>
      </c>
      <c r="I71" s="5">
        <f>Taxi_journeydata!I71</f>
        <v>1</v>
      </c>
      <c r="J71" s="5">
        <f>Taxi_journeydata!J71</f>
        <v>0.99</v>
      </c>
      <c r="K71" s="5">
        <f>Taxi_journeydata!K71</f>
        <v>6</v>
      </c>
      <c r="M71" s="13">
        <f>IF(K71="","",Taxi_journeydata!M71)</f>
        <v>3.9699074040981941E-3</v>
      </c>
      <c r="N71" s="46">
        <f t="shared" si="3"/>
        <v>5.7166666619013995</v>
      </c>
      <c r="O71" s="5">
        <f t="shared" si="2"/>
        <v>6</v>
      </c>
      <c r="P71" s="20">
        <f t="shared" si="4"/>
        <v>10</v>
      </c>
    </row>
    <row r="72" spans="2:16" x14ac:dyDescent="0.35">
      <c r="B72" s="11">
        <f>Taxi_journeydata!B72</f>
        <v>44379</v>
      </c>
      <c r="C72" s="13">
        <f>Taxi_journeydata!C72</f>
        <v>0.46861111111111109</v>
      </c>
      <c r="D72" s="11">
        <f>Taxi_journeydata!D72</f>
        <v>44379</v>
      </c>
      <c r="E72" s="13">
        <f>Taxi_journeydata!E72</f>
        <v>0.4911921296296296</v>
      </c>
      <c r="F72" s="5">
        <f>Taxi_journeydata!F72</f>
        <v>1</v>
      </c>
      <c r="G72" s="5">
        <f>Taxi_journeydata!G72</f>
        <v>244</v>
      </c>
      <c r="H72" s="5">
        <f>Taxi_journeydata!H72</f>
        <v>265</v>
      </c>
      <c r="I72" s="5">
        <f>Taxi_journeydata!I72</f>
        <v>1</v>
      </c>
      <c r="J72" s="5">
        <f>Taxi_journeydata!J72</f>
        <v>13.89</v>
      </c>
      <c r="K72" s="5">
        <f>Taxi_journeydata!K72</f>
        <v>41</v>
      </c>
      <c r="M72" s="13">
        <f>IF(K72="","",Taxi_journeydata!M72)</f>
        <v>2.2581018522032537E-2</v>
      </c>
      <c r="N72" s="46">
        <f t="shared" si="3"/>
        <v>32.516666671726853</v>
      </c>
      <c r="O72" s="5">
        <f t="shared" si="2"/>
        <v>6</v>
      </c>
      <c r="P72" s="20">
        <f t="shared" si="4"/>
        <v>11</v>
      </c>
    </row>
    <row r="73" spans="2:16" x14ac:dyDescent="0.35">
      <c r="B73" s="11">
        <f>Taxi_journeydata!B73</f>
        <v>44379</v>
      </c>
      <c r="C73" s="13">
        <f>Taxi_journeydata!C73</f>
        <v>0.48608796296296292</v>
      </c>
      <c r="D73" s="11">
        <f>Taxi_journeydata!D73</f>
        <v>44379</v>
      </c>
      <c r="E73" s="13">
        <f>Taxi_journeydata!E73</f>
        <v>0.52033564814814814</v>
      </c>
      <c r="F73" s="5">
        <f>Taxi_journeydata!F73</f>
        <v>1</v>
      </c>
      <c r="G73" s="5">
        <f>Taxi_journeydata!G73</f>
        <v>7</v>
      </c>
      <c r="H73" s="5">
        <f>Taxi_journeydata!H73</f>
        <v>179</v>
      </c>
      <c r="I73" s="5">
        <f>Taxi_journeydata!I73</f>
        <v>1</v>
      </c>
      <c r="J73" s="5">
        <f>Taxi_journeydata!J73</f>
        <v>14.08</v>
      </c>
      <c r="K73" s="5">
        <f>Taxi_journeydata!K73</f>
        <v>49</v>
      </c>
      <c r="M73" s="13">
        <f>IF(K73="","",Taxi_journeydata!M73)</f>
        <v>3.4247685187438037E-2</v>
      </c>
      <c r="N73" s="46">
        <f t="shared" si="3"/>
        <v>49.316666669910774</v>
      </c>
      <c r="O73" s="5">
        <f t="shared" si="2"/>
        <v>6</v>
      </c>
      <c r="P73" s="20">
        <f t="shared" si="4"/>
        <v>11</v>
      </c>
    </row>
    <row r="74" spans="2:16" x14ac:dyDescent="0.35">
      <c r="B74" s="11">
        <f>Taxi_journeydata!B74</f>
        <v>44379</v>
      </c>
      <c r="C74" s="13">
        <f>Taxi_journeydata!C74</f>
        <v>0.47623842592592597</v>
      </c>
      <c r="D74" s="11">
        <f>Taxi_journeydata!D74</f>
        <v>44379</v>
      </c>
      <c r="E74" s="13">
        <f>Taxi_journeydata!E74</f>
        <v>0.48418981481481477</v>
      </c>
      <c r="F74" s="5">
        <f>Taxi_journeydata!F74</f>
        <v>1</v>
      </c>
      <c r="G74" s="5">
        <f>Taxi_journeydata!G74</f>
        <v>74</v>
      </c>
      <c r="H74" s="5">
        <f>Taxi_journeydata!H74</f>
        <v>42</v>
      </c>
      <c r="I74" s="5">
        <f>Taxi_journeydata!I74</f>
        <v>1</v>
      </c>
      <c r="J74" s="5">
        <f>Taxi_journeydata!J74</f>
        <v>2</v>
      </c>
      <c r="K74" s="5">
        <f>Taxi_journeydata!K74</f>
        <v>9.5</v>
      </c>
      <c r="M74" s="13">
        <f>IF(K74="","",Taxi_journeydata!M74)</f>
        <v>7.9513888922519982E-3</v>
      </c>
      <c r="N74" s="46">
        <f t="shared" si="3"/>
        <v>11.450000004842877</v>
      </c>
      <c r="O74" s="5">
        <f t="shared" si="2"/>
        <v>6</v>
      </c>
      <c r="P74" s="20">
        <f t="shared" si="4"/>
        <v>11</v>
      </c>
    </row>
    <row r="75" spans="2:16" x14ac:dyDescent="0.35">
      <c r="B75" s="11">
        <f>Taxi_journeydata!B75</f>
        <v>44379</v>
      </c>
      <c r="C75" s="13">
        <f>Taxi_journeydata!C75</f>
        <v>0.5287384259259259</v>
      </c>
      <c r="D75" s="11">
        <f>Taxi_journeydata!D75</f>
        <v>44379</v>
      </c>
      <c r="E75" s="13">
        <f>Taxi_journeydata!E75</f>
        <v>0.55527777777777776</v>
      </c>
      <c r="F75" s="5">
        <f>Taxi_journeydata!F75</f>
        <v>1</v>
      </c>
      <c r="G75" s="5">
        <f>Taxi_journeydata!G75</f>
        <v>61</v>
      </c>
      <c r="H75" s="5">
        <f>Taxi_journeydata!H75</f>
        <v>155</v>
      </c>
      <c r="I75" s="5">
        <f>Taxi_journeydata!I75</f>
        <v>1</v>
      </c>
      <c r="J75" s="5">
        <f>Taxi_journeydata!J75</f>
        <v>5.0199999999999996</v>
      </c>
      <c r="K75" s="5">
        <f>Taxi_journeydata!K75</f>
        <v>26</v>
      </c>
      <c r="M75" s="13">
        <f>IF(K75="","",Taxi_journeydata!M75)</f>
        <v>2.6539351849351078E-2</v>
      </c>
      <c r="N75" s="46">
        <f t="shared" si="3"/>
        <v>38.216666663065553</v>
      </c>
      <c r="O75" s="5">
        <f t="shared" si="2"/>
        <v>6</v>
      </c>
      <c r="P75" s="20">
        <f t="shared" si="4"/>
        <v>12</v>
      </c>
    </row>
    <row r="76" spans="2:16" x14ac:dyDescent="0.35">
      <c r="B76" s="11">
        <f>Taxi_journeydata!B76</f>
        <v>44379</v>
      </c>
      <c r="C76" s="13">
        <f>Taxi_journeydata!C76</f>
        <v>0.51758101851851845</v>
      </c>
      <c r="D76" s="11">
        <f>Taxi_journeydata!D76</f>
        <v>44379</v>
      </c>
      <c r="E76" s="13">
        <f>Taxi_journeydata!E76</f>
        <v>0.5214699074074074</v>
      </c>
      <c r="F76" s="5">
        <f>Taxi_journeydata!F76</f>
        <v>1</v>
      </c>
      <c r="G76" s="5">
        <f>Taxi_journeydata!G76</f>
        <v>95</v>
      </c>
      <c r="H76" s="5">
        <f>Taxi_journeydata!H76</f>
        <v>95</v>
      </c>
      <c r="I76" s="5">
        <f>Taxi_journeydata!I76</f>
        <v>1</v>
      </c>
      <c r="J76" s="5">
        <f>Taxi_journeydata!J76</f>
        <v>1.0900000000000001</v>
      </c>
      <c r="K76" s="5">
        <f>Taxi_journeydata!K76</f>
        <v>6</v>
      </c>
      <c r="M76" s="13">
        <f>IF(K76="","",Taxi_journeydata!M76)</f>
        <v>3.8888888884685002E-3</v>
      </c>
      <c r="N76" s="46">
        <f t="shared" si="3"/>
        <v>5.5999999993946403</v>
      </c>
      <c r="O76" s="5">
        <f t="shared" ref="O76:O139" si="5">IF(K76="","",WEEKDAY(B76))</f>
        <v>6</v>
      </c>
      <c r="P76" s="20">
        <f t="shared" si="4"/>
        <v>12</v>
      </c>
    </row>
    <row r="77" spans="2:16" x14ac:dyDescent="0.35">
      <c r="B77" s="11">
        <f>Taxi_journeydata!B77</f>
        <v>44379</v>
      </c>
      <c r="C77" s="13">
        <f>Taxi_journeydata!C77</f>
        <v>0.56571759259259258</v>
      </c>
      <c r="D77" s="11">
        <f>Taxi_journeydata!D77</f>
        <v>44379</v>
      </c>
      <c r="E77" s="13">
        <f>Taxi_journeydata!E77</f>
        <v>0.57018518518518524</v>
      </c>
      <c r="F77" s="5">
        <f>Taxi_journeydata!F77</f>
        <v>1</v>
      </c>
      <c r="G77" s="5">
        <f>Taxi_journeydata!G77</f>
        <v>75</v>
      </c>
      <c r="H77" s="5">
        <f>Taxi_journeydata!H77</f>
        <v>74</v>
      </c>
      <c r="I77" s="5">
        <f>Taxi_journeydata!I77</f>
        <v>1</v>
      </c>
      <c r="J77" s="5">
        <f>Taxi_journeydata!J77</f>
        <v>1</v>
      </c>
      <c r="K77" s="5">
        <f>Taxi_journeydata!K77</f>
        <v>6</v>
      </c>
      <c r="M77" s="13">
        <f>IF(K77="","",Taxi_journeydata!M77)</f>
        <v>4.4675925892079249E-3</v>
      </c>
      <c r="N77" s="46">
        <f t="shared" ref="N77:N140" si="6">IF(M77="",0,M77*24*60)</f>
        <v>6.4333333284594119</v>
      </c>
      <c r="O77" s="5">
        <f t="shared" si="5"/>
        <v>6</v>
      </c>
      <c r="P77" s="20">
        <f t="shared" ref="P77:P140" si="7">IF(K77="","",ROUNDDOWN(C77*24,0))</f>
        <v>13</v>
      </c>
    </row>
    <row r="78" spans="2:16" x14ac:dyDescent="0.35">
      <c r="B78" s="11">
        <f>Taxi_journeydata!B78</f>
        <v>44379</v>
      </c>
      <c r="C78" s="13">
        <f>Taxi_journeydata!C78</f>
        <v>0.61156250000000001</v>
      </c>
      <c r="D78" s="11">
        <f>Taxi_journeydata!D78</f>
        <v>44379</v>
      </c>
      <c r="E78" s="13">
        <f>Taxi_journeydata!E78</f>
        <v>0.62660879629629629</v>
      </c>
      <c r="F78" s="5">
        <f>Taxi_journeydata!F78</f>
        <v>1</v>
      </c>
      <c r="G78" s="5">
        <f>Taxi_journeydata!G78</f>
        <v>97</v>
      </c>
      <c r="H78" s="5">
        <f>Taxi_journeydata!H78</f>
        <v>181</v>
      </c>
      <c r="I78" s="5">
        <f>Taxi_journeydata!I78</f>
        <v>1</v>
      </c>
      <c r="J78" s="5">
        <f>Taxi_journeydata!J78</f>
        <v>2.2400000000000002</v>
      </c>
      <c r="K78" s="5">
        <f>Taxi_journeydata!K78</f>
        <v>14</v>
      </c>
      <c r="M78" s="13">
        <f>IF(K78="","",Taxi_journeydata!M78)</f>
        <v>1.5046296299260575E-2</v>
      </c>
      <c r="N78" s="46">
        <f t="shared" si="6"/>
        <v>21.666666670935228</v>
      </c>
      <c r="O78" s="5">
        <f t="shared" si="5"/>
        <v>6</v>
      </c>
      <c r="P78" s="20">
        <f t="shared" si="7"/>
        <v>14</v>
      </c>
    </row>
    <row r="79" spans="2:16" x14ac:dyDescent="0.35">
      <c r="B79" s="11">
        <f>Taxi_journeydata!B79</f>
        <v>44379</v>
      </c>
      <c r="C79" s="13">
        <f>Taxi_journeydata!C79</f>
        <v>0.60023148148148142</v>
      </c>
      <c r="D79" s="11">
        <f>Taxi_journeydata!D79</f>
        <v>44379</v>
      </c>
      <c r="E79" s="13">
        <f>Taxi_journeydata!E79</f>
        <v>0.62258101851851855</v>
      </c>
      <c r="F79" s="5">
        <f>Taxi_journeydata!F79</f>
        <v>1</v>
      </c>
      <c r="G79" s="5">
        <f>Taxi_journeydata!G79</f>
        <v>40</v>
      </c>
      <c r="H79" s="5">
        <f>Taxi_journeydata!H79</f>
        <v>62</v>
      </c>
      <c r="I79" s="5">
        <f>Taxi_journeydata!I79</f>
        <v>1</v>
      </c>
      <c r="J79" s="5">
        <f>Taxi_journeydata!J79</f>
        <v>4.2699999999999996</v>
      </c>
      <c r="K79" s="5">
        <f>Taxi_journeydata!K79</f>
        <v>22</v>
      </c>
      <c r="M79" s="13">
        <f>IF(K79="","",Taxi_journeydata!M79)</f>
        <v>2.2349537037371192E-2</v>
      </c>
      <c r="N79" s="46">
        <f t="shared" si="6"/>
        <v>32.183333333814517</v>
      </c>
      <c r="O79" s="5">
        <f t="shared" si="5"/>
        <v>6</v>
      </c>
      <c r="P79" s="20">
        <f t="shared" si="7"/>
        <v>14</v>
      </c>
    </row>
    <row r="80" spans="2:16" x14ac:dyDescent="0.35">
      <c r="B80" s="11">
        <f>Taxi_journeydata!B80</f>
        <v>44379</v>
      </c>
      <c r="C80" s="13">
        <f>Taxi_journeydata!C80</f>
        <v>0.61418981481481483</v>
      </c>
      <c r="D80" s="11">
        <f>Taxi_journeydata!D80</f>
        <v>44379</v>
      </c>
      <c r="E80" s="13">
        <f>Taxi_journeydata!E80</f>
        <v>0.61766203703703704</v>
      </c>
      <c r="F80" s="5">
        <f>Taxi_journeydata!F80</f>
        <v>1</v>
      </c>
      <c r="G80" s="5">
        <f>Taxi_journeydata!G80</f>
        <v>75</v>
      </c>
      <c r="H80" s="5">
        <f>Taxi_journeydata!H80</f>
        <v>41</v>
      </c>
      <c r="I80" s="5">
        <f>Taxi_journeydata!I80</f>
        <v>1</v>
      </c>
      <c r="J80" s="5">
        <f>Taxi_journeydata!J80</f>
        <v>0.97</v>
      </c>
      <c r="K80" s="5">
        <f>Taxi_journeydata!K80</f>
        <v>5.5</v>
      </c>
      <c r="M80" s="13">
        <f>IF(K80="","",Taxi_journeydata!M80)</f>
        <v>3.4722222189884633E-3</v>
      </c>
      <c r="N80" s="46">
        <f t="shared" si="6"/>
        <v>4.9999999953433871</v>
      </c>
      <c r="O80" s="5">
        <f t="shared" si="5"/>
        <v>6</v>
      </c>
      <c r="P80" s="20">
        <f t="shared" si="7"/>
        <v>14</v>
      </c>
    </row>
    <row r="81" spans="2:16" x14ac:dyDescent="0.35">
      <c r="B81" s="11">
        <f>Taxi_journeydata!B81</f>
        <v>44379</v>
      </c>
      <c r="C81" s="13">
        <f>Taxi_journeydata!C81</f>
        <v>0.59189814814814812</v>
      </c>
      <c r="D81" s="11">
        <f>Taxi_journeydata!D81</f>
        <v>44379</v>
      </c>
      <c r="E81" s="13">
        <f>Taxi_journeydata!E81</f>
        <v>0.6050578703703704</v>
      </c>
      <c r="F81" s="5">
        <f>Taxi_journeydata!F81</f>
        <v>1</v>
      </c>
      <c r="G81" s="5">
        <f>Taxi_journeydata!G81</f>
        <v>42</v>
      </c>
      <c r="H81" s="5">
        <f>Taxi_journeydata!H81</f>
        <v>159</v>
      </c>
      <c r="I81" s="5">
        <f>Taxi_journeydata!I81</f>
        <v>1</v>
      </c>
      <c r="J81" s="5">
        <f>Taxi_journeydata!J81</f>
        <v>2.2999999999999998</v>
      </c>
      <c r="K81" s="5">
        <f>Taxi_journeydata!K81</f>
        <v>13</v>
      </c>
      <c r="M81" s="13">
        <f>IF(K81="","",Taxi_journeydata!M81)</f>
        <v>1.3159722220734693E-2</v>
      </c>
      <c r="N81" s="46">
        <f t="shared" si="6"/>
        <v>18.949999997857958</v>
      </c>
      <c r="O81" s="5">
        <f t="shared" si="5"/>
        <v>6</v>
      </c>
      <c r="P81" s="20">
        <f t="shared" si="7"/>
        <v>14</v>
      </c>
    </row>
    <row r="82" spans="2:16" x14ac:dyDescent="0.35">
      <c r="B82" s="11">
        <f>Taxi_journeydata!B82</f>
        <v>44379</v>
      </c>
      <c r="C82" s="13">
        <f>Taxi_journeydata!C82</f>
        <v>0.66781250000000003</v>
      </c>
      <c r="D82" s="11">
        <f>Taxi_journeydata!D82</f>
        <v>44379</v>
      </c>
      <c r="E82" s="13">
        <f>Taxi_journeydata!E82</f>
        <v>0.67167824074074067</v>
      </c>
      <c r="F82" s="5">
        <f>Taxi_journeydata!F82</f>
        <v>1</v>
      </c>
      <c r="G82" s="5">
        <f>Taxi_journeydata!G82</f>
        <v>41</v>
      </c>
      <c r="H82" s="5">
        <f>Taxi_journeydata!H82</f>
        <v>41</v>
      </c>
      <c r="I82" s="5">
        <f>Taxi_journeydata!I82</f>
        <v>1</v>
      </c>
      <c r="J82" s="5">
        <f>Taxi_journeydata!J82</f>
        <v>0.7</v>
      </c>
      <c r="K82" s="5">
        <f>Taxi_journeydata!K82</f>
        <v>5.5</v>
      </c>
      <c r="M82" s="13">
        <f>IF(K82="","",Taxi_journeydata!M82)</f>
        <v>3.8657407421851531E-3</v>
      </c>
      <c r="N82" s="46">
        <f t="shared" si="6"/>
        <v>5.5666666687466204</v>
      </c>
      <c r="O82" s="5">
        <f t="shared" si="5"/>
        <v>6</v>
      </c>
      <c r="P82" s="20">
        <f t="shared" si="7"/>
        <v>16</v>
      </c>
    </row>
    <row r="83" spans="2:16" x14ac:dyDescent="0.35">
      <c r="B83" s="11">
        <f>Taxi_journeydata!B83</f>
        <v>44379</v>
      </c>
      <c r="C83" s="13">
        <f>Taxi_journeydata!C83</f>
        <v>0.64563657407407404</v>
      </c>
      <c r="D83" s="11">
        <f>Taxi_journeydata!D83</f>
        <v>44379</v>
      </c>
      <c r="E83" s="13">
        <f>Taxi_journeydata!E83</f>
        <v>0.6812962962962964</v>
      </c>
      <c r="F83" s="5">
        <f>Taxi_journeydata!F83</f>
        <v>1</v>
      </c>
      <c r="G83" s="5">
        <f>Taxi_journeydata!G83</f>
        <v>97</v>
      </c>
      <c r="H83" s="5">
        <f>Taxi_journeydata!H83</f>
        <v>73</v>
      </c>
      <c r="I83" s="5">
        <f>Taxi_journeydata!I83</f>
        <v>1</v>
      </c>
      <c r="J83" s="5">
        <f>Taxi_journeydata!J83</f>
        <v>14.2</v>
      </c>
      <c r="K83" s="5">
        <f>Taxi_journeydata!K83</f>
        <v>46</v>
      </c>
      <c r="M83" s="13">
        <f>IF(K83="","",Taxi_journeydata!M83)</f>
        <v>3.5659722219861578E-2</v>
      </c>
      <c r="N83" s="46">
        <f t="shared" si="6"/>
        <v>51.349999996600673</v>
      </c>
      <c r="O83" s="5">
        <f t="shared" si="5"/>
        <v>6</v>
      </c>
      <c r="P83" s="20">
        <f t="shared" si="7"/>
        <v>15</v>
      </c>
    </row>
    <row r="84" spans="2:16" x14ac:dyDescent="0.35">
      <c r="B84" s="11">
        <f>Taxi_journeydata!B84</f>
        <v>44379</v>
      </c>
      <c r="C84" s="13">
        <f>Taxi_journeydata!C84</f>
        <v>0.63222222222222224</v>
      </c>
      <c r="D84" s="11">
        <f>Taxi_journeydata!D84</f>
        <v>44379</v>
      </c>
      <c r="E84" s="13">
        <f>Taxi_journeydata!E84</f>
        <v>0.64164351851851853</v>
      </c>
      <c r="F84" s="5">
        <f>Taxi_journeydata!F84</f>
        <v>1</v>
      </c>
      <c r="G84" s="5">
        <f>Taxi_journeydata!G84</f>
        <v>74</v>
      </c>
      <c r="H84" s="5">
        <f>Taxi_journeydata!H84</f>
        <v>24</v>
      </c>
      <c r="I84" s="5">
        <f>Taxi_journeydata!I84</f>
        <v>6</v>
      </c>
      <c r="J84" s="5">
        <f>Taxi_journeydata!J84</f>
        <v>1.42</v>
      </c>
      <c r="K84" s="5">
        <f>Taxi_journeydata!K84</f>
        <v>10</v>
      </c>
      <c r="M84" s="13">
        <f>IF(K84="","",Taxi_journeydata!M84)</f>
        <v>9.4212962940218858E-3</v>
      </c>
      <c r="N84" s="46">
        <f t="shared" si="6"/>
        <v>13.566666663391516</v>
      </c>
      <c r="O84" s="5">
        <f t="shared" si="5"/>
        <v>6</v>
      </c>
      <c r="P84" s="20">
        <f t="shared" si="7"/>
        <v>15</v>
      </c>
    </row>
    <row r="85" spans="2:16" x14ac:dyDescent="0.35">
      <c r="B85" s="11">
        <f>Taxi_journeydata!B85</f>
        <v>44379</v>
      </c>
      <c r="C85" s="13">
        <f>Taxi_journeydata!C85</f>
        <v>0.64490740740740737</v>
      </c>
      <c r="D85" s="11">
        <f>Taxi_journeydata!D85</f>
        <v>44379</v>
      </c>
      <c r="E85" s="13">
        <f>Taxi_journeydata!E85</f>
        <v>0.64825231481481482</v>
      </c>
      <c r="F85" s="5">
        <f>Taxi_journeydata!F85</f>
        <v>1</v>
      </c>
      <c r="G85" s="5">
        <f>Taxi_journeydata!G85</f>
        <v>41</v>
      </c>
      <c r="H85" s="5">
        <f>Taxi_journeydata!H85</f>
        <v>42</v>
      </c>
      <c r="I85" s="5">
        <f>Taxi_journeydata!I85</f>
        <v>1</v>
      </c>
      <c r="J85" s="5">
        <f>Taxi_journeydata!J85</f>
        <v>1.1100000000000001</v>
      </c>
      <c r="K85" s="5">
        <f>Taxi_journeydata!K85</f>
        <v>5.5</v>
      </c>
      <c r="M85" s="13">
        <f>IF(K85="","",Taxi_journeydata!M85)</f>
        <v>3.3449074107920751E-3</v>
      </c>
      <c r="N85" s="46">
        <f t="shared" si="6"/>
        <v>4.8166666715405881</v>
      </c>
      <c r="O85" s="5">
        <f t="shared" si="5"/>
        <v>6</v>
      </c>
      <c r="P85" s="20">
        <f t="shared" si="7"/>
        <v>15</v>
      </c>
    </row>
    <row r="86" spans="2:16" x14ac:dyDescent="0.35">
      <c r="B86" s="11">
        <f>Taxi_journeydata!B86</f>
        <v>44379</v>
      </c>
      <c r="C86" s="13">
        <f>Taxi_journeydata!C86</f>
        <v>0.69739583333333333</v>
      </c>
      <c r="D86" s="11">
        <f>Taxi_journeydata!D86</f>
        <v>44379</v>
      </c>
      <c r="E86" s="13">
        <f>Taxi_journeydata!E86</f>
        <v>0.7241550925925927</v>
      </c>
      <c r="F86" s="5">
        <f>Taxi_journeydata!F86</f>
        <v>1</v>
      </c>
      <c r="G86" s="5">
        <f>Taxi_journeydata!G86</f>
        <v>41</v>
      </c>
      <c r="H86" s="5">
        <f>Taxi_journeydata!H86</f>
        <v>18</v>
      </c>
      <c r="I86" s="5">
        <f>Taxi_journeydata!I86</f>
        <v>6</v>
      </c>
      <c r="J86" s="5">
        <f>Taxi_journeydata!J86</f>
        <v>5.78</v>
      </c>
      <c r="K86" s="5">
        <f>Taxi_journeydata!K86</f>
        <v>26</v>
      </c>
      <c r="M86" s="13">
        <f>IF(K86="","",Taxi_journeydata!M86)</f>
        <v>2.675925925723277E-2</v>
      </c>
      <c r="N86" s="46">
        <f t="shared" si="6"/>
        <v>38.533333330415189</v>
      </c>
      <c r="O86" s="5">
        <f t="shared" si="5"/>
        <v>6</v>
      </c>
      <c r="P86" s="20">
        <f t="shared" si="7"/>
        <v>16</v>
      </c>
    </row>
    <row r="87" spans="2:16" x14ac:dyDescent="0.35">
      <c r="B87" s="11">
        <f>Taxi_journeydata!B87</f>
        <v>44379</v>
      </c>
      <c r="C87" s="13">
        <f>Taxi_journeydata!C87</f>
        <v>0.66957175925925927</v>
      </c>
      <c r="D87" s="11">
        <f>Taxi_journeydata!D87</f>
        <v>44379</v>
      </c>
      <c r="E87" s="13">
        <f>Taxi_journeydata!E87</f>
        <v>0.68196759259259254</v>
      </c>
      <c r="F87" s="5">
        <f>Taxi_journeydata!F87</f>
        <v>1</v>
      </c>
      <c r="G87" s="5">
        <f>Taxi_journeydata!G87</f>
        <v>188</v>
      </c>
      <c r="H87" s="5">
        <f>Taxi_journeydata!H87</f>
        <v>72</v>
      </c>
      <c r="I87" s="5">
        <f>Taxi_journeydata!I87</f>
        <v>1</v>
      </c>
      <c r="J87" s="5">
        <f>Taxi_journeydata!J87</f>
        <v>2.5</v>
      </c>
      <c r="K87" s="5">
        <f>Taxi_journeydata!K87</f>
        <v>13</v>
      </c>
      <c r="M87" s="13">
        <f>IF(K87="","",Taxi_journeydata!M87)</f>
        <v>1.2395833335176576E-2</v>
      </c>
      <c r="N87" s="46">
        <f t="shared" si="6"/>
        <v>17.850000002654269</v>
      </c>
      <c r="O87" s="5">
        <f t="shared" si="5"/>
        <v>6</v>
      </c>
      <c r="P87" s="20">
        <f t="shared" si="7"/>
        <v>16</v>
      </c>
    </row>
    <row r="88" spans="2:16" x14ac:dyDescent="0.35">
      <c r="B88" s="11">
        <f>Taxi_journeydata!B88</f>
        <v>44379</v>
      </c>
      <c r="C88" s="13">
        <f>Taxi_journeydata!C88</f>
        <v>0.71550925925925923</v>
      </c>
      <c r="D88" s="11">
        <f>Taxi_journeydata!D88</f>
        <v>44379</v>
      </c>
      <c r="E88" s="13">
        <f>Taxi_journeydata!E88</f>
        <v>0.72239583333333324</v>
      </c>
      <c r="F88" s="5">
        <f>Taxi_journeydata!F88</f>
        <v>1</v>
      </c>
      <c r="G88" s="5">
        <f>Taxi_journeydata!G88</f>
        <v>95</v>
      </c>
      <c r="H88" s="5">
        <f>Taxi_journeydata!H88</f>
        <v>95</v>
      </c>
      <c r="I88" s="5">
        <f>Taxi_journeydata!I88</f>
        <v>1</v>
      </c>
      <c r="J88" s="5">
        <f>Taxi_journeydata!J88</f>
        <v>1.4</v>
      </c>
      <c r="K88" s="5">
        <f>Taxi_journeydata!K88</f>
        <v>8.5</v>
      </c>
      <c r="M88" s="13">
        <f>IF(K88="","",Taxi_journeydata!M88)</f>
        <v>6.8865740759065375E-3</v>
      </c>
      <c r="N88" s="46">
        <f t="shared" si="6"/>
        <v>9.916666669305414</v>
      </c>
      <c r="O88" s="5">
        <f t="shared" si="5"/>
        <v>6</v>
      </c>
      <c r="P88" s="20">
        <f t="shared" si="7"/>
        <v>17</v>
      </c>
    </row>
    <row r="89" spans="2:16" x14ac:dyDescent="0.35">
      <c r="B89" s="11">
        <f>Taxi_journeydata!B89</f>
        <v>44379</v>
      </c>
      <c r="C89" s="13">
        <f>Taxi_journeydata!C89</f>
        <v>0.74184027777777783</v>
      </c>
      <c r="D89" s="11">
        <f>Taxi_journeydata!D89</f>
        <v>44379</v>
      </c>
      <c r="E89" s="13">
        <f>Taxi_journeydata!E89</f>
        <v>0.74662037037037043</v>
      </c>
      <c r="F89" s="5">
        <f>Taxi_journeydata!F89</f>
        <v>1</v>
      </c>
      <c r="G89" s="5">
        <f>Taxi_journeydata!G89</f>
        <v>42</v>
      </c>
      <c r="H89" s="5">
        <f>Taxi_journeydata!H89</f>
        <v>41</v>
      </c>
      <c r="I89" s="5">
        <f>Taxi_journeydata!I89</f>
        <v>1</v>
      </c>
      <c r="J89" s="5">
        <f>Taxi_journeydata!J89</f>
        <v>1.05</v>
      </c>
      <c r="K89" s="5">
        <f>Taxi_journeydata!K89</f>
        <v>6.5</v>
      </c>
      <c r="M89" s="13">
        <f>IF(K89="","",Taxi_journeydata!M89)</f>
        <v>4.7800925894989632E-3</v>
      </c>
      <c r="N89" s="46">
        <f t="shared" si="6"/>
        <v>6.883333328878507</v>
      </c>
      <c r="O89" s="5">
        <f t="shared" si="5"/>
        <v>6</v>
      </c>
      <c r="P89" s="20">
        <f t="shared" si="7"/>
        <v>17</v>
      </c>
    </row>
    <row r="90" spans="2:16" x14ac:dyDescent="0.35">
      <c r="B90" s="11">
        <f>Taxi_journeydata!B90</f>
        <v>44379</v>
      </c>
      <c r="C90" s="13">
        <f>Taxi_journeydata!C90</f>
        <v>0.79009259259259268</v>
      </c>
      <c r="D90" s="11">
        <f>Taxi_journeydata!D90</f>
        <v>44379</v>
      </c>
      <c r="E90" s="13">
        <f>Taxi_journeydata!E90</f>
        <v>0.80275462962962962</v>
      </c>
      <c r="F90" s="5">
        <f>Taxi_journeydata!F90</f>
        <v>1</v>
      </c>
      <c r="G90" s="5">
        <f>Taxi_journeydata!G90</f>
        <v>42</v>
      </c>
      <c r="H90" s="5">
        <f>Taxi_journeydata!H90</f>
        <v>244</v>
      </c>
      <c r="I90" s="5">
        <f>Taxi_journeydata!I90</f>
        <v>1</v>
      </c>
      <c r="J90" s="5">
        <f>Taxi_journeydata!J90</f>
        <v>2.4500000000000002</v>
      </c>
      <c r="K90" s="5">
        <f>Taxi_journeydata!K90</f>
        <v>12.5</v>
      </c>
      <c r="M90" s="13">
        <f>IF(K90="","",Taxi_journeydata!M90)</f>
        <v>1.2662037035624962E-2</v>
      </c>
      <c r="N90" s="46">
        <f t="shared" si="6"/>
        <v>18.233333331299946</v>
      </c>
      <c r="O90" s="5">
        <f t="shared" si="5"/>
        <v>6</v>
      </c>
      <c r="P90" s="20">
        <f t="shared" si="7"/>
        <v>18</v>
      </c>
    </row>
    <row r="91" spans="2:16" x14ac:dyDescent="0.35">
      <c r="B91" s="11">
        <f>Taxi_journeydata!B91</f>
        <v>44379</v>
      </c>
      <c r="C91" s="13">
        <f>Taxi_journeydata!C91</f>
        <v>0.78086805555555561</v>
      </c>
      <c r="D91" s="11">
        <f>Taxi_journeydata!D91</f>
        <v>44379</v>
      </c>
      <c r="E91" s="13">
        <f>Taxi_journeydata!E91</f>
        <v>0.79935185185185187</v>
      </c>
      <c r="F91" s="5">
        <f>Taxi_journeydata!F91</f>
        <v>1</v>
      </c>
      <c r="G91" s="5">
        <f>Taxi_journeydata!G91</f>
        <v>95</v>
      </c>
      <c r="H91" s="5">
        <f>Taxi_journeydata!H91</f>
        <v>138</v>
      </c>
      <c r="I91" s="5">
        <f>Taxi_journeydata!I91</f>
        <v>1</v>
      </c>
      <c r="J91" s="5">
        <f>Taxi_journeydata!J91</f>
        <v>5.8</v>
      </c>
      <c r="K91" s="5">
        <f>Taxi_journeydata!K91</f>
        <v>21</v>
      </c>
      <c r="M91" s="13">
        <f>IF(K91="","",Taxi_journeydata!M91)</f>
        <v>1.8483796295186039E-2</v>
      </c>
      <c r="N91" s="46">
        <f t="shared" si="6"/>
        <v>26.616666665067896</v>
      </c>
      <c r="O91" s="5">
        <f t="shared" si="5"/>
        <v>6</v>
      </c>
      <c r="P91" s="20">
        <f t="shared" si="7"/>
        <v>18</v>
      </c>
    </row>
    <row r="92" spans="2:16" x14ac:dyDescent="0.35">
      <c r="B92" s="11">
        <f>Taxi_journeydata!B92</f>
        <v>44379</v>
      </c>
      <c r="C92" s="13">
        <f>Taxi_journeydata!C92</f>
        <v>0.76326388888888896</v>
      </c>
      <c r="D92" s="11">
        <f>Taxi_journeydata!D92</f>
        <v>44379</v>
      </c>
      <c r="E92" s="13">
        <f>Taxi_journeydata!E92</f>
        <v>0.77800925925925923</v>
      </c>
      <c r="F92" s="5">
        <f>Taxi_journeydata!F92</f>
        <v>1</v>
      </c>
      <c r="G92" s="5">
        <f>Taxi_journeydata!G92</f>
        <v>42</v>
      </c>
      <c r="H92" s="5">
        <f>Taxi_journeydata!H92</f>
        <v>263</v>
      </c>
      <c r="I92" s="5">
        <f>Taxi_journeydata!I92</f>
        <v>1</v>
      </c>
      <c r="J92" s="5">
        <f>Taxi_journeydata!J92</f>
        <v>3.6</v>
      </c>
      <c r="K92" s="5">
        <f>Taxi_journeydata!K92</f>
        <v>16.5</v>
      </c>
      <c r="M92" s="13">
        <f>IF(K92="","",Taxi_journeydata!M92)</f>
        <v>1.4745370368473232E-2</v>
      </c>
      <c r="N92" s="46">
        <f t="shared" si="6"/>
        <v>21.233333330601454</v>
      </c>
      <c r="O92" s="5">
        <f t="shared" si="5"/>
        <v>6</v>
      </c>
      <c r="P92" s="20">
        <f t="shared" si="7"/>
        <v>18</v>
      </c>
    </row>
    <row r="93" spans="2:16" x14ac:dyDescent="0.35">
      <c r="B93" s="11">
        <f>Taxi_journeydata!B93</f>
        <v>44379</v>
      </c>
      <c r="C93" s="13">
        <f>Taxi_journeydata!C93</f>
        <v>0.8167592592592593</v>
      </c>
      <c r="D93" s="11">
        <f>Taxi_journeydata!D93</f>
        <v>44379</v>
      </c>
      <c r="E93" s="13">
        <f>Taxi_journeydata!E93</f>
        <v>0.82306712962962969</v>
      </c>
      <c r="F93" s="5">
        <f>Taxi_journeydata!F93</f>
        <v>1</v>
      </c>
      <c r="G93" s="5">
        <f>Taxi_journeydata!G93</f>
        <v>74</v>
      </c>
      <c r="H93" s="5">
        <f>Taxi_journeydata!H93</f>
        <v>74</v>
      </c>
      <c r="I93" s="5">
        <f>Taxi_journeydata!I93</f>
        <v>1</v>
      </c>
      <c r="J93" s="5">
        <f>Taxi_journeydata!J93</f>
        <v>1.27</v>
      </c>
      <c r="K93" s="5">
        <f>Taxi_journeydata!K93</f>
        <v>7.5</v>
      </c>
      <c r="M93" s="13">
        <f>IF(K93="","",Taxi_journeydata!M93)</f>
        <v>6.3078703678911552E-3</v>
      </c>
      <c r="N93" s="46">
        <f t="shared" si="6"/>
        <v>9.0833333297632635</v>
      </c>
      <c r="O93" s="5">
        <f t="shared" si="5"/>
        <v>6</v>
      </c>
      <c r="P93" s="20">
        <f t="shared" si="7"/>
        <v>19</v>
      </c>
    </row>
    <row r="94" spans="2:16" x14ac:dyDescent="0.35">
      <c r="B94" s="11">
        <f>Taxi_journeydata!B94</f>
        <v>44379</v>
      </c>
      <c r="C94" s="13">
        <f>Taxi_journeydata!C94</f>
        <v>0.82421296296296298</v>
      </c>
      <c r="D94" s="11">
        <f>Taxi_journeydata!D94</f>
        <v>44379</v>
      </c>
      <c r="E94" s="13">
        <f>Taxi_journeydata!E94</f>
        <v>0.82609953703703709</v>
      </c>
      <c r="F94" s="5">
        <f>Taxi_journeydata!F94</f>
        <v>1</v>
      </c>
      <c r="G94" s="5">
        <f>Taxi_journeydata!G94</f>
        <v>82</v>
      </c>
      <c r="H94" s="5">
        <f>Taxi_journeydata!H94</f>
        <v>129</v>
      </c>
      <c r="I94" s="5">
        <f>Taxi_journeydata!I94</f>
        <v>1</v>
      </c>
      <c r="J94" s="5">
        <f>Taxi_journeydata!J94</f>
        <v>0.14000000000000001</v>
      </c>
      <c r="K94" s="5">
        <f>Taxi_journeydata!K94</f>
        <v>3.5</v>
      </c>
      <c r="M94" s="13">
        <f>IF(K94="","",Taxi_journeydata!M94)</f>
        <v>1.8865740712499246E-3</v>
      </c>
      <c r="N94" s="46">
        <f t="shared" si="6"/>
        <v>2.7166666625998914</v>
      </c>
      <c r="O94" s="5">
        <f t="shared" si="5"/>
        <v>6</v>
      </c>
      <c r="P94" s="20">
        <f t="shared" si="7"/>
        <v>19</v>
      </c>
    </row>
    <row r="95" spans="2:16" x14ac:dyDescent="0.35">
      <c r="B95" s="11">
        <f>Taxi_journeydata!B95</f>
        <v>44379</v>
      </c>
      <c r="C95" s="13">
        <f>Taxi_journeydata!C95</f>
        <v>0.89219907407407406</v>
      </c>
      <c r="D95" s="11">
        <f>Taxi_journeydata!D95</f>
        <v>44379</v>
      </c>
      <c r="E95" s="13">
        <f>Taxi_journeydata!E95</f>
        <v>0.9005671296296297</v>
      </c>
      <c r="F95" s="5">
        <f>Taxi_journeydata!F95</f>
        <v>1</v>
      </c>
      <c r="G95" s="5">
        <f>Taxi_journeydata!G95</f>
        <v>120</v>
      </c>
      <c r="H95" s="5">
        <f>Taxi_journeydata!H95</f>
        <v>265</v>
      </c>
      <c r="I95" s="5">
        <f>Taxi_journeydata!I95</f>
        <v>2</v>
      </c>
      <c r="J95" s="5">
        <f>Taxi_journeydata!J95</f>
        <v>6.81</v>
      </c>
      <c r="K95" s="5">
        <f>Taxi_journeydata!K95</f>
        <v>19.5</v>
      </c>
      <c r="M95" s="13">
        <f>IF(K95="","",Taxi_journeydata!M95)</f>
        <v>8.3680555544560775E-3</v>
      </c>
      <c r="N95" s="46">
        <f t="shared" si="6"/>
        <v>12.049999998416752</v>
      </c>
      <c r="O95" s="5">
        <f t="shared" si="5"/>
        <v>6</v>
      </c>
      <c r="P95" s="20">
        <f t="shared" si="7"/>
        <v>21</v>
      </c>
    </row>
    <row r="96" spans="2:16" x14ac:dyDescent="0.35">
      <c r="B96" s="11">
        <f>Taxi_journeydata!B96</f>
        <v>44379</v>
      </c>
      <c r="C96" s="13">
        <f>Taxi_journeydata!C96</f>
        <v>0.884699074074074</v>
      </c>
      <c r="D96" s="11">
        <f>Taxi_journeydata!D96</f>
        <v>44379</v>
      </c>
      <c r="E96" s="13">
        <f>Taxi_journeydata!E96</f>
        <v>0.88627314814814817</v>
      </c>
      <c r="F96" s="5">
        <f>Taxi_journeydata!F96</f>
        <v>1</v>
      </c>
      <c r="G96" s="5">
        <f>Taxi_journeydata!G96</f>
        <v>92</v>
      </c>
      <c r="H96" s="5">
        <f>Taxi_journeydata!H96</f>
        <v>92</v>
      </c>
      <c r="I96" s="5">
        <f>Taxi_journeydata!I96</f>
        <v>1</v>
      </c>
      <c r="J96" s="5">
        <f>Taxi_journeydata!J96</f>
        <v>0.17</v>
      </c>
      <c r="K96" s="5">
        <f>Taxi_journeydata!K96</f>
        <v>3.5</v>
      </c>
      <c r="M96" s="13">
        <f>IF(K96="","",Taxi_journeydata!M96)</f>
        <v>1.5740740709588863E-3</v>
      </c>
      <c r="N96" s="46">
        <f t="shared" si="6"/>
        <v>2.2666666621807963</v>
      </c>
      <c r="O96" s="5">
        <f t="shared" si="5"/>
        <v>6</v>
      </c>
      <c r="P96" s="20">
        <f t="shared" si="7"/>
        <v>21</v>
      </c>
    </row>
    <row r="97" spans="2:16" x14ac:dyDescent="0.35">
      <c r="B97" s="11">
        <f>Taxi_journeydata!B97</f>
        <v>44379</v>
      </c>
      <c r="C97" s="13">
        <f>Taxi_journeydata!C97</f>
        <v>0.89717592592592599</v>
      </c>
      <c r="D97" s="11">
        <f>Taxi_journeydata!D97</f>
        <v>44379</v>
      </c>
      <c r="E97" s="13">
        <f>Taxi_journeydata!E97</f>
        <v>0.90820601851851857</v>
      </c>
      <c r="F97" s="5">
        <f>Taxi_journeydata!F97</f>
        <v>1</v>
      </c>
      <c r="G97" s="5">
        <f>Taxi_journeydata!G97</f>
        <v>82</v>
      </c>
      <c r="H97" s="5">
        <f>Taxi_journeydata!H97</f>
        <v>7</v>
      </c>
      <c r="I97" s="5">
        <f>Taxi_journeydata!I97</f>
        <v>1</v>
      </c>
      <c r="J97" s="5">
        <f>Taxi_journeydata!J97</f>
        <v>2.36</v>
      </c>
      <c r="K97" s="5">
        <f>Taxi_journeydata!K97</f>
        <v>12</v>
      </c>
      <c r="M97" s="13">
        <f>IF(K97="","",Taxi_journeydata!M97)</f>
        <v>1.1030092595319729E-2</v>
      </c>
      <c r="N97" s="46">
        <f t="shared" si="6"/>
        <v>15.88333333726041</v>
      </c>
      <c r="O97" s="5">
        <f t="shared" si="5"/>
        <v>6</v>
      </c>
      <c r="P97" s="20">
        <f t="shared" si="7"/>
        <v>21</v>
      </c>
    </row>
    <row r="98" spans="2:16" x14ac:dyDescent="0.35">
      <c r="B98" s="11">
        <f>Taxi_journeydata!B98</f>
        <v>44379</v>
      </c>
      <c r="C98" s="13">
        <f>Taxi_journeydata!C98</f>
        <v>0.99746527777777771</v>
      </c>
      <c r="D98" s="11">
        <f>Taxi_journeydata!D98</f>
        <v>44380</v>
      </c>
      <c r="E98" s="13">
        <f>Taxi_journeydata!E98</f>
        <v>3.2881944444444443E-2</v>
      </c>
      <c r="F98" s="5">
        <f>Taxi_journeydata!F98</f>
        <v>1</v>
      </c>
      <c r="G98" s="5">
        <f>Taxi_journeydata!G98</f>
        <v>61</v>
      </c>
      <c r="H98" s="5">
        <f>Taxi_journeydata!H98</f>
        <v>213</v>
      </c>
      <c r="I98" s="5">
        <f>Taxi_journeydata!I98</f>
        <v>1</v>
      </c>
      <c r="J98" s="5">
        <f>Taxi_journeydata!J98</f>
        <v>19.579999999999998</v>
      </c>
      <c r="K98" s="5">
        <f>Taxi_journeydata!K98</f>
        <v>57</v>
      </c>
      <c r="M98" s="13">
        <f>IF(K98="","",Taxi_journeydata!M98)</f>
        <v>3.5416666665696539E-2</v>
      </c>
      <c r="N98" s="46">
        <f t="shared" si="6"/>
        <v>50.999999998603016</v>
      </c>
      <c r="O98" s="5">
        <f t="shared" si="5"/>
        <v>6</v>
      </c>
      <c r="P98" s="20">
        <f t="shared" si="7"/>
        <v>23</v>
      </c>
    </row>
    <row r="99" spans="2:16" x14ac:dyDescent="0.35">
      <c r="B99" s="11">
        <f>Taxi_journeydata!B99</f>
        <v>44380</v>
      </c>
      <c r="C99" s="13">
        <f>Taxi_journeydata!C99</f>
        <v>0.12444444444444445</v>
      </c>
      <c r="D99" s="11">
        <f>Taxi_journeydata!D99</f>
        <v>44380</v>
      </c>
      <c r="E99" s="13">
        <f>Taxi_journeydata!E99</f>
        <v>0.12762731481481482</v>
      </c>
      <c r="F99" s="5">
        <f>Taxi_journeydata!F99</f>
        <v>1</v>
      </c>
      <c r="G99" s="5">
        <f>Taxi_journeydata!G99</f>
        <v>75</v>
      </c>
      <c r="H99" s="5">
        <f>Taxi_journeydata!H99</f>
        <v>74</v>
      </c>
      <c r="I99" s="5">
        <f>Taxi_journeydata!I99</f>
        <v>1</v>
      </c>
      <c r="J99" s="5">
        <f>Taxi_journeydata!J99</f>
        <v>1.39</v>
      </c>
      <c r="K99" s="5">
        <f>Taxi_journeydata!K99</f>
        <v>6</v>
      </c>
      <c r="M99" s="13">
        <f>IF(K99="","",Taxi_journeydata!M99)</f>
        <v>3.1828703722567298E-3</v>
      </c>
      <c r="N99" s="46">
        <f t="shared" si="6"/>
        <v>4.5833333360496908</v>
      </c>
      <c r="O99" s="5">
        <f t="shared" si="5"/>
        <v>7</v>
      </c>
      <c r="P99" s="20">
        <f t="shared" si="7"/>
        <v>2</v>
      </c>
    </row>
    <row r="100" spans="2:16" x14ac:dyDescent="0.35">
      <c r="B100" s="11">
        <f>Taxi_journeydata!B100</f>
        <v>44380</v>
      </c>
      <c r="C100" s="13">
        <f>Taxi_journeydata!C100</f>
        <v>0.21956018518518519</v>
      </c>
      <c r="D100" s="11">
        <f>Taxi_journeydata!D100</f>
        <v>44380</v>
      </c>
      <c r="E100" s="13">
        <f>Taxi_journeydata!E100</f>
        <v>0.24410879629629631</v>
      </c>
      <c r="F100" s="5">
        <f>Taxi_journeydata!F100</f>
        <v>1</v>
      </c>
      <c r="G100" s="5">
        <f>Taxi_journeydata!G100</f>
        <v>126</v>
      </c>
      <c r="H100" s="5">
        <f>Taxi_journeydata!H100</f>
        <v>153</v>
      </c>
      <c r="I100" s="5">
        <f>Taxi_journeydata!I100</f>
        <v>1</v>
      </c>
      <c r="J100" s="5">
        <f>Taxi_journeydata!J100</f>
        <v>13.55</v>
      </c>
      <c r="K100" s="5">
        <f>Taxi_journeydata!K100</f>
        <v>41</v>
      </c>
      <c r="M100" s="13">
        <f>IF(K100="","",Taxi_journeydata!M100)</f>
        <v>2.4548611108912155E-2</v>
      </c>
      <c r="N100" s="46">
        <f t="shared" si="6"/>
        <v>35.349999996833503</v>
      </c>
      <c r="O100" s="5">
        <f t="shared" si="5"/>
        <v>7</v>
      </c>
      <c r="P100" s="20">
        <f t="shared" si="7"/>
        <v>5</v>
      </c>
    </row>
    <row r="101" spans="2:16" x14ac:dyDescent="0.35">
      <c r="B101" s="11">
        <f>Taxi_journeydata!B101</f>
        <v>44380</v>
      </c>
      <c r="C101" s="13">
        <f>Taxi_journeydata!C101</f>
        <v>0.29493055555555553</v>
      </c>
      <c r="D101" s="11">
        <f>Taxi_journeydata!D101</f>
        <v>44380</v>
      </c>
      <c r="E101" s="13">
        <f>Taxi_journeydata!E101</f>
        <v>0.29820601851851852</v>
      </c>
      <c r="F101" s="5">
        <f>Taxi_journeydata!F101</f>
        <v>1</v>
      </c>
      <c r="G101" s="5">
        <f>Taxi_journeydata!G101</f>
        <v>82</v>
      </c>
      <c r="H101" s="5">
        <f>Taxi_journeydata!H101</f>
        <v>82</v>
      </c>
      <c r="I101" s="5">
        <f>Taxi_journeydata!I101</f>
        <v>1</v>
      </c>
      <c r="J101" s="5">
        <f>Taxi_journeydata!J101</f>
        <v>0.81</v>
      </c>
      <c r="K101" s="5">
        <f>Taxi_journeydata!K101</f>
        <v>5</v>
      </c>
      <c r="M101" s="13">
        <f>IF(K101="","",Taxi_journeydata!M101)</f>
        <v>3.275462964666076E-3</v>
      </c>
      <c r="N101" s="46">
        <f t="shared" si="6"/>
        <v>4.7166666691191494</v>
      </c>
      <c r="O101" s="5">
        <f t="shared" si="5"/>
        <v>7</v>
      </c>
      <c r="P101" s="20">
        <f t="shared" si="7"/>
        <v>7</v>
      </c>
    </row>
    <row r="102" spans="2:16" x14ac:dyDescent="0.35">
      <c r="B102" s="11">
        <f>Taxi_journeydata!B102</f>
        <v>44380</v>
      </c>
      <c r="C102" s="13">
        <f>Taxi_journeydata!C102</f>
        <v>0.33344907407407409</v>
      </c>
      <c r="D102" s="11">
        <f>Taxi_journeydata!D102</f>
        <v>44380</v>
      </c>
      <c r="E102" s="13">
        <f>Taxi_journeydata!E102</f>
        <v>0.33526620370370369</v>
      </c>
      <c r="F102" s="5">
        <f>Taxi_journeydata!F102</f>
        <v>1</v>
      </c>
      <c r="G102" s="5">
        <f>Taxi_journeydata!G102</f>
        <v>75</v>
      </c>
      <c r="H102" s="5">
        <f>Taxi_journeydata!H102</f>
        <v>41</v>
      </c>
      <c r="I102" s="5">
        <f>Taxi_journeydata!I102</f>
        <v>1</v>
      </c>
      <c r="J102" s="5">
        <f>Taxi_journeydata!J102</f>
        <v>0.97</v>
      </c>
      <c r="K102" s="5">
        <f>Taxi_journeydata!K102</f>
        <v>4.5</v>
      </c>
      <c r="M102" s="13">
        <f>IF(K102="","",Taxi_journeydata!M102)</f>
        <v>1.8171296323998831E-3</v>
      </c>
      <c r="N102" s="46">
        <f t="shared" si="6"/>
        <v>2.6166666706558317</v>
      </c>
      <c r="O102" s="5">
        <f t="shared" si="5"/>
        <v>7</v>
      </c>
      <c r="P102" s="20">
        <f t="shared" si="7"/>
        <v>8</v>
      </c>
    </row>
    <row r="103" spans="2:16" x14ac:dyDescent="0.35">
      <c r="B103" s="11">
        <f>Taxi_journeydata!B103</f>
        <v>44380</v>
      </c>
      <c r="C103" s="13">
        <f>Taxi_journeydata!C103</f>
        <v>0.40197916666666672</v>
      </c>
      <c r="D103" s="11">
        <f>Taxi_journeydata!D103</f>
        <v>44380</v>
      </c>
      <c r="E103" s="13">
        <f>Taxi_journeydata!E103</f>
        <v>0.40686342592592589</v>
      </c>
      <c r="F103" s="5">
        <f>Taxi_journeydata!F103</f>
        <v>1</v>
      </c>
      <c r="G103" s="5">
        <f>Taxi_journeydata!G103</f>
        <v>196</v>
      </c>
      <c r="H103" s="5">
        <f>Taxi_journeydata!H103</f>
        <v>95</v>
      </c>
      <c r="I103" s="5">
        <f>Taxi_journeydata!I103</f>
        <v>1</v>
      </c>
      <c r="J103" s="5">
        <f>Taxi_journeydata!J103</f>
        <v>1.36</v>
      </c>
      <c r="K103" s="5">
        <f>Taxi_journeydata!K103</f>
        <v>7</v>
      </c>
      <c r="M103" s="13">
        <f>IF(K103="","",Taxi_journeydata!M103)</f>
        <v>4.8842592586879618E-3</v>
      </c>
      <c r="N103" s="46">
        <f t="shared" si="6"/>
        <v>7.0333333325106651</v>
      </c>
      <c r="O103" s="5">
        <f t="shared" si="5"/>
        <v>7</v>
      </c>
      <c r="P103" s="20">
        <f t="shared" si="7"/>
        <v>9</v>
      </c>
    </row>
    <row r="104" spans="2:16" x14ac:dyDescent="0.35">
      <c r="B104" s="11">
        <f>Taxi_journeydata!B104</f>
        <v>44380</v>
      </c>
      <c r="C104" s="13">
        <f>Taxi_journeydata!C104</f>
        <v>0.43590277777777775</v>
      </c>
      <c r="D104" s="11">
        <f>Taxi_journeydata!D104</f>
        <v>44380</v>
      </c>
      <c r="E104" s="13">
        <f>Taxi_journeydata!E104</f>
        <v>0.44225694444444441</v>
      </c>
      <c r="F104" s="5">
        <f>Taxi_journeydata!F104</f>
        <v>1</v>
      </c>
      <c r="G104" s="5">
        <f>Taxi_journeydata!G104</f>
        <v>74</v>
      </c>
      <c r="H104" s="5">
        <f>Taxi_journeydata!H104</f>
        <v>166</v>
      </c>
      <c r="I104" s="5">
        <f>Taxi_journeydata!I104</f>
        <v>1</v>
      </c>
      <c r="J104" s="5">
        <f>Taxi_journeydata!J104</f>
        <v>1.6</v>
      </c>
      <c r="K104" s="5">
        <f>Taxi_journeydata!K104</f>
        <v>8.5</v>
      </c>
      <c r="M104" s="13">
        <f>IF(K104="","",Taxi_journeydata!M104)</f>
        <v>6.3541666677338071E-3</v>
      </c>
      <c r="N104" s="46">
        <f t="shared" si="6"/>
        <v>9.1500000015366822</v>
      </c>
      <c r="O104" s="5">
        <f t="shared" si="5"/>
        <v>7</v>
      </c>
      <c r="P104" s="20">
        <f t="shared" si="7"/>
        <v>10</v>
      </c>
    </row>
    <row r="105" spans="2:16" x14ac:dyDescent="0.35">
      <c r="B105" s="11">
        <f>Taxi_journeydata!B105</f>
        <v>44380</v>
      </c>
      <c r="C105" s="13">
        <f>Taxi_journeydata!C105</f>
        <v>0.4306018518518519</v>
      </c>
      <c r="D105" s="11">
        <f>Taxi_journeydata!D105</f>
        <v>44380</v>
      </c>
      <c r="E105" s="13">
        <f>Taxi_journeydata!E105</f>
        <v>0.43189814814814814</v>
      </c>
      <c r="F105" s="5">
        <f>Taxi_journeydata!F105</f>
        <v>1</v>
      </c>
      <c r="G105" s="5">
        <f>Taxi_journeydata!G105</f>
        <v>75</v>
      </c>
      <c r="H105" s="5">
        <f>Taxi_journeydata!H105</f>
        <v>74</v>
      </c>
      <c r="I105" s="5">
        <f>Taxi_journeydata!I105</f>
        <v>1</v>
      </c>
      <c r="J105" s="5">
        <f>Taxi_journeydata!J105</f>
        <v>0.64</v>
      </c>
      <c r="K105" s="5">
        <f>Taxi_journeydata!K105</f>
        <v>4</v>
      </c>
      <c r="M105" s="13">
        <f>IF(K105="","",Taxi_journeydata!M105)</f>
        <v>1.2962962937308475E-3</v>
      </c>
      <c r="N105" s="46">
        <f t="shared" si="6"/>
        <v>1.8666666629724205</v>
      </c>
      <c r="O105" s="5">
        <f t="shared" si="5"/>
        <v>7</v>
      </c>
      <c r="P105" s="20">
        <f t="shared" si="7"/>
        <v>10</v>
      </c>
    </row>
    <row r="106" spans="2:16" x14ac:dyDescent="0.35">
      <c r="B106" s="11">
        <f>Taxi_journeydata!B106</f>
        <v>44380</v>
      </c>
      <c r="C106" s="13">
        <f>Taxi_journeydata!C106</f>
        <v>0.46416666666666667</v>
      </c>
      <c r="D106" s="11">
        <f>Taxi_journeydata!D106</f>
        <v>44380</v>
      </c>
      <c r="E106" s="13">
        <f>Taxi_journeydata!E106</f>
        <v>0.46924768518518517</v>
      </c>
      <c r="F106" s="5">
        <f>Taxi_journeydata!F106</f>
        <v>1</v>
      </c>
      <c r="G106" s="5">
        <f>Taxi_journeydata!G106</f>
        <v>75</v>
      </c>
      <c r="H106" s="5">
        <f>Taxi_journeydata!H106</f>
        <v>41</v>
      </c>
      <c r="I106" s="5">
        <f>Taxi_journeydata!I106</f>
        <v>1</v>
      </c>
      <c r="J106" s="5">
        <f>Taxi_journeydata!J106</f>
        <v>1.48</v>
      </c>
      <c r="K106" s="5">
        <f>Taxi_journeydata!K106</f>
        <v>7.5</v>
      </c>
      <c r="M106" s="13">
        <f>IF(K106="","",Taxi_journeydata!M106)</f>
        <v>5.0810185202863067E-3</v>
      </c>
      <c r="N106" s="46">
        <f t="shared" si="6"/>
        <v>7.3166666692122817</v>
      </c>
      <c r="O106" s="5">
        <f t="shared" si="5"/>
        <v>7</v>
      </c>
      <c r="P106" s="20">
        <f t="shared" si="7"/>
        <v>11</v>
      </c>
    </row>
    <row r="107" spans="2:16" x14ac:dyDescent="0.35">
      <c r="B107" s="11">
        <f>Taxi_journeydata!B107</f>
        <v>44380</v>
      </c>
      <c r="C107" s="13">
        <f>Taxi_journeydata!C107</f>
        <v>0.56140046296296298</v>
      </c>
      <c r="D107" s="11">
        <f>Taxi_journeydata!D107</f>
        <v>44380</v>
      </c>
      <c r="E107" s="13">
        <f>Taxi_journeydata!E107</f>
        <v>0.57467592592592587</v>
      </c>
      <c r="F107" s="5">
        <f>Taxi_journeydata!F107</f>
        <v>1</v>
      </c>
      <c r="G107" s="5">
        <f>Taxi_journeydata!G107</f>
        <v>97</v>
      </c>
      <c r="H107" s="5">
        <f>Taxi_journeydata!H107</f>
        <v>36</v>
      </c>
      <c r="I107" s="5">
        <f>Taxi_journeydata!I107</f>
        <v>1</v>
      </c>
      <c r="J107" s="5">
        <f>Taxi_journeydata!J107</f>
        <v>3.71</v>
      </c>
      <c r="K107" s="5">
        <f>Taxi_journeydata!K107</f>
        <v>15.5</v>
      </c>
      <c r="M107" s="13">
        <f>IF(K107="","",Taxi_journeydata!M107)</f>
        <v>1.3275462959427387E-2</v>
      </c>
      <c r="N107" s="46">
        <f t="shared" si="6"/>
        <v>19.116666661575437</v>
      </c>
      <c r="O107" s="5">
        <f t="shared" si="5"/>
        <v>7</v>
      </c>
      <c r="P107" s="20">
        <f t="shared" si="7"/>
        <v>13</v>
      </c>
    </row>
    <row r="108" spans="2:16" x14ac:dyDescent="0.35">
      <c r="B108" s="11">
        <f>Taxi_journeydata!B108</f>
        <v>44380</v>
      </c>
      <c r="C108" s="13">
        <f>Taxi_journeydata!C108</f>
        <v>0.62097222222222226</v>
      </c>
      <c r="D108" s="11">
        <f>Taxi_journeydata!D108</f>
        <v>44380</v>
      </c>
      <c r="E108" s="13">
        <f>Taxi_journeydata!E108</f>
        <v>0.6228703703703703</v>
      </c>
      <c r="F108" s="5">
        <f>Taxi_journeydata!F108</f>
        <v>1</v>
      </c>
      <c r="G108" s="5">
        <f>Taxi_journeydata!G108</f>
        <v>75</v>
      </c>
      <c r="H108" s="5">
        <f>Taxi_journeydata!H108</f>
        <v>74</v>
      </c>
      <c r="I108" s="5">
        <f>Taxi_journeydata!I108</f>
        <v>1</v>
      </c>
      <c r="J108" s="5">
        <f>Taxi_journeydata!J108</f>
        <v>0.6</v>
      </c>
      <c r="K108" s="5">
        <f>Taxi_journeydata!K108</f>
        <v>4</v>
      </c>
      <c r="M108" s="13">
        <f>IF(K108="","",Taxi_journeydata!M108)</f>
        <v>1.898148148029577E-3</v>
      </c>
      <c r="N108" s="46">
        <f t="shared" si="6"/>
        <v>2.7333333331625909</v>
      </c>
      <c r="O108" s="5">
        <f t="shared" si="5"/>
        <v>7</v>
      </c>
      <c r="P108" s="20">
        <f t="shared" si="7"/>
        <v>14</v>
      </c>
    </row>
    <row r="109" spans="2:16" x14ac:dyDescent="0.35">
      <c r="B109" s="11">
        <f>Taxi_journeydata!B109</f>
        <v>44380</v>
      </c>
      <c r="C109" s="13">
        <f>Taxi_journeydata!C109</f>
        <v>0.66410879629629627</v>
      </c>
      <c r="D109" s="11">
        <f>Taxi_journeydata!D109</f>
        <v>44380</v>
      </c>
      <c r="E109" s="13">
        <f>Taxi_journeydata!E109</f>
        <v>0.68103009259259262</v>
      </c>
      <c r="F109" s="5">
        <f>Taxi_journeydata!F109</f>
        <v>1</v>
      </c>
      <c r="G109" s="5">
        <f>Taxi_journeydata!G109</f>
        <v>97</v>
      </c>
      <c r="H109" s="5">
        <f>Taxi_journeydata!H109</f>
        <v>188</v>
      </c>
      <c r="I109" s="5">
        <f>Taxi_journeydata!I109</f>
        <v>1</v>
      </c>
      <c r="J109" s="5">
        <f>Taxi_journeydata!J109</f>
        <v>3.92</v>
      </c>
      <c r="K109" s="5">
        <f>Taxi_journeydata!K109</f>
        <v>17.5</v>
      </c>
      <c r="M109" s="13">
        <f>IF(K109="","",Taxi_journeydata!M109)</f>
        <v>1.6921296293730848E-2</v>
      </c>
      <c r="N109" s="46">
        <f t="shared" si="6"/>
        <v>24.36666666297242</v>
      </c>
      <c r="O109" s="5">
        <f t="shared" si="5"/>
        <v>7</v>
      </c>
      <c r="P109" s="20">
        <f t="shared" si="7"/>
        <v>15</v>
      </c>
    </row>
    <row r="110" spans="2:16" x14ac:dyDescent="0.35">
      <c r="B110" s="11">
        <f>Taxi_journeydata!B110</f>
        <v>44380</v>
      </c>
      <c r="C110" s="13">
        <f>Taxi_journeydata!C110</f>
        <v>0.66438657407407409</v>
      </c>
      <c r="D110" s="11">
        <f>Taxi_journeydata!D110</f>
        <v>44380</v>
      </c>
      <c r="E110" s="13">
        <f>Taxi_journeydata!E110</f>
        <v>0.67442129629629621</v>
      </c>
      <c r="F110" s="5">
        <f>Taxi_journeydata!F110</f>
        <v>1</v>
      </c>
      <c r="G110" s="5">
        <f>Taxi_journeydata!G110</f>
        <v>82</v>
      </c>
      <c r="H110" s="5">
        <f>Taxi_journeydata!H110</f>
        <v>226</v>
      </c>
      <c r="I110" s="5">
        <f>Taxi_journeydata!I110</f>
        <v>1</v>
      </c>
      <c r="J110" s="5">
        <f>Taxi_journeydata!J110</f>
        <v>3.07</v>
      </c>
      <c r="K110" s="5">
        <f>Taxi_journeydata!K110</f>
        <v>13</v>
      </c>
      <c r="M110" s="13">
        <f>IF(K110="","",Taxi_journeydata!M110)</f>
        <v>1.0034722225100268E-2</v>
      </c>
      <c r="N110" s="46">
        <f t="shared" si="6"/>
        <v>14.450000004144385</v>
      </c>
      <c r="O110" s="5">
        <f t="shared" si="5"/>
        <v>7</v>
      </c>
      <c r="P110" s="20">
        <f t="shared" si="7"/>
        <v>15</v>
      </c>
    </row>
    <row r="111" spans="2:16" x14ac:dyDescent="0.35">
      <c r="B111" s="11">
        <f>Taxi_journeydata!B111</f>
        <v>44380</v>
      </c>
      <c r="C111" s="13">
        <f>Taxi_journeydata!C111</f>
        <v>0.64034722222222229</v>
      </c>
      <c r="D111" s="11">
        <f>Taxi_journeydata!D111</f>
        <v>44380</v>
      </c>
      <c r="E111" s="13">
        <f>Taxi_journeydata!E111</f>
        <v>0.64561342592592597</v>
      </c>
      <c r="F111" s="5">
        <f>Taxi_journeydata!F111</f>
        <v>1</v>
      </c>
      <c r="G111" s="5">
        <f>Taxi_journeydata!G111</f>
        <v>41</v>
      </c>
      <c r="H111" s="5">
        <f>Taxi_journeydata!H111</f>
        <v>42</v>
      </c>
      <c r="I111" s="5">
        <f>Taxi_journeydata!I111</f>
        <v>1</v>
      </c>
      <c r="J111" s="5">
        <f>Taxi_journeydata!J111</f>
        <v>1.37</v>
      </c>
      <c r="K111" s="5">
        <f>Taxi_journeydata!K111</f>
        <v>7</v>
      </c>
      <c r="M111" s="13">
        <f>IF(K111="","",Taxi_journeydata!M111)</f>
        <v>5.2662037051049992E-3</v>
      </c>
      <c r="N111" s="46">
        <f t="shared" si="6"/>
        <v>7.5833333353511989</v>
      </c>
      <c r="O111" s="5">
        <f t="shared" si="5"/>
        <v>7</v>
      </c>
      <c r="P111" s="20">
        <f t="shared" si="7"/>
        <v>15</v>
      </c>
    </row>
    <row r="112" spans="2:16" x14ac:dyDescent="0.35">
      <c r="B112" s="11">
        <f>Taxi_journeydata!B112</f>
        <v>44380</v>
      </c>
      <c r="C112" s="13">
        <f>Taxi_journeydata!C112</f>
        <v>0.70459490740740749</v>
      </c>
      <c r="D112" s="11">
        <f>Taxi_journeydata!D112</f>
        <v>44380</v>
      </c>
      <c r="E112" s="13">
        <f>Taxi_journeydata!E112</f>
        <v>0.70996527777777774</v>
      </c>
      <c r="F112" s="5">
        <f>Taxi_journeydata!F112</f>
        <v>1</v>
      </c>
      <c r="G112" s="5">
        <f>Taxi_journeydata!G112</f>
        <v>74</v>
      </c>
      <c r="H112" s="5">
        <f>Taxi_journeydata!H112</f>
        <v>75</v>
      </c>
      <c r="I112" s="5">
        <f>Taxi_journeydata!I112</f>
        <v>1</v>
      </c>
      <c r="J112" s="5">
        <f>Taxi_journeydata!J112</f>
        <v>1.2</v>
      </c>
      <c r="K112" s="5">
        <f>Taxi_journeydata!K112</f>
        <v>7</v>
      </c>
      <c r="M112" s="13">
        <f>IF(K112="","",Taxi_journeydata!M112)</f>
        <v>5.3703703670180403E-3</v>
      </c>
      <c r="N112" s="46">
        <f t="shared" si="6"/>
        <v>7.733333328505978</v>
      </c>
      <c r="O112" s="5">
        <f t="shared" si="5"/>
        <v>7</v>
      </c>
      <c r="P112" s="20">
        <f t="shared" si="7"/>
        <v>16</v>
      </c>
    </row>
    <row r="113" spans="2:16" x14ac:dyDescent="0.35">
      <c r="B113" s="11">
        <f>Taxi_journeydata!B113</f>
        <v>44380</v>
      </c>
      <c r="C113" s="13">
        <f>Taxi_journeydata!C113</f>
        <v>0.69461805555555556</v>
      </c>
      <c r="D113" s="11">
        <f>Taxi_journeydata!D113</f>
        <v>44380</v>
      </c>
      <c r="E113" s="13">
        <f>Taxi_journeydata!E113</f>
        <v>0.71423611111111107</v>
      </c>
      <c r="F113" s="5">
        <f>Taxi_journeydata!F113</f>
        <v>1</v>
      </c>
      <c r="G113" s="5">
        <f>Taxi_journeydata!G113</f>
        <v>216</v>
      </c>
      <c r="H113" s="5">
        <f>Taxi_journeydata!H113</f>
        <v>55</v>
      </c>
      <c r="I113" s="5">
        <f>Taxi_journeydata!I113</f>
        <v>1</v>
      </c>
      <c r="J113" s="5">
        <f>Taxi_journeydata!J113</f>
        <v>12.9</v>
      </c>
      <c r="K113" s="5">
        <f>Taxi_journeydata!K113</f>
        <v>37.5</v>
      </c>
      <c r="M113" s="13">
        <f>IF(K113="","",Taxi_journeydata!M113)</f>
        <v>1.9618055557657499E-2</v>
      </c>
      <c r="N113" s="46">
        <f t="shared" si="6"/>
        <v>28.250000003026798</v>
      </c>
      <c r="O113" s="5">
        <f t="shared" si="5"/>
        <v>7</v>
      </c>
      <c r="P113" s="20">
        <f t="shared" si="7"/>
        <v>16</v>
      </c>
    </row>
    <row r="114" spans="2:16" x14ac:dyDescent="0.35">
      <c r="B114" s="11">
        <f>Taxi_journeydata!B114</f>
        <v>44380</v>
      </c>
      <c r="C114" s="13">
        <f>Taxi_journeydata!C114</f>
        <v>0.74799768518518517</v>
      </c>
      <c r="D114" s="11">
        <f>Taxi_journeydata!D114</f>
        <v>44380</v>
      </c>
      <c r="E114" s="13">
        <f>Taxi_journeydata!E114</f>
        <v>0.75006944444444434</v>
      </c>
      <c r="F114" s="5">
        <f>Taxi_journeydata!F114</f>
        <v>1</v>
      </c>
      <c r="G114" s="5">
        <f>Taxi_journeydata!G114</f>
        <v>7</v>
      </c>
      <c r="H114" s="5">
        <f>Taxi_journeydata!H114</f>
        <v>7</v>
      </c>
      <c r="I114" s="5">
        <f>Taxi_journeydata!I114</f>
        <v>1</v>
      </c>
      <c r="J114" s="5">
        <f>Taxi_journeydata!J114</f>
        <v>0.44</v>
      </c>
      <c r="K114" s="5">
        <f>Taxi_journeydata!K114</f>
        <v>4</v>
      </c>
      <c r="M114" s="13">
        <f>IF(K114="","",Taxi_journeydata!M114)</f>
        <v>2.0717592560686171E-3</v>
      </c>
      <c r="N114" s="46">
        <f t="shared" si="6"/>
        <v>2.9833333287388086</v>
      </c>
      <c r="O114" s="5">
        <f t="shared" si="5"/>
        <v>7</v>
      </c>
      <c r="P114" s="20">
        <f t="shared" si="7"/>
        <v>17</v>
      </c>
    </row>
    <row r="115" spans="2:16" x14ac:dyDescent="0.35">
      <c r="B115" s="11">
        <f>Taxi_journeydata!B115</f>
        <v>44380</v>
      </c>
      <c r="C115" s="13">
        <f>Taxi_journeydata!C115</f>
        <v>0.7475925925925927</v>
      </c>
      <c r="D115" s="11">
        <f>Taxi_journeydata!D115</f>
        <v>44380</v>
      </c>
      <c r="E115" s="13">
        <f>Taxi_journeydata!E115</f>
        <v>0.7535532407407407</v>
      </c>
      <c r="F115" s="5">
        <f>Taxi_journeydata!F115</f>
        <v>1</v>
      </c>
      <c r="G115" s="5">
        <f>Taxi_journeydata!G115</f>
        <v>42</v>
      </c>
      <c r="H115" s="5">
        <f>Taxi_journeydata!H115</f>
        <v>247</v>
      </c>
      <c r="I115" s="5">
        <f>Taxi_journeydata!I115</f>
        <v>1</v>
      </c>
      <c r="J115" s="5">
        <f>Taxi_journeydata!J115</f>
        <v>1.59</v>
      </c>
      <c r="K115" s="5">
        <f>Taxi_journeydata!K115</f>
        <v>8</v>
      </c>
      <c r="M115" s="13">
        <f>IF(K115="","",Taxi_journeydata!M115)</f>
        <v>5.9606481445371173E-3</v>
      </c>
      <c r="N115" s="46">
        <f t="shared" si="6"/>
        <v>8.583333328133449</v>
      </c>
      <c r="O115" s="5">
        <f t="shared" si="5"/>
        <v>7</v>
      </c>
      <c r="P115" s="20">
        <f t="shared" si="7"/>
        <v>17</v>
      </c>
    </row>
    <row r="116" spans="2:16" x14ac:dyDescent="0.35">
      <c r="B116" s="11">
        <f>Taxi_journeydata!B116</f>
        <v>44380</v>
      </c>
      <c r="C116" s="13">
        <f>Taxi_journeydata!C116</f>
        <v>0.76483796296296302</v>
      </c>
      <c r="D116" s="11">
        <f>Taxi_journeydata!D116</f>
        <v>44380</v>
      </c>
      <c r="E116" s="13">
        <f>Taxi_journeydata!E116</f>
        <v>0.76793981481481488</v>
      </c>
      <c r="F116" s="5">
        <f>Taxi_journeydata!F116</f>
        <v>1</v>
      </c>
      <c r="G116" s="5">
        <f>Taxi_journeydata!G116</f>
        <v>69</v>
      </c>
      <c r="H116" s="5">
        <f>Taxi_journeydata!H116</f>
        <v>159</v>
      </c>
      <c r="I116" s="5">
        <f>Taxi_journeydata!I116</f>
        <v>1</v>
      </c>
      <c r="J116" s="5">
        <f>Taxi_journeydata!J116</f>
        <v>0.73</v>
      </c>
      <c r="K116" s="5">
        <f>Taxi_journeydata!K116</f>
        <v>5</v>
      </c>
      <c r="M116" s="13">
        <f>IF(K116="","",Taxi_journeydata!M116)</f>
        <v>3.1018518493510783E-3</v>
      </c>
      <c r="N116" s="46">
        <f t="shared" si="6"/>
        <v>4.4666666630655527</v>
      </c>
      <c r="O116" s="5">
        <f t="shared" si="5"/>
        <v>7</v>
      </c>
      <c r="P116" s="20">
        <f t="shared" si="7"/>
        <v>18</v>
      </c>
    </row>
    <row r="117" spans="2:16" x14ac:dyDescent="0.35">
      <c r="B117" s="11">
        <f>Taxi_journeydata!B117</f>
        <v>44380</v>
      </c>
      <c r="C117" s="13">
        <f>Taxi_journeydata!C117</f>
        <v>0.75049768518518523</v>
      </c>
      <c r="D117" s="11">
        <f>Taxi_journeydata!D117</f>
        <v>44380</v>
      </c>
      <c r="E117" s="13">
        <f>Taxi_journeydata!E117</f>
        <v>0.76594907407407409</v>
      </c>
      <c r="F117" s="5">
        <f>Taxi_journeydata!F117</f>
        <v>1</v>
      </c>
      <c r="G117" s="5">
        <f>Taxi_journeydata!G117</f>
        <v>56</v>
      </c>
      <c r="H117" s="5">
        <f>Taxi_journeydata!H117</f>
        <v>260</v>
      </c>
      <c r="I117" s="5">
        <f>Taxi_journeydata!I117</f>
        <v>1</v>
      </c>
      <c r="J117" s="5">
        <f>Taxi_journeydata!J117</f>
        <v>3.19</v>
      </c>
      <c r="K117" s="5">
        <f>Taxi_journeydata!K117</f>
        <v>15.5</v>
      </c>
      <c r="M117" s="13">
        <f>IF(K117="","",Taxi_journeydata!M117)</f>
        <v>1.545138889196096E-2</v>
      </c>
      <c r="N117" s="46">
        <f t="shared" si="6"/>
        <v>22.250000004423782</v>
      </c>
      <c r="O117" s="5">
        <f t="shared" si="5"/>
        <v>7</v>
      </c>
      <c r="P117" s="20">
        <f t="shared" si="7"/>
        <v>18</v>
      </c>
    </row>
    <row r="118" spans="2:16" x14ac:dyDescent="0.35">
      <c r="B118" s="11">
        <f>Taxi_journeydata!B118</f>
        <v>44380</v>
      </c>
      <c r="C118" s="13">
        <f>Taxi_journeydata!C118</f>
        <v>0.83827546296296296</v>
      </c>
      <c r="D118" s="11">
        <f>Taxi_journeydata!D118</f>
        <v>44380</v>
      </c>
      <c r="E118" s="13">
        <f>Taxi_journeydata!E118</f>
        <v>0.84062500000000007</v>
      </c>
      <c r="F118" s="5">
        <f>Taxi_journeydata!F118</f>
        <v>1</v>
      </c>
      <c r="G118" s="5">
        <f>Taxi_journeydata!G118</f>
        <v>82</v>
      </c>
      <c r="H118" s="5">
        <f>Taxi_journeydata!H118</f>
        <v>95</v>
      </c>
      <c r="I118" s="5">
        <f>Taxi_journeydata!I118</f>
        <v>1</v>
      </c>
      <c r="J118" s="5">
        <f>Taxi_journeydata!J118</f>
        <v>1.1000000000000001</v>
      </c>
      <c r="K118" s="5">
        <f>Taxi_journeydata!K118</f>
        <v>5.5</v>
      </c>
      <c r="M118" s="13">
        <f>IF(K118="","",Taxi_journeydata!M118)</f>
        <v>2.3495370405726135E-3</v>
      </c>
      <c r="N118" s="46">
        <f t="shared" si="6"/>
        <v>3.3833333384245634</v>
      </c>
      <c r="O118" s="5">
        <f t="shared" si="5"/>
        <v>7</v>
      </c>
      <c r="P118" s="20">
        <f t="shared" si="7"/>
        <v>20</v>
      </c>
    </row>
    <row r="119" spans="2:16" x14ac:dyDescent="0.35">
      <c r="B119" s="11">
        <f>Taxi_journeydata!B119</f>
        <v>44380</v>
      </c>
      <c r="C119" s="13">
        <f>Taxi_journeydata!C119</f>
        <v>0.8627893518518519</v>
      </c>
      <c r="D119" s="11">
        <f>Taxi_journeydata!D119</f>
        <v>44380</v>
      </c>
      <c r="E119" s="13">
        <f>Taxi_journeydata!E119</f>
        <v>0.86606481481481479</v>
      </c>
      <c r="F119" s="5">
        <f>Taxi_journeydata!F119</f>
        <v>1</v>
      </c>
      <c r="G119" s="5">
        <f>Taxi_journeydata!G119</f>
        <v>129</v>
      </c>
      <c r="H119" s="5">
        <f>Taxi_journeydata!H119</f>
        <v>260</v>
      </c>
      <c r="I119" s="5">
        <f>Taxi_journeydata!I119</f>
        <v>1</v>
      </c>
      <c r="J119" s="5">
        <f>Taxi_journeydata!J119</f>
        <v>0.72</v>
      </c>
      <c r="K119" s="5">
        <f>Taxi_journeydata!K119</f>
        <v>5</v>
      </c>
      <c r="M119" s="13">
        <f>IF(K119="","",Taxi_journeydata!M119)</f>
        <v>3.275462964666076E-3</v>
      </c>
      <c r="N119" s="46">
        <f t="shared" si="6"/>
        <v>4.7166666691191494</v>
      </c>
      <c r="O119" s="5">
        <f t="shared" si="5"/>
        <v>7</v>
      </c>
      <c r="P119" s="20">
        <f t="shared" si="7"/>
        <v>20</v>
      </c>
    </row>
    <row r="120" spans="2:16" x14ac:dyDescent="0.35">
      <c r="B120" s="11">
        <f>Taxi_journeydata!B120</f>
        <v>44380</v>
      </c>
      <c r="C120" s="13">
        <f>Taxi_journeydata!C120</f>
        <v>0.88351851851851848</v>
      </c>
      <c r="D120" s="11">
        <f>Taxi_journeydata!D120</f>
        <v>44380</v>
      </c>
      <c r="E120" s="13">
        <f>Taxi_journeydata!E120</f>
        <v>0.89181712962962967</v>
      </c>
      <c r="F120" s="5">
        <f>Taxi_journeydata!F120</f>
        <v>1</v>
      </c>
      <c r="G120" s="5">
        <f>Taxi_journeydata!G120</f>
        <v>244</v>
      </c>
      <c r="H120" s="5">
        <f>Taxi_journeydata!H120</f>
        <v>74</v>
      </c>
      <c r="I120" s="5">
        <f>Taxi_journeydata!I120</f>
        <v>1</v>
      </c>
      <c r="J120" s="5">
        <f>Taxi_journeydata!J120</f>
        <v>3.46</v>
      </c>
      <c r="K120" s="5">
        <f>Taxi_journeydata!K120</f>
        <v>13</v>
      </c>
      <c r="M120" s="13">
        <f>IF(K120="","",Taxi_journeydata!M120)</f>
        <v>8.2986111083300784E-3</v>
      </c>
      <c r="N120" s="46">
        <f t="shared" si="6"/>
        <v>11.949999995995313</v>
      </c>
      <c r="O120" s="5">
        <f t="shared" si="5"/>
        <v>7</v>
      </c>
      <c r="P120" s="20">
        <f t="shared" si="7"/>
        <v>21</v>
      </c>
    </row>
    <row r="121" spans="2:16" x14ac:dyDescent="0.35">
      <c r="B121" s="11">
        <f>Taxi_journeydata!B121</f>
        <v>44380</v>
      </c>
      <c r="C121" s="13">
        <f>Taxi_journeydata!C121</f>
        <v>0.94949074074074069</v>
      </c>
      <c r="D121" s="11">
        <f>Taxi_journeydata!D121</f>
        <v>44380</v>
      </c>
      <c r="E121" s="13">
        <f>Taxi_journeydata!E121</f>
        <v>0.95723379629629635</v>
      </c>
      <c r="F121" s="5">
        <f>Taxi_journeydata!F121</f>
        <v>1</v>
      </c>
      <c r="G121" s="5">
        <f>Taxi_journeydata!G121</f>
        <v>93</v>
      </c>
      <c r="H121" s="5">
        <f>Taxi_journeydata!H121</f>
        <v>53</v>
      </c>
      <c r="I121" s="5">
        <f>Taxi_journeydata!I121</f>
        <v>1</v>
      </c>
      <c r="J121" s="5">
        <f>Taxi_journeydata!J121</f>
        <v>2.62</v>
      </c>
      <c r="K121" s="5">
        <f>Taxi_journeydata!K121</f>
        <v>10</v>
      </c>
      <c r="M121" s="13">
        <f>IF(K121="","",Taxi_journeydata!M121)</f>
        <v>7.7430555538740009E-3</v>
      </c>
      <c r="N121" s="46">
        <f t="shared" si="6"/>
        <v>11.149999997578561</v>
      </c>
      <c r="O121" s="5">
        <f t="shared" si="5"/>
        <v>7</v>
      </c>
      <c r="P121" s="20">
        <f t="shared" si="7"/>
        <v>22</v>
      </c>
    </row>
    <row r="122" spans="2:16" x14ac:dyDescent="0.35">
      <c r="B122" s="11">
        <f>Taxi_journeydata!B122</f>
        <v>44381</v>
      </c>
      <c r="C122" s="13">
        <f>Taxi_journeydata!C122</f>
        <v>6.7199074074074064E-2</v>
      </c>
      <c r="D122" s="11">
        <f>Taxi_journeydata!D122</f>
        <v>44381</v>
      </c>
      <c r="E122" s="13">
        <f>Taxi_journeydata!E122</f>
        <v>7.228009259259259E-2</v>
      </c>
      <c r="F122" s="5">
        <f>Taxi_journeydata!F122</f>
        <v>1</v>
      </c>
      <c r="G122" s="5">
        <f>Taxi_journeydata!G122</f>
        <v>244</v>
      </c>
      <c r="H122" s="5">
        <f>Taxi_journeydata!H122</f>
        <v>116</v>
      </c>
      <c r="I122" s="5">
        <f>Taxi_journeydata!I122</f>
        <v>1</v>
      </c>
      <c r="J122" s="5">
        <f>Taxi_journeydata!J122</f>
        <v>1.48</v>
      </c>
      <c r="K122" s="5">
        <f>Taxi_journeydata!K122</f>
        <v>7.5</v>
      </c>
      <c r="M122" s="13">
        <f>IF(K122="","",Taxi_journeydata!M122)</f>
        <v>5.0810185202863067E-3</v>
      </c>
      <c r="N122" s="46">
        <f t="shared" si="6"/>
        <v>7.3166666692122817</v>
      </c>
      <c r="O122" s="5">
        <f t="shared" si="5"/>
        <v>1</v>
      </c>
      <c r="P122" s="20">
        <f t="shared" si="7"/>
        <v>1</v>
      </c>
    </row>
    <row r="123" spans="2:16" x14ac:dyDescent="0.35">
      <c r="B123" s="11">
        <f>Taxi_journeydata!B123</f>
        <v>44381</v>
      </c>
      <c r="C123" s="13">
        <f>Taxi_journeydata!C123</f>
        <v>0.27938657407407408</v>
      </c>
      <c r="D123" s="11">
        <f>Taxi_journeydata!D123</f>
        <v>44381</v>
      </c>
      <c r="E123" s="13">
        <f>Taxi_journeydata!E123</f>
        <v>0.28620370370370368</v>
      </c>
      <c r="F123" s="5">
        <f>Taxi_journeydata!F123</f>
        <v>1</v>
      </c>
      <c r="G123" s="5">
        <f>Taxi_journeydata!G123</f>
        <v>42</v>
      </c>
      <c r="H123" s="5">
        <f>Taxi_journeydata!H123</f>
        <v>151</v>
      </c>
      <c r="I123" s="5">
        <f>Taxi_journeydata!I123</f>
        <v>1</v>
      </c>
      <c r="J123" s="5">
        <f>Taxi_journeydata!J123</f>
        <v>2.25</v>
      </c>
      <c r="K123" s="5">
        <f>Taxi_journeydata!K123</f>
        <v>10</v>
      </c>
      <c r="M123" s="13">
        <f>IF(K123="","",Taxi_journeydata!M123)</f>
        <v>6.8171296297805384E-3</v>
      </c>
      <c r="N123" s="46">
        <f t="shared" si="6"/>
        <v>9.8166666668839753</v>
      </c>
      <c r="O123" s="5">
        <f t="shared" si="5"/>
        <v>1</v>
      </c>
      <c r="P123" s="20">
        <f t="shared" si="7"/>
        <v>6</v>
      </c>
    </row>
    <row r="124" spans="2:16" x14ac:dyDescent="0.35">
      <c r="B124" s="11">
        <f>Taxi_journeydata!B124</f>
        <v>44381</v>
      </c>
      <c r="C124" s="13">
        <f>Taxi_journeydata!C124</f>
        <v>0.40946759259259258</v>
      </c>
      <c r="D124" s="11">
        <f>Taxi_journeydata!D124</f>
        <v>44381</v>
      </c>
      <c r="E124" s="13">
        <f>Taxi_journeydata!E124</f>
        <v>0.41204861111111107</v>
      </c>
      <c r="F124" s="5">
        <f>Taxi_journeydata!F124</f>
        <v>1</v>
      </c>
      <c r="G124" s="5">
        <f>Taxi_journeydata!G124</f>
        <v>41</v>
      </c>
      <c r="H124" s="5">
        <f>Taxi_journeydata!H124</f>
        <v>152</v>
      </c>
      <c r="I124" s="5">
        <f>Taxi_journeydata!I124</f>
        <v>1</v>
      </c>
      <c r="J124" s="5">
        <f>Taxi_journeydata!J124</f>
        <v>0.66</v>
      </c>
      <c r="K124" s="5">
        <f>Taxi_journeydata!K124</f>
        <v>4.5</v>
      </c>
      <c r="M124" s="13">
        <f>IF(K124="","",Taxi_journeydata!M124)</f>
        <v>2.5810185179580003E-3</v>
      </c>
      <c r="N124" s="46">
        <f t="shared" si="6"/>
        <v>3.7166666658595204</v>
      </c>
      <c r="O124" s="5">
        <f t="shared" si="5"/>
        <v>1</v>
      </c>
      <c r="P124" s="20">
        <f t="shared" si="7"/>
        <v>9</v>
      </c>
    </row>
    <row r="125" spans="2:16" x14ac:dyDescent="0.35">
      <c r="B125" s="11">
        <f>Taxi_journeydata!B125</f>
        <v>44381</v>
      </c>
      <c r="C125" s="13">
        <f>Taxi_journeydata!C125</f>
        <v>0.45409722222222221</v>
      </c>
      <c r="D125" s="11">
        <f>Taxi_journeydata!D125</f>
        <v>44381</v>
      </c>
      <c r="E125" s="13">
        <f>Taxi_journeydata!E125</f>
        <v>0.4707175925925926</v>
      </c>
      <c r="F125" s="5">
        <f>Taxi_journeydata!F125</f>
        <v>1</v>
      </c>
      <c r="G125" s="5">
        <f>Taxi_journeydata!G125</f>
        <v>215</v>
      </c>
      <c r="H125" s="5">
        <f>Taxi_journeydata!H125</f>
        <v>205</v>
      </c>
      <c r="I125" s="5">
        <f>Taxi_journeydata!I125</f>
        <v>1</v>
      </c>
      <c r="J125" s="5">
        <f>Taxi_journeydata!J125</f>
        <v>4.13</v>
      </c>
      <c r="K125" s="5">
        <f>Taxi_journeydata!K125</f>
        <v>19.5</v>
      </c>
      <c r="M125" s="13">
        <f>IF(K125="","",Taxi_journeydata!M125)</f>
        <v>1.6620370370219462E-2</v>
      </c>
      <c r="N125" s="46">
        <f t="shared" si="6"/>
        <v>23.933333333116025</v>
      </c>
      <c r="O125" s="5">
        <f t="shared" si="5"/>
        <v>1</v>
      </c>
      <c r="P125" s="20">
        <f t="shared" si="7"/>
        <v>10</v>
      </c>
    </row>
    <row r="126" spans="2:16" x14ac:dyDescent="0.35">
      <c r="B126" s="11">
        <f>Taxi_journeydata!B126</f>
        <v>44381</v>
      </c>
      <c r="C126" s="13">
        <f>Taxi_journeydata!C126</f>
        <v>0.48663194444444446</v>
      </c>
      <c r="D126" s="11">
        <f>Taxi_journeydata!D126</f>
        <v>44381</v>
      </c>
      <c r="E126" s="13">
        <f>Taxi_journeydata!E126</f>
        <v>0.50662037037037033</v>
      </c>
      <c r="F126" s="5">
        <f>Taxi_journeydata!F126</f>
        <v>1</v>
      </c>
      <c r="G126" s="5">
        <f>Taxi_journeydata!G126</f>
        <v>213</v>
      </c>
      <c r="H126" s="5">
        <f>Taxi_journeydata!H126</f>
        <v>119</v>
      </c>
      <c r="I126" s="5">
        <f>Taxi_journeydata!I126</f>
        <v>1</v>
      </c>
      <c r="J126" s="5">
        <f>Taxi_journeydata!J126</f>
        <v>7.07</v>
      </c>
      <c r="K126" s="5">
        <f>Taxi_journeydata!K126</f>
        <v>26</v>
      </c>
      <c r="M126" s="13">
        <f>IF(K126="","",Taxi_journeydata!M126)</f>
        <v>1.9988425927294884E-2</v>
      </c>
      <c r="N126" s="46">
        <f t="shared" si="6"/>
        <v>28.783333335304633</v>
      </c>
      <c r="O126" s="5">
        <f t="shared" si="5"/>
        <v>1</v>
      </c>
      <c r="P126" s="20">
        <f t="shared" si="7"/>
        <v>11</v>
      </c>
    </row>
    <row r="127" spans="2:16" x14ac:dyDescent="0.35">
      <c r="B127" s="11">
        <f>Taxi_journeydata!B127</f>
        <v>44381</v>
      </c>
      <c r="C127" s="13">
        <f>Taxi_journeydata!C127</f>
        <v>0.48444444444444446</v>
      </c>
      <c r="D127" s="11">
        <f>Taxi_journeydata!D127</f>
        <v>44381</v>
      </c>
      <c r="E127" s="13">
        <f>Taxi_journeydata!E127</f>
        <v>0.49332175925925931</v>
      </c>
      <c r="F127" s="5">
        <f>Taxi_journeydata!F127</f>
        <v>1</v>
      </c>
      <c r="G127" s="5">
        <f>Taxi_journeydata!G127</f>
        <v>42</v>
      </c>
      <c r="H127" s="5">
        <f>Taxi_journeydata!H127</f>
        <v>60</v>
      </c>
      <c r="I127" s="5">
        <f>Taxi_journeydata!I127</f>
        <v>1</v>
      </c>
      <c r="J127" s="5">
        <f>Taxi_journeydata!J127</f>
        <v>4.83</v>
      </c>
      <c r="K127" s="5">
        <f>Taxi_journeydata!K127</f>
        <v>16</v>
      </c>
      <c r="M127" s="13">
        <f>IF(K127="","",Taxi_journeydata!M127)</f>
        <v>8.8773148163454607E-3</v>
      </c>
      <c r="N127" s="46">
        <f t="shared" si="6"/>
        <v>12.783333335537463</v>
      </c>
      <c r="O127" s="5">
        <f t="shared" si="5"/>
        <v>1</v>
      </c>
      <c r="P127" s="20">
        <f t="shared" si="7"/>
        <v>11</v>
      </c>
    </row>
    <row r="128" spans="2:16" x14ac:dyDescent="0.35">
      <c r="B128" s="11">
        <f>Taxi_journeydata!B128</f>
        <v>44381</v>
      </c>
      <c r="C128" s="13">
        <f>Taxi_journeydata!C128</f>
        <v>0.54219907407407408</v>
      </c>
      <c r="D128" s="11">
        <f>Taxi_journeydata!D128</f>
        <v>44381</v>
      </c>
      <c r="E128" s="13">
        <f>Taxi_journeydata!E128</f>
        <v>0.55458333333333332</v>
      </c>
      <c r="F128" s="5">
        <f>Taxi_journeydata!F128</f>
        <v>1</v>
      </c>
      <c r="G128" s="5">
        <f>Taxi_journeydata!G128</f>
        <v>196</v>
      </c>
      <c r="H128" s="5">
        <f>Taxi_journeydata!H128</f>
        <v>216</v>
      </c>
      <c r="I128" s="5">
        <f>Taxi_journeydata!I128</f>
        <v>2</v>
      </c>
      <c r="J128" s="5">
        <f>Taxi_journeydata!J128</f>
        <v>5.0599999999999996</v>
      </c>
      <c r="K128" s="5">
        <f>Taxi_journeydata!K128</f>
        <v>17.5</v>
      </c>
      <c r="M128" s="13">
        <f>IF(K128="","",Taxi_journeydata!M128)</f>
        <v>1.2384259258396924E-2</v>
      </c>
      <c r="N128" s="46">
        <f t="shared" si="6"/>
        <v>17.83333333209157</v>
      </c>
      <c r="O128" s="5">
        <f t="shared" si="5"/>
        <v>1</v>
      </c>
      <c r="P128" s="20">
        <f t="shared" si="7"/>
        <v>13</v>
      </c>
    </row>
    <row r="129" spans="2:16" x14ac:dyDescent="0.35">
      <c r="B129" s="11">
        <f>Taxi_journeydata!B129</f>
        <v>44381</v>
      </c>
      <c r="C129" s="13">
        <f>Taxi_journeydata!C129</f>
        <v>0.52652777777777782</v>
      </c>
      <c r="D129" s="11">
        <f>Taxi_journeydata!D129</f>
        <v>44381</v>
      </c>
      <c r="E129" s="13">
        <f>Taxi_journeydata!E129</f>
        <v>0.53621527777777778</v>
      </c>
      <c r="F129" s="5">
        <f>Taxi_journeydata!F129</f>
        <v>1</v>
      </c>
      <c r="G129" s="5">
        <f>Taxi_journeydata!G129</f>
        <v>146</v>
      </c>
      <c r="H129" s="5">
        <f>Taxi_journeydata!H129</f>
        <v>129</v>
      </c>
      <c r="I129" s="5">
        <f>Taxi_journeydata!I129</f>
        <v>1</v>
      </c>
      <c r="J129" s="5">
        <f>Taxi_journeydata!J129</f>
        <v>3.94</v>
      </c>
      <c r="K129" s="5">
        <f>Taxi_journeydata!K129</f>
        <v>15</v>
      </c>
      <c r="M129" s="13">
        <f>IF(K129="","",Taxi_journeydata!M129)</f>
        <v>9.6875000017462298E-3</v>
      </c>
      <c r="N129" s="46">
        <f t="shared" si="6"/>
        <v>13.950000002514571</v>
      </c>
      <c r="O129" s="5">
        <f t="shared" si="5"/>
        <v>1</v>
      </c>
      <c r="P129" s="20">
        <f t="shared" si="7"/>
        <v>12</v>
      </c>
    </row>
    <row r="130" spans="2:16" x14ac:dyDescent="0.35">
      <c r="B130" s="11">
        <f>Taxi_journeydata!B130</f>
        <v>44381</v>
      </c>
      <c r="C130" s="13">
        <f>Taxi_journeydata!C130</f>
        <v>0.61221064814814818</v>
      </c>
      <c r="D130" s="11">
        <f>Taxi_journeydata!D130</f>
        <v>44381</v>
      </c>
      <c r="E130" s="13">
        <f>Taxi_journeydata!E130</f>
        <v>0.61829861111111117</v>
      </c>
      <c r="F130" s="5">
        <f>Taxi_journeydata!F130</f>
        <v>1</v>
      </c>
      <c r="G130" s="5">
        <f>Taxi_journeydata!G130</f>
        <v>75</v>
      </c>
      <c r="H130" s="5">
        <f>Taxi_journeydata!H130</f>
        <v>74</v>
      </c>
      <c r="I130" s="5">
        <f>Taxi_journeydata!I130</f>
        <v>6</v>
      </c>
      <c r="J130" s="5">
        <f>Taxi_journeydata!J130</f>
        <v>1.33</v>
      </c>
      <c r="K130" s="5">
        <f>Taxi_journeydata!K130</f>
        <v>8</v>
      </c>
      <c r="M130" s="13">
        <f>IF(K130="","",Taxi_journeydata!M130)</f>
        <v>6.0879629600094631E-3</v>
      </c>
      <c r="N130" s="46">
        <f t="shared" si="6"/>
        <v>8.7666666624136269</v>
      </c>
      <c r="O130" s="5">
        <f t="shared" si="5"/>
        <v>1</v>
      </c>
      <c r="P130" s="20">
        <f t="shared" si="7"/>
        <v>14</v>
      </c>
    </row>
    <row r="131" spans="2:16" x14ac:dyDescent="0.35">
      <c r="B131" s="11">
        <f>Taxi_journeydata!B131</f>
        <v>44381</v>
      </c>
      <c r="C131" s="13">
        <f>Taxi_journeydata!C131</f>
        <v>0.635625</v>
      </c>
      <c r="D131" s="11">
        <f>Taxi_journeydata!D131</f>
        <v>44381</v>
      </c>
      <c r="E131" s="13">
        <f>Taxi_journeydata!E131</f>
        <v>0.64045138888888886</v>
      </c>
      <c r="F131" s="5">
        <f>Taxi_journeydata!F131</f>
        <v>1</v>
      </c>
      <c r="G131" s="5">
        <f>Taxi_journeydata!G131</f>
        <v>41</v>
      </c>
      <c r="H131" s="5">
        <f>Taxi_journeydata!H131</f>
        <v>74</v>
      </c>
      <c r="I131" s="5">
        <f>Taxi_journeydata!I131</f>
        <v>1</v>
      </c>
      <c r="J131" s="5">
        <f>Taxi_journeydata!J131</f>
        <v>1.04</v>
      </c>
      <c r="K131" s="5">
        <f>Taxi_journeydata!K131</f>
        <v>6.5</v>
      </c>
      <c r="M131" s="13">
        <f>IF(K131="","",Taxi_journeydata!M131)</f>
        <v>4.8263888893416151E-3</v>
      </c>
      <c r="N131" s="46">
        <f t="shared" si="6"/>
        <v>6.9500000006519258</v>
      </c>
      <c r="O131" s="5">
        <f t="shared" si="5"/>
        <v>1</v>
      </c>
      <c r="P131" s="20">
        <f t="shared" si="7"/>
        <v>15</v>
      </c>
    </row>
    <row r="132" spans="2:16" x14ac:dyDescent="0.35">
      <c r="B132" s="11">
        <f>Taxi_journeydata!B132</f>
        <v>44381</v>
      </c>
      <c r="C132" s="13">
        <f>Taxi_journeydata!C132</f>
        <v>0.68998842592592602</v>
      </c>
      <c r="D132" s="11">
        <f>Taxi_journeydata!D132</f>
        <v>44381</v>
      </c>
      <c r="E132" s="13">
        <f>Taxi_journeydata!E132</f>
        <v>0.71116898148148155</v>
      </c>
      <c r="F132" s="5">
        <f>Taxi_journeydata!F132</f>
        <v>1</v>
      </c>
      <c r="G132" s="5">
        <f>Taxi_journeydata!G132</f>
        <v>74</v>
      </c>
      <c r="H132" s="5">
        <f>Taxi_journeydata!H132</f>
        <v>169</v>
      </c>
      <c r="I132" s="5">
        <f>Taxi_journeydata!I132</f>
        <v>1</v>
      </c>
      <c r="J132" s="5">
        <f>Taxi_journeydata!J132</f>
        <v>5.45</v>
      </c>
      <c r="K132" s="5">
        <f>Taxi_journeydata!K132</f>
        <v>22</v>
      </c>
      <c r="M132" s="13">
        <f>IF(K132="","",Taxi_journeydata!M132)</f>
        <v>2.118055555911269E-2</v>
      </c>
      <c r="N132" s="46">
        <f t="shared" si="6"/>
        <v>30.500000005122274</v>
      </c>
      <c r="O132" s="5">
        <f t="shared" si="5"/>
        <v>1</v>
      </c>
      <c r="P132" s="20">
        <f t="shared" si="7"/>
        <v>16</v>
      </c>
    </row>
    <row r="133" spans="2:16" x14ac:dyDescent="0.35">
      <c r="B133" s="11">
        <f>Taxi_journeydata!B133</f>
        <v>44381</v>
      </c>
      <c r="C133" s="13">
        <f>Taxi_journeydata!C133</f>
        <v>0.73613425925925924</v>
      </c>
      <c r="D133" s="11">
        <f>Taxi_journeydata!D133</f>
        <v>44381</v>
      </c>
      <c r="E133" s="13">
        <f>Taxi_journeydata!E133</f>
        <v>0.74276620370370372</v>
      </c>
      <c r="F133" s="5">
        <f>Taxi_journeydata!F133</f>
        <v>1</v>
      </c>
      <c r="G133" s="5">
        <f>Taxi_journeydata!G133</f>
        <v>97</v>
      </c>
      <c r="H133" s="5">
        <f>Taxi_journeydata!H133</f>
        <v>66</v>
      </c>
      <c r="I133" s="5">
        <f>Taxi_journeydata!I133</f>
        <v>1</v>
      </c>
      <c r="J133" s="5">
        <f>Taxi_journeydata!J133</f>
        <v>1.64</v>
      </c>
      <c r="K133" s="5">
        <f>Taxi_journeydata!K133</f>
        <v>8.5</v>
      </c>
      <c r="M133" s="13">
        <f>IF(K133="","",Taxi_journeydata!M133)</f>
        <v>6.6319444449618459E-3</v>
      </c>
      <c r="N133" s="46">
        <f t="shared" si="6"/>
        <v>9.5500000007450581</v>
      </c>
      <c r="O133" s="5">
        <f t="shared" si="5"/>
        <v>1</v>
      </c>
      <c r="P133" s="20">
        <f t="shared" si="7"/>
        <v>17</v>
      </c>
    </row>
    <row r="134" spans="2:16" x14ac:dyDescent="0.35">
      <c r="B134" s="11">
        <f>Taxi_journeydata!B134</f>
        <v>44381</v>
      </c>
      <c r="C134" s="13">
        <f>Taxi_journeydata!C134</f>
        <v>0.72162037037037041</v>
      </c>
      <c r="D134" s="11">
        <f>Taxi_journeydata!D134</f>
        <v>44381</v>
      </c>
      <c r="E134" s="13">
        <f>Taxi_journeydata!E134</f>
        <v>0.76725694444444448</v>
      </c>
      <c r="F134" s="5">
        <f>Taxi_journeydata!F134</f>
        <v>1</v>
      </c>
      <c r="G134" s="5">
        <f>Taxi_journeydata!G134</f>
        <v>11</v>
      </c>
      <c r="H134" s="5">
        <f>Taxi_journeydata!H134</f>
        <v>89</v>
      </c>
      <c r="I134" s="5">
        <f>Taxi_journeydata!I134</f>
        <v>2</v>
      </c>
      <c r="J134" s="5">
        <f>Taxi_journeydata!J134</f>
        <v>3.64</v>
      </c>
      <c r="K134" s="5">
        <f>Taxi_journeydata!K134</f>
        <v>38.5</v>
      </c>
      <c r="M134" s="13">
        <f>IF(K134="","",Taxi_journeydata!M134)</f>
        <v>4.5636574075615499E-2</v>
      </c>
      <c r="N134" s="46">
        <f t="shared" si="6"/>
        <v>65.716666668886319</v>
      </c>
      <c r="O134" s="5">
        <f t="shared" si="5"/>
        <v>1</v>
      </c>
      <c r="P134" s="20">
        <f t="shared" si="7"/>
        <v>17</v>
      </c>
    </row>
    <row r="135" spans="2:16" x14ac:dyDescent="0.35">
      <c r="B135" s="11">
        <f>Taxi_journeydata!B135</f>
        <v>44381</v>
      </c>
      <c r="C135" s="13">
        <f>Taxi_journeydata!C135</f>
        <v>0.74861111111111101</v>
      </c>
      <c r="D135" s="11">
        <f>Taxi_journeydata!D135</f>
        <v>44381</v>
      </c>
      <c r="E135" s="13">
        <f>Taxi_journeydata!E135</f>
        <v>0.7677314814814814</v>
      </c>
      <c r="F135" s="5">
        <f>Taxi_journeydata!F135</f>
        <v>1</v>
      </c>
      <c r="G135" s="5">
        <f>Taxi_journeydata!G135</f>
        <v>56</v>
      </c>
      <c r="H135" s="5">
        <f>Taxi_journeydata!H135</f>
        <v>197</v>
      </c>
      <c r="I135" s="5">
        <f>Taxi_journeydata!I135</f>
        <v>1</v>
      </c>
      <c r="J135" s="5">
        <f>Taxi_journeydata!J135</f>
        <v>5.87</v>
      </c>
      <c r="K135" s="5">
        <f>Taxi_journeydata!K135</f>
        <v>23</v>
      </c>
      <c r="M135" s="13">
        <f>IF(K135="","",Taxi_journeydata!M135)</f>
        <v>1.9120370372547768E-2</v>
      </c>
      <c r="N135" s="46">
        <f t="shared" si="6"/>
        <v>27.533333336468786</v>
      </c>
      <c r="O135" s="5">
        <f t="shared" si="5"/>
        <v>1</v>
      </c>
      <c r="P135" s="20">
        <f t="shared" si="7"/>
        <v>17</v>
      </c>
    </row>
    <row r="136" spans="2:16" x14ac:dyDescent="0.35">
      <c r="B136" s="22">
        <v>44388</v>
      </c>
      <c r="C136" s="13">
        <f>Taxi_journeydata!C136</f>
        <v>0.38567129629629626</v>
      </c>
      <c r="D136" s="22">
        <v>44388</v>
      </c>
      <c r="E136" s="13">
        <f>Taxi_journeydata!E136</f>
        <v>0.43333333333333335</v>
      </c>
      <c r="F136" s="5">
        <f>Taxi_journeydata!F136</f>
        <v>1</v>
      </c>
      <c r="G136" s="5">
        <f>Taxi_journeydata!G136</f>
        <v>182</v>
      </c>
      <c r="H136" s="5">
        <f>Taxi_journeydata!H136</f>
        <v>41</v>
      </c>
      <c r="I136" s="5">
        <f>Taxi_journeydata!I136</f>
        <v>1</v>
      </c>
      <c r="J136" s="5">
        <f>Taxi_journeydata!J136</f>
        <v>8.3800000000000008</v>
      </c>
      <c r="K136" s="5">
        <f>Taxi_journeydata!K136</f>
        <v>46</v>
      </c>
      <c r="M136" s="13">
        <f>IF(K136="","",Taxi_journeydata!M136)</f>
        <v>4.7662037039117422E-2</v>
      </c>
      <c r="N136" s="46">
        <f t="shared" si="6"/>
        <v>68.633333336329088</v>
      </c>
      <c r="O136" s="5">
        <f t="shared" si="5"/>
        <v>1</v>
      </c>
      <c r="P136" s="20">
        <f t="shared" si="7"/>
        <v>9</v>
      </c>
    </row>
    <row r="137" spans="2:16" x14ac:dyDescent="0.35">
      <c r="B137" s="11">
        <f>Taxi_journeydata!B137</f>
        <v>44381</v>
      </c>
      <c r="C137" s="13">
        <f>Taxi_journeydata!C137</f>
        <v>0.85781249999999998</v>
      </c>
      <c r="D137" s="11">
        <f>Taxi_journeydata!D137</f>
        <v>44381</v>
      </c>
      <c r="E137" s="13">
        <f>Taxi_journeydata!E137</f>
        <v>0.86040509259259268</v>
      </c>
      <c r="F137" s="5">
        <f>Taxi_journeydata!F137</f>
        <v>1</v>
      </c>
      <c r="G137" s="5">
        <f>Taxi_journeydata!G137</f>
        <v>75</v>
      </c>
      <c r="H137" s="5">
        <f>Taxi_journeydata!H137</f>
        <v>41</v>
      </c>
      <c r="I137" s="5">
        <f>Taxi_journeydata!I137</f>
        <v>1</v>
      </c>
      <c r="J137" s="5">
        <f>Taxi_journeydata!J137</f>
        <v>0.8</v>
      </c>
      <c r="K137" s="5">
        <f>Taxi_journeydata!K137</f>
        <v>5</v>
      </c>
      <c r="M137" s="13">
        <f>IF(K137="","",Taxi_journeydata!M137)</f>
        <v>2.5925925947376527E-3</v>
      </c>
      <c r="N137" s="46">
        <f t="shared" si="6"/>
        <v>3.7333333364222199</v>
      </c>
      <c r="O137" s="5">
        <f t="shared" si="5"/>
        <v>1</v>
      </c>
      <c r="P137" s="20">
        <f t="shared" si="7"/>
        <v>20</v>
      </c>
    </row>
    <row r="138" spans="2:16" x14ac:dyDescent="0.35">
      <c r="B138" s="11">
        <f>Taxi_journeydata!B138</f>
        <v>44381</v>
      </c>
      <c r="C138" s="13">
        <f>Taxi_journeydata!C138</f>
        <v>0.89287037037037031</v>
      </c>
      <c r="D138" s="11">
        <f>Taxi_journeydata!D138</f>
        <v>44381</v>
      </c>
      <c r="E138" s="13">
        <f>Taxi_journeydata!E138</f>
        <v>0.89644675925925921</v>
      </c>
      <c r="F138" s="5">
        <f>Taxi_journeydata!F138</f>
        <v>1</v>
      </c>
      <c r="G138" s="5">
        <f>Taxi_journeydata!G138</f>
        <v>97</v>
      </c>
      <c r="H138" s="5">
        <f>Taxi_journeydata!H138</f>
        <v>25</v>
      </c>
      <c r="I138" s="5">
        <f>Taxi_journeydata!I138</f>
        <v>1</v>
      </c>
      <c r="J138" s="5">
        <f>Taxi_journeydata!J138</f>
        <v>0.77</v>
      </c>
      <c r="K138" s="5">
        <f>Taxi_journeydata!K138</f>
        <v>5.5</v>
      </c>
      <c r="M138" s="13">
        <f>IF(K138="","",Taxi_journeydata!M138)</f>
        <v>3.5763888881774619E-3</v>
      </c>
      <c r="N138" s="46">
        <f t="shared" si="6"/>
        <v>5.1499999989755452</v>
      </c>
      <c r="O138" s="5">
        <f t="shared" si="5"/>
        <v>1</v>
      </c>
      <c r="P138" s="20">
        <f t="shared" si="7"/>
        <v>21</v>
      </c>
    </row>
    <row r="139" spans="2:16" x14ac:dyDescent="0.35">
      <c r="B139" s="11">
        <f>Taxi_journeydata!B139</f>
        <v>44382</v>
      </c>
      <c r="C139" s="13">
        <f>Taxi_journeydata!C139</f>
        <v>0.25645833333333334</v>
      </c>
      <c r="D139" s="11">
        <f>Taxi_journeydata!D139</f>
        <v>44382</v>
      </c>
      <c r="E139" s="13">
        <f>Taxi_journeydata!E139</f>
        <v>0.29973379629629632</v>
      </c>
      <c r="F139" s="5">
        <f>Taxi_journeydata!F139</f>
        <v>1</v>
      </c>
      <c r="G139" s="5">
        <f>Taxi_journeydata!G139</f>
        <v>223</v>
      </c>
      <c r="H139" s="5">
        <f>Taxi_journeydata!H139</f>
        <v>129</v>
      </c>
      <c r="I139" s="5">
        <f>Taxi_journeydata!I139</f>
        <v>1</v>
      </c>
      <c r="J139" s="5">
        <f>Taxi_journeydata!J139</f>
        <v>5.77</v>
      </c>
      <c r="K139" s="5">
        <f>Taxi_journeydata!K139</f>
        <v>39.5</v>
      </c>
      <c r="M139" s="13">
        <f>IF(K139="","",Taxi_journeydata!M139)</f>
        <v>4.3275462965539191E-2</v>
      </c>
      <c r="N139" s="46">
        <f t="shared" si="6"/>
        <v>62.316666670376435</v>
      </c>
      <c r="O139" s="5">
        <f t="shared" si="5"/>
        <v>2</v>
      </c>
      <c r="P139" s="20">
        <f t="shared" si="7"/>
        <v>6</v>
      </c>
    </row>
    <row r="140" spans="2:16" x14ac:dyDescent="0.35">
      <c r="B140" s="11">
        <f>Taxi_journeydata!B140</f>
        <v>44382</v>
      </c>
      <c r="C140" s="13">
        <f>Taxi_journeydata!C140</f>
        <v>0.41206018518518522</v>
      </c>
      <c r="D140" s="11">
        <f>Taxi_journeydata!D140</f>
        <v>44382</v>
      </c>
      <c r="E140" s="13">
        <f>Taxi_journeydata!E140</f>
        <v>0.45408564814814811</v>
      </c>
      <c r="F140" s="5">
        <f>Taxi_journeydata!F140</f>
        <v>1</v>
      </c>
      <c r="G140" s="5">
        <f>Taxi_journeydata!G140</f>
        <v>63</v>
      </c>
      <c r="H140" s="5">
        <f>Taxi_journeydata!H140</f>
        <v>90</v>
      </c>
      <c r="I140" s="5">
        <f>Taxi_journeydata!I140</f>
        <v>1</v>
      </c>
      <c r="J140" s="5">
        <f>Taxi_journeydata!J140</f>
        <v>10.97</v>
      </c>
      <c r="K140" s="5">
        <f>Taxi_journeydata!K140</f>
        <v>45.5</v>
      </c>
      <c r="M140" s="13">
        <f>IF(K140="","",Taxi_journeydata!M140)</f>
        <v>4.2025462964375038E-2</v>
      </c>
      <c r="N140" s="46">
        <f t="shared" si="6"/>
        <v>60.516666668700054</v>
      </c>
      <c r="O140" s="5">
        <f t="shared" ref="O140:O203" si="8">IF(K140="","",WEEKDAY(B140))</f>
        <v>2</v>
      </c>
      <c r="P140" s="20">
        <f t="shared" si="7"/>
        <v>9</v>
      </c>
    </row>
    <row r="141" spans="2:16" x14ac:dyDescent="0.35">
      <c r="B141" s="11">
        <f>Taxi_journeydata!B141</f>
        <v>44382</v>
      </c>
      <c r="C141" s="13">
        <f>Taxi_journeydata!C141</f>
        <v>0.45678240740740739</v>
      </c>
      <c r="D141" s="11">
        <f>Taxi_journeydata!D141</f>
        <v>44382</v>
      </c>
      <c r="E141" s="13">
        <f>Taxi_journeydata!E141</f>
        <v>0.46015046296296297</v>
      </c>
      <c r="F141" s="5">
        <f>Taxi_journeydata!F141</f>
        <v>1</v>
      </c>
      <c r="G141" s="5">
        <f>Taxi_journeydata!G141</f>
        <v>74</v>
      </c>
      <c r="H141" s="5">
        <f>Taxi_journeydata!H141</f>
        <v>74</v>
      </c>
      <c r="I141" s="5">
        <f>Taxi_journeydata!I141</f>
        <v>1</v>
      </c>
      <c r="J141" s="5">
        <f>Taxi_journeydata!J141</f>
        <v>0.93</v>
      </c>
      <c r="K141" s="5">
        <f>Taxi_journeydata!K141</f>
        <v>5.5</v>
      </c>
      <c r="M141" s="13">
        <f>IF(K141="","",Taxi_journeydata!M141)</f>
        <v>3.3680555570754223E-3</v>
      </c>
      <c r="N141" s="46">
        <f t="shared" ref="N141:N204" si="9">IF(M141="",0,M141*24*60)</f>
        <v>4.8500000021886081</v>
      </c>
      <c r="O141" s="5">
        <f t="shared" si="8"/>
        <v>2</v>
      </c>
      <c r="P141" s="20">
        <f t="shared" ref="P141:P204" si="10">IF(K141="","",ROUNDDOWN(C141*24,0))</f>
        <v>10</v>
      </c>
    </row>
    <row r="142" spans="2:16" x14ac:dyDescent="0.35">
      <c r="B142" s="11">
        <f>Taxi_journeydata!B142</f>
        <v>44382</v>
      </c>
      <c r="C142" s="13">
        <f>Taxi_journeydata!C142</f>
        <v>0.46104166666666663</v>
      </c>
      <c r="D142" s="11">
        <f>Taxi_journeydata!D142</f>
        <v>44382</v>
      </c>
      <c r="E142" s="13">
        <f>Taxi_journeydata!E142</f>
        <v>0.47380787037037037</v>
      </c>
      <c r="F142" s="5">
        <f>Taxi_journeydata!F142</f>
        <v>1</v>
      </c>
      <c r="G142" s="5">
        <f>Taxi_journeydata!G142</f>
        <v>74</v>
      </c>
      <c r="H142" s="5">
        <f>Taxi_journeydata!H142</f>
        <v>182</v>
      </c>
      <c r="I142" s="5">
        <f>Taxi_journeydata!I142</f>
        <v>2</v>
      </c>
      <c r="J142" s="5">
        <f>Taxi_journeydata!J142</f>
        <v>6.99</v>
      </c>
      <c r="K142" s="5">
        <f>Taxi_journeydata!K142</f>
        <v>21.5</v>
      </c>
      <c r="M142" s="13">
        <f>IF(K142="","",Taxi_journeydata!M142)</f>
        <v>1.2766203704813961E-2</v>
      </c>
      <c r="N142" s="46">
        <f t="shared" si="9"/>
        <v>18.383333334932104</v>
      </c>
      <c r="O142" s="5">
        <f t="shared" si="8"/>
        <v>2</v>
      </c>
      <c r="P142" s="20">
        <f t="shared" si="10"/>
        <v>11</v>
      </c>
    </row>
    <row r="143" spans="2:16" x14ac:dyDescent="0.35">
      <c r="B143" s="11">
        <f>Taxi_journeydata!B143</f>
        <v>44382</v>
      </c>
      <c r="C143" s="13">
        <f>Taxi_journeydata!C143</f>
        <v>0.60055555555555562</v>
      </c>
      <c r="D143" s="11">
        <f>Taxi_journeydata!D143</f>
        <v>44382</v>
      </c>
      <c r="E143" s="13">
        <f>Taxi_journeydata!E143</f>
        <v>0.65263888888888888</v>
      </c>
      <c r="F143" s="5">
        <f>Taxi_journeydata!F143</f>
        <v>1</v>
      </c>
      <c r="G143" s="5">
        <f>Taxi_journeydata!G143</f>
        <v>213</v>
      </c>
      <c r="H143" s="5">
        <f>Taxi_journeydata!H143</f>
        <v>127</v>
      </c>
      <c r="I143" s="5">
        <f>Taxi_journeydata!I143</f>
        <v>1</v>
      </c>
      <c r="J143" s="5">
        <f>Taxi_journeydata!J143</f>
        <v>11.85</v>
      </c>
      <c r="K143" s="5">
        <f>Taxi_journeydata!K143</f>
        <v>52.5</v>
      </c>
      <c r="M143" s="13">
        <f>IF(K143="","",Taxi_journeydata!M143)</f>
        <v>5.2083333335758653E-2</v>
      </c>
      <c r="N143" s="46">
        <f t="shared" si="9"/>
        <v>75.00000000349246</v>
      </c>
      <c r="O143" s="5">
        <f t="shared" si="8"/>
        <v>2</v>
      </c>
      <c r="P143" s="20">
        <f t="shared" si="10"/>
        <v>14</v>
      </c>
    </row>
    <row r="144" spans="2:16" x14ac:dyDescent="0.35">
      <c r="B144" s="11">
        <f>Taxi_journeydata!B144</f>
        <v>44382</v>
      </c>
      <c r="C144" s="13">
        <f>Taxi_journeydata!C144</f>
        <v>0.58825231481481477</v>
      </c>
      <c r="D144" s="11">
        <f>Taxi_journeydata!D144</f>
        <v>44382</v>
      </c>
      <c r="E144" s="13">
        <f>Taxi_journeydata!E144</f>
        <v>0.59270833333333328</v>
      </c>
      <c r="F144" s="5">
        <f>Taxi_journeydata!F144</f>
        <v>1</v>
      </c>
      <c r="G144" s="5">
        <f>Taxi_journeydata!G144</f>
        <v>174</v>
      </c>
      <c r="H144" s="5">
        <f>Taxi_journeydata!H144</f>
        <v>18</v>
      </c>
      <c r="I144" s="5">
        <f>Taxi_journeydata!I144</f>
        <v>1</v>
      </c>
      <c r="J144" s="5">
        <f>Taxi_journeydata!J144</f>
        <v>1.25</v>
      </c>
      <c r="K144" s="5">
        <f>Taxi_journeydata!K144</f>
        <v>6.5</v>
      </c>
      <c r="M144" s="13">
        <f>IF(K144="","",Taxi_journeydata!M144)</f>
        <v>4.4560185197042301E-3</v>
      </c>
      <c r="N144" s="46">
        <f t="shared" si="9"/>
        <v>6.4166666683740914</v>
      </c>
      <c r="O144" s="5">
        <f t="shared" si="8"/>
        <v>2</v>
      </c>
      <c r="P144" s="20">
        <f t="shared" si="10"/>
        <v>14</v>
      </c>
    </row>
    <row r="145" spans="2:16" x14ac:dyDescent="0.35">
      <c r="B145" s="11">
        <f>Taxi_journeydata!B145</f>
        <v>44382</v>
      </c>
      <c r="C145" s="13">
        <f>Taxi_journeydata!C145</f>
        <v>0.61892361111111105</v>
      </c>
      <c r="D145" s="11">
        <f>Taxi_journeydata!D145</f>
        <v>44382</v>
      </c>
      <c r="E145" s="13">
        <f>Taxi_journeydata!E145</f>
        <v>0.63883101851851853</v>
      </c>
      <c r="F145" s="5">
        <f>Taxi_journeydata!F145</f>
        <v>1</v>
      </c>
      <c r="G145" s="5">
        <f>Taxi_journeydata!G145</f>
        <v>80</v>
      </c>
      <c r="H145" s="5">
        <f>Taxi_journeydata!H145</f>
        <v>173</v>
      </c>
      <c r="I145" s="5">
        <f>Taxi_journeydata!I145</f>
        <v>1</v>
      </c>
      <c r="J145" s="5">
        <f>Taxi_journeydata!J145</f>
        <v>5.81</v>
      </c>
      <c r="K145" s="5">
        <f>Taxi_journeydata!K145</f>
        <v>23.5</v>
      </c>
      <c r="M145" s="13">
        <f>IF(K145="","",Taxi_journeydata!M145)</f>
        <v>1.9907407404389232E-2</v>
      </c>
      <c r="N145" s="46">
        <f t="shared" si="9"/>
        <v>28.666666662320495</v>
      </c>
      <c r="O145" s="5">
        <f t="shared" si="8"/>
        <v>2</v>
      </c>
      <c r="P145" s="20">
        <f t="shared" si="10"/>
        <v>14</v>
      </c>
    </row>
    <row r="146" spans="2:16" x14ac:dyDescent="0.35">
      <c r="B146" s="11">
        <f>Taxi_journeydata!B146</f>
        <v>44382</v>
      </c>
      <c r="C146" s="13">
        <f>Taxi_journeydata!C146</f>
        <v>0.65009259259259256</v>
      </c>
      <c r="D146" s="11">
        <f>Taxi_journeydata!D146</f>
        <v>44382</v>
      </c>
      <c r="E146" s="13">
        <f>Taxi_journeydata!E146</f>
        <v>0.6567708333333333</v>
      </c>
      <c r="F146" s="5">
        <f>Taxi_journeydata!F146</f>
        <v>1</v>
      </c>
      <c r="G146" s="5">
        <f>Taxi_journeydata!G146</f>
        <v>66</v>
      </c>
      <c r="H146" s="5">
        <f>Taxi_journeydata!H146</f>
        <v>25</v>
      </c>
      <c r="I146" s="5">
        <f>Taxi_journeydata!I146</f>
        <v>1</v>
      </c>
      <c r="J146" s="5">
        <f>Taxi_journeydata!J146</f>
        <v>1.8</v>
      </c>
      <c r="K146" s="5">
        <f>Taxi_journeydata!K146</f>
        <v>9</v>
      </c>
      <c r="M146" s="13">
        <f>IF(K146="","",Taxi_journeydata!M146)</f>
        <v>6.6782407375285402E-3</v>
      </c>
      <c r="N146" s="46">
        <f t="shared" si="9"/>
        <v>9.6166666620410979</v>
      </c>
      <c r="O146" s="5">
        <f t="shared" si="8"/>
        <v>2</v>
      </c>
      <c r="P146" s="20">
        <f t="shared" si="10"/>
        <v>15</v>
      </c>
    </row>
    <row r="147" spans="2:16" x14ac:dyDescent="0.35">
      <c r="B147" s="11">
        <f>Taxi_journeydata!B147</f>
        <v>44382</v>
      </c>
      <c r="C147" s="13">
        <f>Taxi_journeydata!C147</f>
        <v>0.64971064814814816</v>
      </c>
      <c r="D147" s="11">
        <f>Taxi_journeydata!D147</f>
        <v>44382</v>
      </c>
      <c r="E147" s="13">
        <f>Taxi_journeydata!E147</f>
        <v>0.68019675925925915</v>
      </c>
      <c r="F147" s="5">
        <f>Taxi_journeydata!F147</f>
        <v>1</v>
      </c>
      <c r="G147" s="5">
        <f>Taxi_journeydata!G147</f>
        <v>173</v>
      </c>
      <c r="H147" s="5">
        <f>Taxi_journeydata!H147</f>
        <v>86</v>
      </c>
      <c r="I147" s="5">
        <f>Taxi_journeydata!I147</f>
        <v>1</v>
      </c>
      <c r="J147" s="5">
        <f>Taxi_journeydata!J147</f>
        <v>14.93</v>
      </c>
      <c r="K147" s="5">
        <f>Taxi_journeydata!K147</f>
        <v>45.5</v>
      </c>
      <c r="M147" s="13">
        <f>IF(K147="","",Taxi_journeydata!M147)</f>
        <v>3.0486111114441883E-2</v>
      </c>
      <c r="N147" s="46">
        <f t="shared" si="9"/>
        <v>43.900000004796311</v>
      </c>
      <c r="O147" s="5">
        <f t="shared" si="8"/>
        <v>2</v>
      </c>
      <c r="P147" s="20">
        <f t="shared" si="10"/>
        <v>15</v>
      </c>
    </row>
    <row r="148" spans="2:16" x14ac:dyDescent="0.35">
      <c r="B148" s="11">
        <f>Taxi_journeydata!B148</f>
        <v>44382</v>
      </c>
      <c r="C148" s="13">
        <f>Taxi_journeydata!C148</f>
        <v>0.65306712962962965</v>
      </c>
      <c r="D148" s="11">
        <f>Taxi_journeydata!D148</f>
        <v>44382</v>
      </c>
      <c r="E148" s="13">
        <f>Taxi_journeydata!E148</f>
        <v>0.65622685185185181</v>
      </c>
      <c r="F148" s="5">
        <f>Taxi_journeydata!F148</f>
        <v>1</v>
      </c>
      <c r="G148" s="5">
        <f>Taxi_journeydata!G148</f>
        <v>75</v>
      </c>
      <c r="H148" s="5">
        <f>Taxi_journeydata!H148</f>
        <v>74</v>
      </c>
      <c r="I148" s="5">
        <f>Taxi_journeydata!I148</f>
        <v>1</v>
      </c>
      <c r="J148" s="5">
        <f>Taxi_journeydata!J148</f>
        <v>0.93</v>
      </c>
      <c r="K148" s="5">
        <f>Taxi_journeydata!K148</f>
        <v>5.5</v>
      </c>
      <c r="M148" s="13">
        <f>IF(K148="","",Taxi_journeydata!M148)</f>
        <v>3.159722218697425E-3</v>
      </c>
      <c r="N148" s="46">
        <f t="shared" si="9"/>
        <v>4.549999994924292</v>
      </c>
      <c r="O148" s="5">
        <f t="shared" si="8"/>
        <v>2</v>
      </c>
      <c r="P148" s="20">
        <f t="shared" si="10"/>
        <v>15</v>
      </c>
    </row>
    <row r="149" spans="2:16" x14ac:dyDescent="0.35">
      <c r="B149" s="11">
        <f>Taxi_journeydata!B149</f>
        <v>44382</v>
      </c>
      <c r="C149" s="13">
        <f>Taxi_journeydata!C149</f>
        <v>0.66829861111111111</v>
      </c>
      <c r="D149" s="11">
        <f>Taxi_journeydata!D149</f>
        <v>44382</v>
      </c>
      <c r="E149" s="13">
        <f>Taxi_journeydata!E149</f>
        <v>0.6711921296296296</v>
      </c>
      <c r="F149" s="5">
        <f>Taxi_journeydata!F149</f>
        <v>1</v>
      </c>
      <c r="G149" s="5">
        <f>Taxi_journeydata!G149</f>
        <v>75</v>
      </c>
      <c r="H149" s="5">
        <f>Taxi_journeydata!H149</f>
        <v>74</v>
      </c>
      <c r="I149" s="5">
        <f>Taxi_journeydata!I149</f>
        <v>1</v>
      </c>
      <c r="J149" s="5">
        <f>Taxi_journeydata!J149</f>
        <v>1.31</v>
      </c>
      <c r="K149" s="5">
        <f>Taxi_journeydata!K149</f>
        <v>6</v>
      </c>
      <c r="M149" s="13">
        <f>IF(K149="","",Taxi_journeydata!M149)</f>
        <v>2.8935185182490386E-3</v>
      </c>
      <c r="N149" s="46">
        <f t="shared" si="9"/>
        <v>4.1666666662786156</v>
      </c>
      <c r="O149" s="5">
        <f t="shared" si="8"/>
        <v>2</v>
      </c>
      <c r="P149" s="20">
        <f t="shared" si="10"/>
        <v>16</v>
      </c>
    </row>
    <row r="150" spans="2:16" x14ac:dyDescent="0.35">
      <c r="B150" s="11">
        <f>Taxi_journeydata!B150</f>
        <v>44382</v>
      </c>
      <c r="C150" s="13">
        <f>Taxi_journeydata!C150</f>
        <v>0.69122685185185195</v>
      </c>
      <c r="D150" s="11">
        <f>Taxi_journeydata!D150</f>
        <v>44382</v>
      </c>
      <c r="E150" s="13">
        <f>Taxi_journeydata!E150</f>
        <v>0.70393518518518527</v>
      </c>
      <c r="F150" s="5">
        <f>Taxi_journeydata!F150</f>
        <v>1</v>
      </c>
      <c r="G150" s="5">
        <f>Taxi_journeydata!G150</f>
        <v>75</v>
      </c>
      <c r="H150" s="5">
        <f>Taxi_journeydata!H150</f>
        <v>213</v>
      </c>
      <c r="I150" s="5">
        <f>Taxi_journeydata!I150</f>
        <v>1</v>
      </c>
      <c r="J150" s="5">
        <f>Taxi_journeydata!J150</f>
        <v>7.88</v>
      </c>
      <c r="K150" s="5">
        <f>Taxi_journeydata!K150</f>
        <v>23.5</v>
      </c>
      <c r="M150" s="13">
        <f>IF(K150="","",Taxi_journeydata!M150)</f>
        <v>1.2708333335467614E-2</v>
      </c>
      <c r="N150" s="46">
        <f t="shared" si="9"/>
        <v>18.300000003073364</v>
      </c>
      <c r="O150" s="5">
        <f t="shared" si="8"/>
        <v>2</v>
      </c>
      <c r="P150" s="20">
        <f t="shared" si="10"/>
        <v>16</v>
      </c>
    </row>
    <row r="151" spans="2:16" x14ac:dyDescent="0.35">
      <c r="B151" s="11">
        <f>Taxi_journeydata!B151</f>
        <v>44382</v>
      </c>
      <c r="C151" s="13">
        <f>Taxi_journeydata!C151</f>
        <v>0.69306712962962969</v>
      </c>
      <c r="D151" s="11">
        <f>Taxi_journeydata!D151</f>
        <v>44382</v>
      </c>
      <c r="E151" s="13">
        <f>Taxi_journeydata!E151</f>
        <v>0.70168981481481474</v>
      </c>
      <c r="F151" s="5">
        <f>Taxi_journeydata!F151</f>
        <v>1</v>
      </c>
      <c r="G151" s="5">
        <f>Taxi_journeydata!G151</f>
        <v>42</v>
      </c>
      <c r="H151" s="5">
        <f>Taxi_journeydata!H151</f>
        <v>244</v>
      </c>
      <c r="I151" s="5">
        <f>Taxi_journeydata!I151</f>
        <v>1</v>
      </c>
      <c r="J151" s="5">
        <f>Taxi_journeydata!J151</f>
        <v>1.95</v>
      </c>
      <c r="K151" s="5">
        <f>Taxi_journeydata!K151</f>
        <v>10</v>
      </c>
      <c r="M151" s="13">
        <f>IF(K151="","",Taxi_journeydata!M151)</f>
        <v>8.6226851854007691E-3</v>
      </c>
      <c r="N151" s="46">
        <f t="shared" si="9"/>
        <v>12.416666666977108</v>
      </c>
      <c r="O151" s="5">
        <f t="shared" si="8"/>
        <v>2</v>
      </c>
      <c r="P151" s="20">
        <f t="shared" si="10"/>
        <v>16</v>
      </c>
    </row>
    <row r="152" spans="2:16" x14ac:dyDescent="0.35">
      <c r="B152" s="11">
        <f>Taxi_journeydata!B152</f>
        <v>44382</v>
      </c>
      <c r="C152" s="13">
        <f>Taxi_journeydata!C152</f>
        <v>0.73059027777777785</v>
      </c>
      <c r="D152" s="11">
        <f>Taxi_journeydata!D152</f>
        <v>44382</v>
      </c>
      <c r="E152" s="13">
        <f>Taxi_journeydata!E152</f>
        <v>0.73438657407407415</v>
      </c>
      <c r="F152" s="5">
        <f>Taxi_journeydata!F152</f>
        <v>1</v>
      </c>
      <c r="G152" s="5">
        <f>Taxi_journeydata!G152</f>
        <v>95</v>
      </c>
      <c r="H152" s="5">
        <f>Taxi_journeydata!H152</f>
        <v>28</v>
      </c>
      <c r="I152" s="5">
        <f>Taxi_journeydata!I152</f>
        <v>1</v>
      </c>
      <c r="J152" s="5">
        <f>Taxi_journeydata!J152</f>
        <v>1.49</v>
      </c>
      <c r="K152" s="5">
        <f>Taxi_journeydata!K152</f>
        <v>6.5</v>
      </c>
      <c r="M152" s="13">
        <f>IF(K152="","",Taxi_journeydata!M152)</f>
        <v>3.796296296059154E-3</v>
      </c>
      <c r="N152" s="46">
        <f t="shared" si="9"/>
        <v>5.4666666663251817</v>
      </c>
      <c r="O152" s="5">
        <f t="shared" si="8"/>
        <v>2</v>
      </c>
      <c r="P152" s="20">
        <f t="shared" si="10"/>
        <v>17</v>
      </c>
    </row>
    <row r="153" spans="2:16" x14ac:dyDescent="0.35">
      <c r="B153" s="11">
        <f>Taxi_journeydata!B153</f>
        <v>44382</v>
      </c>
      <c r="C153" s="13">
        <f>Taxi_journeydata!C153</f>
        <v>0.80755787037037041</v>
      </c>
      <c r="D153" s="11">
        <f>Taxi_journeydata!D153</f>
        <v>44382</v>
      </c>
      <c r="E153" s="13">
        <f>Taxi_journeydata!E153</f>
        <v>0.82215277777777773</v>
      </c>
      <c r="F153" s="5">
        <f>Taxi_journeydata!F153</f>
        <v>1</v>
      </c>
      <c r="G153" s="5">
        <f>Taxi_journeydata!G153</f>
        <v>241</v>
      </c>
      <c r="H153" s="5">
        <f>Taxi_journeydata!H153</f>
        <v>127</v>
      </c>
      <c r="I153" s="5">
        <f>Taxi_journeydata!I153</f>
        <v>1</v>
      </c>
      <c r="J153" s="5">
        <f>Taxi_journeydata!J153</f>
        <v>2.56</v>
      </c>
      <c r="K153" s="5">
        <f>Taxi_journeydata!K153</f>
        <v>14.5</v>
      </c>
      <c r="M153" s="13">
        <f>IF(K153="","",Taxi_journeydata!M153)</f>
        <v>1.4594907406717539E-2</v>
      </c>
      <c r="N153" s="46">
        <f t="shared" si="9"/>
        <v>21.016666665673256</v>
      </c>
      <c r="O153" s="5">
        <f t="shared" si="8"/>
        <v>2</v>
      </c>
      <c r="P153" s="20">
        <f t="shared" si="10"/>
        <v>19</v>
      </c>
    </row>
    <row r="154" spans="2:16" x14ac:dyDescent="0.35">
      <c r="B154" s="11">
        <f>Taxi_journeydata!B154</f>
        <v>44382</v>
      </c>
      <c r="C154" s="13">
        <f>Taxi_journeydata!C154</f>
        <v>0.79888888888888887</v>
      </c>
      <c r="D154" s="11">
        <f>Taxi_journeydata!D154</f>
        <v>44382</v>
      </c>
      <c r="E154" s="13">
        <f>Taxi_journeydata!E154</f>
        <v>0.80356481481481479</v>
      </c>
      <c r="F154" s="5">
        <f>Taxi_journeydata!F154</f>
        <v>1</v>
      </c>
      <c r="G154" s="5">
        <f>Taxi_journeydata!G154</f>
        <v>65</v>
      </c>
      <c r="H154" s="5">
        <f>Taxi_journeydata!H154</f>
        <v>181</v>
      </c>
      <c r="I154" s="5">
        <f>Taxi_journeydata!I154</f>
        <v>1</v>
      </c>
      <c r="J154" s="5">
        <f>Taxi_journeydata!J154</f>
        <v>1.2</v>
      </c>
      <c r="K154" s="5">
        <f>Taxi_journeydata!K154</f>
        <v>7</v>
      </c>
      <c r="M154" s="13">
        <f>IF(K154="","",Taxi_journeydata!M154)</f>
        <v>4.6759259275859222E-3</v>
      </c>
      <c r="N154" s="46">
        <f t="shared" si="9"/>
        <v>6.7333333357237279</v>
      </c>
      <c r="O154" s="5">
        <f t="shared" si="8"/>
        <v>2</v>
      </c>
      <c r="P154" s="20">
        <f t="shared" si="10"/>
        <v>19</v>
      </c>
    </row>
    <row r="155" spans="2:16" x14ac:dyDescent="0.35">
      <c r="B155" s="11">
        <f>Taxi_journeydata!B155</f>
        <v>44382</v>
      </c>
      <c r="C155" s="13">
        <f>Taxi_journeydata!C155</f>
        <v>0.82753472222222213</v>
      </c>
      <c r="D155" s="11">
        <f>Taxi_journeydata!D155</f>
        <v>44382</v>
      </c>
      <c r="E155" s="13">
        <f>Taxi_journeydata!E155</f>
        <v>0.83040509259259254</v>
      </c>
      <c r="F155" s="5">
        <f>Taxi_journeydata!F155</f>
        <v>1</v>
      </c>
      <c r="G155" s="5">
        <f>Taxi_journeydata!G155</f>
        <v>95</v>
      </c>
      <c r="H155" s="5">
        <f>Taxi_journeydata!H155</f>
        <v>95</v>
      </c>
      <c r="I155" s="5">
        <f>Taxi_journeydata!I155</f>
        <v>1</v>
      </c>
      <c r="J155" s="5">
        <f>Taxi_journeydata!J155</f>
        <v>0.87</v>
      </c>
      <c r="K155" s="5">
        <f>Taxi_journeydata!K155</f>
        <v>5</v>
      </c>
      <c r="M155" s="13">
        <f>IF(K155="","",Taxi_journeydata!M155)</f>
        <v>2.8703703719656914E-3</v>
      </c>
      <c r="N155" s="46">
        <f t="shared" si="9"/>
        <v>4.1333333356305957</v>
      </c>
      <c r="O155" s="5">
        <f t="shared" si="8"/>
        <v>2</v>
      </c>
      <c r="P155" s="20">
        <f t="shared" si="10"/>
        <v>19</v>
      </c>
    </row>
    <row r="156" spans="2:16" x14ac:dyDescent="0.35">
      <c r="B156" s="11">
        <f>Taxi_journeydata!B156</f>
        <v>44382</v>
      </c>
      <c r="C156" s="13">
        <f>Taxi_journeydata!C156</f>
        <v>0.83953703703703697</v>
      </c>
      <c r="D156" s="11">
        <f>Taxi_journeydata!D156</f>
        <v>44382</v>
      </c>
      <c r="E156" s="13">
        <f>Taxi_journeydata!E156</f>
        <v>0.84274305555555562</v>
      </c>
      <c r="F156" s="5">
        <f>Taxi_journeydata!F156</f>
        <v>1</v>
      </c>
      <c r="G156" s="5">
        <f>Taxi_journeydata!G156</f>
        <v>82</v>
      </c>
      <c r="H156" s="5">
        <f>Taxi_journeydata!H156</f>
        <v>82</v>
      </c>
      <c r="I156" s="5">
        <f>Taxi_journeydata!I156</f>
        <v>1</v>
      </c>
      <c r="J156" s="5">
        <f>Taxi_journeydata!J156</f>
        <v>0.63</v>
      </c>
      <c r="K156" s="5">
        <f>Taxi_journeydata!K156</f>
        <v>5</v>
      </c>
      <c r="M156" s="13">
        <f>IF(K156="","",Taxi_journeydata!M156)</f>
        <v>3.2060185185400769E-3</v>
      </c>
      <c r="N156" s="46">
        <f t="shared" si="9"/>
        <v>4.6166666666977108</v>
      </c>
      <c r="O156" s="5">
        <f t="shared" si="8"/>
        <v>2</v>
      </c>
      <c r="P156" s="20">
        <f t="shared" si="10"/>
        <v>20</v>
      </c>
    </row>
    <row r="157" spans="2:16" x14ac:dyDescent="0.35">
      <c r="B157" s="11">
        <f>Taxi_journeydata!B157</f>
        <v>44382</v>
      </c>
      <c r="C157" s="13">
        <f>Taxi_journeydata!C157</f>
        <v>0.83612268518518518</v>
      </c>
      <c r="D157" s="11">
        <f>Taxi_journeydata!D157</f>
        <v>44382</v>
      </c>
      <c r="E157" s="13">
        <f>Taxi_journeydata!E157</f>
        <v>0.84056712962962965</v>
      </c>
      <c r="F157" s="5">
        <f>Taxi_journeydata!F157</f>
        <v>1</v>
      </c>
      <c r="G157" s="5">
        <f>Taxi_journeydata!G157</f>
        <v>41</v>
      </c>
      <c r="H157" s="5">
        <f>Taxi_journeydata!H157</f>
        <v>24</v>
      </c>
      <c r="I157" s="5">
        <f>Taxi_journeydata!I157</f>
        <v>1</v>
      </c>
      <c r="J157" s="5">
        <f>Taxi_journeydata!J157</f>
        <v>1.17</v>
      </c>
      <c r="K157" s="5">
        <f>Taxi_journeydata!K157</f>
        <v>6.5</v>
      </c>
      <c r="M157" s="13">
        <f>IF(K157="","",Taxi_journeydata!M157)</f>
        <v>4.4444444429245777E-3</v>
      </c>
      <c r="N157" s="46">
        <f t="shared" si="9"/>
        <v>6.3999999978113919</v>
      </c>
      <c r="O157" s="5">
        <f t="shared" si="8"/>
        <v>2</v>
      </c>
      <c r="P157" s="20">
        <f t="shared" si="10"/>
        <v>20</v>
      </c>
    </row>
    <row r="158" spans="2:16" x14ac:dyDescent="0.35">
      <c r="B158" s="11">
        <f>Taxi_journeydata!B158</f>
        <v>44382</v>
      </c>
      <c r="C158" s="13">
        <f>Taxi_journeydata!C158</f>
        <v>0.90284722222222225</v>
      </c>
      <c r="D158" s="11">
        <f>Taxi_journeydata!D158</f>
        <v>44382</v>
      </c>
      <c r="E158" s="13">
        <f>Taxi_journeydata!E158</f>
        <v>0.90913194444444445</v>
      </c>
      <c r="F158" s="5">
        <f>Taxi_journeydata!F158</f>
        <v>1</v>
      </c>
      <c r="G158" s="5">
        <f>Taxi_journeydata!G158</f>
        <v>82</v>
      </c>
      <c r="H158" s="5">
        <f>Taxi_journeydata!H158</f>
        <v>129</v>
      </c>
      <c r="I158" s="5">
        <f>Taxi_journeydata!I158</f>
        <v>1</v>
      </c>
      <c r="J158" s="5">
        <f>Taxi_journeydata!J158</f>
        <v>1.33</v>
      </c>
      <c r="K158" s="5">
        <f>Taxi_journeydata!K158</f>
        <v>7.5</v>
      </c>
      <c r="M158" s="13">
        <f>IF(K158="","",Taxi_journeydata!M158)</f>
        <v>6.284722221607808E-3</v>
      </c>
      <c r="N158" s="46">
        <f t="shared" si="9"/>
        <v>9.0499999991152436</v>
      </c>
      <c r="O158" s="5">
        <f t="shared" si="8"/>
        <v>2</v>
      </c>
      <c r="P158" s="20">
        <f t="shared" si="10"/>
        <v>21</v>
      </c>
    </row>
    <row r="159" spans="2:16" x14ac:dyDescent="0.35">
      <c r="B159" s="11">
        <f>Taxi_journeydata!B159</f>
        <v>44382</v>
      </c>
      <c r="C159" s="13">
        <f>Taxi_journeydata!C159</f>
        <v>0.89648148148148143</v>
      </c>
      <c r="D159" s="11">
        <f>Taxi_journeydata!D159</f>
        <v>44382</v>
      </c>
      <c r="E159" s="13">
        <f>Taxi_journeydata!E159</f>
        <v>0.92115740740740737</v>
      </c>
      <c r="F159" s="5">
        <f>Taxi_journeydata!F159</f>
        <v>1</v>
      </c>
      <c r="G159" s="5">
        <f>Taxi_journeydata!G159</f>
        <v>203</v>
      </c>
      <c r="H159" s="5">
        <f>Taxi_journeydata!H159</f>
        <v>82</v>
      </c>
      <c r="I159" s="5">
        <f>Taxi_journeydata!I159</f>
        <v>1</v>
      </c>
      <c r="J159" s="5">
        <f>Taxi_journeydata!J159</f>
        <v>11.86</v>
      </c>
      <c r="K159" s="5">
        <f>Taxi_journeydata!K159</f>
        <v>36</v>
      </c>
      <c r="M159" s="13">
        <f>IF(K159="","",Taxi_journeydata!M159)</f>
        <v>2.4675925924384501E-2</v>
      </c>
      <c r="N159" s="46">
        <f t="shared" si="9"/>
        <v>35.533333331113681</v>
      </c>
      <c r="O159" s="5">
        <f t="shared" si="8"/>
        <v>2</v>
      </c>
      <c r="P159" s="20">
        <f t="shared" si="10"/>
        <v>21</v>
      </c>
    </row>
    <row r="160" spans="2:16" x14ac:dyDescent="0.35">
      <c r="B160" s="11">
        <f>Taxi_journeydata!B160</f>
        <v>44383</v>
      </c>
      <c r="C160" s="13">
        <f>Taxi_journeydata!C160</f>
        <v>3.1296296296296301E-2</v>
      </c>
      <c r="D160" s="11">
        <f>Taxi_journeydata!D160</f>
        <v>44383</v>
      </c>
      <c r="E160" s="13">
        <f>Taxi_journeydata!E160</f>
        <v>4.8969907407407413E-2</v>
      </c>
      <c r="F160" s="5">
        <f>Taxi_journeydata!F160</f>
        <v>1</v>
      </c>
      <c r="G160" s="5">
        <f>Taxi_journeydata!G160</f>
        <v>127</v>
      </c>
      <c r="H160" s="5">
        <f>Taxi_journeydata!H160</f>
        <v>74</v>
      </c>
      <c r="I160" s="5">
        <f>Taxi_journeydata!I160</f>
        <v>1</v>
      </c>
      <c r="J160" s="5">
        <f>Taxi_journeydata!J160</f>
        <v>5.34</v>
      </c>
      <c r="K160" s="5">
        <f>Taxi_journeydata!K160</f>
        <v>22.5</v>
      </c>
      <c r="M160" s="13">
        <f>IF(K160="","",Taxi_journeydata!M160)</f>
        <v>1.767361110978527E-2</v>
      </c>
      <c r="N160" s="46">
        <f t="shared" si="9"/>
        <v>25.449999998090789</v>
      </c>
      <c r="O160" s="5">
        <f t="shared" si="8"/>
        <v>3</v>
      </c>
      <c r="P160" s="20">
        <f t="shared" si="10"/>
        <v>0</v>
      </c>
    </row>
    <row r="161" spans="2:16" x14ac:dyDescent="0.35">
      <c r="B161" s="11">
        <f>Taxi_journeydata!B161</f>
        <v>44383</v>
      </c>
      <c r="C161" s="13">
        <f>Taxi_journeydata!C161</f>
        <v>0.36825231481481485</v>
      </c>
      <c r="D161" s="11">
        <f>Taxi_journeydata!D161</f>
        <v>44383</v>
      </c>
      <c r="E161" s="13">
        <f>Taxi_journeydata!E161</f>
        <v>0.37032407407407408</v>
      </c>
      <c r="F161" s="5">
        <f>Taxi_journeydata!F161</f>
        <v>1</v>
      </c>
      <c r="G161" s="5">
        <f>Taxi_journeydata!G161</f>
        <v>42</v>
      </c>
      <c r="H161" s="5">
        <f>Taxi_journeydata!H161</f>
        <v>42</v>
      </c>
      <c r="I161" s="5">
        <f>Taxi_journeydata!I161</f>
        <v>1</v>
      </c>
      <c r="J161" s="5">
        <f>Taxi_journeydata!J161</f>
        <v>0.12</v>
      </c>
      <c r="K161" s="5">
        <f>Taxi_journeydata!K161</f>
        <v>4</v>
      </c>
      <c r="M161" s="13">
        <f>IF(K161="","",Taxi_journeydata!M161)</f>
        <v>2.0717592560686171E-3</v>
      </c>
      <c r="N161" s="46">
        <f t="shared" si="9"/>
        <v>2.9833333287388086</v>
      </c>
      <c r="O161" s="5">
        <f t="shared" si="8"/>
        <v>3</v>
      </c>
      <c r="P161" s="20">
        <f t="shared" si="10"/>
        <v>8</v>
      </c>
    </row>
    <row r="162" spans="2:16" x14ac:dyDescent="0.35">
      <c r="B162" s="11">
        <f>Taxi_journeydata!B162</f>
        <v>44383</v>
      </c>
      <c r="C162" s="13">
        <f>Taxi_journeydata!C162</f>
        <v>0.36335648148148153</v>
      </c>
      <c r="D162" s="11">
        <f>Taxi_journeydata!D162</f>
        <v>44383</v>
      </c>
      <c r="E162" s="13">
        <f>Taxi_journeydata!E162</f>
        <v>0.36520833333333336</v>
      </c>
      <c r="F162" s="5">
        <f>Taxi_journeydata!F162</f>
        <v>1</v>
      </c>
      <c r="G162" s="5">
        <f>Taxi_journeydata!G162</f>
        <v>7</v>
      </c>
      <c r="H162" s="5">
        <f>Taxi_journeydata!H162</f>
        <v>7</v>
      </c>
      <c r="I162" s="5">
        <f>Taxi_journeydata!I162</f>
        <v>1</v>
      </c>
      <c r="J162" s="5">
        <f>Taxi_journeydata!J162</f>
        <v>0.5</v>
      </c>
      <c r="K162" s="5">
        <f>Taxi_journeydata!K162</f>
        <v>4</v>
      </c>
      <c r="M162" s="13">
        <f>IF(K162="","",Taxi_journeydata!M162)</f>
        <v>1.8518518554628827E-3</v>
      </c>
      <c r="N162" s="46">
        <f t="shared" si="9"/>
        <v>2.666666671866551</v>
      </c>
      <c r="O162" s="5">
        <f t="shared" si="8"/>
        <v>3</v>
      </c>
      <c r="P162" s="20">
        <f t="shared" si="10"/>
        <v>8</v>
      </c>
    </row>
    <row r="163" spans="2:16" x14ac:dyDescent="0.35">
      <c r="B163" s="11">
        <f>Taxi_journeydata!B163</f>
        <v>44383</v>
      </c>
      <c r="C163" s="13">
        <f>Taxi_journeydata!C163</f>
        <v>0.35843749999999996</v>
      </c>
      <c r="D163" s="11">
        <f>Taxi_journeydata!D163</f>
        <v>44383</v>
      </c>
      <c r="E163" s="13">
        <f>Taxi_journeydata!E163</f>
        <v>0.36428240740740742</v>
      </c>
      <c r="F163" s="5">
        <f>Taxi_journeydata!F163</f>
        <v>1</v>
      </c>
      <c r="G163" s="5">
        <f>Taxi_journeydata!G163</f>
        <v>74</v>
      </c>
      <c r="H163" s="5">
        <f>Taxi_journeydata!H163</f>
        <v>74</v>
      </c>
      <c r="I163" s="5">
        <f>Taxi_journeydata!I163</f>
        <v>1</v>
      </c>
      <c r="J163" s="5">
        <f>Taxi_journeydata!J163</f>
        <v>0.99</v>
      </c>
      <c r="K163" s="5">
        <f>Taxi_journeydata!K163</f>
        <v>7</v>
      </c>
      <c r="M163" s="13">
        <f>IF(K163="","",Taxi_journeydata!M163)</f>
        <v>5.8449074058444239E-3</v>
      </c>
      <c r="N163" s="46">
        <f t="shared" si="9"/>
        <v>8.4166666644159704</v>
      </c>
      <c r="O163" s="5">
        <f t="shared" si="8"/>
        <v>3</v>
      </c>
      <c r="P163" s="20">
        <f t="shared" si="10"/>
        <v>8</v>
      </c>
    </row>
    <row r="164" spans="2:16" x14ac:dyDescent="0.35">
      <c r="B164" s="11">
        <f>Taxi_journeydata!B164</f>
        <v>44383</v>
      </c>
      <c r="C164" s="13">
        <f>Taxi_journeydata!C164</f>
        <v>0.37828703703703703</v>
      </c>
      <c r="D164" s="11">
        <f>Taxi_journeydata!D164</f>
        <v>44383</v>
      </c>
      <c r="E164" s="13">
        <f>Taxi_journeydata!E164</f>
        <v>0.37943287037037038</v>
      </c>
      <c r="F164" s="5">
        <f>Taxi_journeydata!F164</f>
        <v>1</v>
      </c>
      <c r="G164" s="5">
        <f>Taxi_journeydata!G164</f>
        <v>41</v>
      </c>
      <c r="H164" s="5">
        <f>Taxi_journeydata!H164</f>
        <v>41</v>
      </c>
      <c r="I164" s="5">
        <f>Taxi_journeydata!I164</f>
        <v>1</v>
      </c>
      <c r="J164" s="5">
        <f>Taxi_journeydata!J164</f>
        <v>0.27</v>
      </c>
      <c r="K164" s="5">
        <f>Taxi_journeydata!K164</f>
        <v>3.5</v>
      </c>
      <c r="M164" s="13">
        <f>IF(K164="","",Taxi_journeydata!M164)</f>
        <v>1.1458333319751546E-3</v>
      </c>
      <c r="N164" s="46">
        <f t="shared" si="9"/>
        <v>1.6499999980442226</v>
      </c>
      <c r="O164" s="5">
        <f t="shared" si="8"/>
        <v>3</v>
      </c>
      <c r="P164" s="20">
        <f t="shared" si="10"/>
        <v>9</v>
      </c>
    </row>
    <row r="165" spans="2:16" x14ac:dyDescent="0.35">
      <c r="B165" s="11">
        <f>Taxi_journeydata!B165</f>
        <v>44383</v>
      </c>
      <c r="C165" s="13">
        <f>Taxi_journeydata!C165</f>
        <v>0.38337962962962963</v>
      </c>
      <c r="D165" s="11">
        <f>Taxi_journeydata!D165</f>
        <v>44383</v>
      </c>
      <c r="E165" s="13">
        <f>Taxi_journeydata!E165</f>
        <v>0.38824074074074072</v>
      </c>
      <c r="F165" s="5">
        <f>Taxi_journeydata!F165</f>
        <v>1</v>
      </c>
      <c r="G165" s="5">
        <f>Taxi_journeydata!G165</f>
        <v>264</v>
      </c>
      <c r="H165" s="5">
        <f>Taxi_journeydata!H165</f>
        <v>264</v>
      </c>
      <c r="I165" s="5">
        <f>Taxi_journeydata!I165</f>
        <v>1</v>
      </c>
      <c r="J165" s="5">
        <f>Taxi_journeydata!J165</f>
        <v>1.69</v>
      </c>
      <c r="K165" s="5">
        <f>Taxi_journeydata!K165</f>
        <v>7.5</v>
      </c>
      <c r="M165" s="13">
        <f>IF(K165="","",Taxi_journeydata!M165)</f>
        <v>4.8611111124046147E-3</v>
      </c>
      <c r="N165" s="46">
        <f t="shared" si="9"/>
        <v>7.0000000018626451</v>
      </c>
      <c r="O165" s="5">
        <f t="shared" si="8"/>
        <v>3</v>
      </c>
      <c r="P165" s="20">
        <f t="shared" si="10"/>
        <v>9</v>
      </c>
    </row>
    <row r="166" spans="2:16" x14ac:dyDescent="0.35">
      <c r="B166" s="11">
        <f>Taxi_journeydata!B166</f>
        <v>44383</v>
      </c>
      <c r="C166" s="13">
        <f>Taxi_journeydata!C166</f>
        <v>0.41239583333333335</v>
      </c>
      <c r="D166" s="11">
        <f>Taxi_journeydata!D166</f>
        <v>44383</v>
      </c>
      <c r="E166" s="13">
        <f>Taxi_journeydata!E166</f>
        <v>0.41513888888888889</v>
      </c>
      <c r="F166" s="5">
        <f>Taxi_journeydata!F166</f>
        <v>1</v>
      </c>
      <c r="G166" s="5">
        <f>Taxi_journeydata!G166</f>
        <v>75</v>
      </c>
      <c r="H166" s="5">
        <f>Taxi_journeydata!H166</f>
        <v>74</v>
      </c>
      <c r="I166" s="5">
        <f>Taxi_journeydata!I166</f>
        <v>1</v>
      </c>
      <c r="J166" s="5">
        <f>Taxi_journeydata!J166</f>
        <v>0.5</v>
      </c>
      <c r="K166" s="5">
        <f>Taxi_journeydata!K166</f>
        <v>4</v>
      </c>
      <c r="M166" s="13">
        <f>IF(K166="","",Taxi_journeydata!M166)</f>
        <v>2.7430555564933456E-3</v>
      </c>
      <c r="N166" s="46">
        <f t="shared" si="9"/>
        <v>3.9500000013504177</v>
      </c>
      <c r="O166" s="5">
        <f t="shared" si="8"/>
        <v>3</v>
      </c>
      <c r="P166" s="20">
        <f t="shared" si="10"/>
        <v>9</v>
      </c>
    </row>
    <row r="167" spans="2:16" x14ac:dyDescent="0.35">
      <c r="B167" s="11">
        <f>Taxi_journeydata!B167</f>
        <v>44383</v>
      </c>
      <c r="C167" s="13">
        <f>Taxi_journeydata!C167</f>
        <v>0.41003472222222226</v>
      </c>
      <c r="D167" s="11">
        <f>Taxi_journeydata!D167</f>
        <v>44383</v>
      </c>
      <c r="E167" s="13">
        <f>Taxi_journeydata!E167</f>
        <v>0.41362268518518519</v>
      </c>
      <c r="F167" s="5">
        <f>Taxi_journeydata!F167</f>
        <v>1</v>
      </c>
      <c r="G167" s="5">
        <f>Taxi_journeydata!G167</f>
        <v>75</v>
      </c>
      <c r="H167" s="5">
        <f>Taxi_journeydata!H167</f>
        <v>75</v>
      </c>
      <c r="I167" s="5">
        <f>Taxi_journeydata!I167</f>
        <v>1</v>
      </c>
      <c r="J167" s="5">
        <f>Taxi_journeydata!J167</f>
        <v>0.81</v>
      </c>
      <c r="K167" s="5">
        <f>Taxi_journeydata!K167</f>
        <v>5.5</v>
      </c>
      <c r="M167" s="13">
        <f>IF(K167="","",Taxi_journeydata!M167)</f>
        <v>3.5879629649571143E-3</v>
      </c>
      <c r="N167" s="46">
        <f t="shared" si="9"/>
        <v>5.1666666695382446</v>
      </c>
      <c r="O167" s="5">
        <f t="shared" si="8"/>
        <v>3</v>
      </c>
      <c r="P167" s="20">
        <f t="shared" si="10"/>
        <v>9</v>
      </c>
    </row>
    <row r="168" spans="2:16" x14ac:dyDescent="0.35">
      <c r="B168" s="11">
        <f>Taxi_journeydata!B168</f>
        <v>44383</v>
      </c>
      <c r="C168" s="13">
        <f>Taxi_journeydata!C168</f>
        <v>0.47574074074074074</v>
      </c>
      <c r="D168" s="11">
        <f>Taxi_journeydata!D168</f>
        <v>44383</v>
      </c>
      <c r="E168" s="13">
        <f>Taxi_journeydata!E168</f>
        <v>0.48724537037037036</v>
      </c>
      <c r="F168" s="5">
        <f>Taxi_journeydata!F168</f>
        <v>1</v>
      </c>
      <c r="G168" s="5">
        <f>Taxi_journeydata!G168</f>
        <v>74</v>
      </c>
      <c r="H168" s="5">
        <f>Taxi_journeydata!H168</f>
        <v>43</v>
      </c>
      <c r="I168" s="5">
        <f>Taxi_journeydata!I168</f>
        <v>1</v>
      </c>
      <c r="J168" s="5">
        <f>Taxi_journeydata!J168</f>
        <v>2.2000000000000002</v>
      </c>
      <c r="K168" s="5">
        <f>Taxi_journeydata!K168</f>
        <v>12.5</v>
      </c>
      <c r="M168" s="13">
        <f>IF(K168="","",Taxi_journeydata!M168)</f>
        <v>1.1504629626870155E-2</v>
      </c>
      <c r="N168" s="46">
        <f t="shared" si="9"/>
        <v>16.566666662693024</v>
      </c>
      <c r="O168" s="5">
        <f t="shared" si="8"/>
        <v>3</v>
      </c>
      <c r="P168" s="20">
        <f t="shared" si="10"/>
        <v>11</v>
      </c>
    </row>
    <row r="169" spans="2:16" x14ac:dyDescent="0.35">
      <c r="B169" s="11">
        <f>Taxi_journeydata!B169</f>
        <v>44383</v>
      </c>
      <c r="C169" s="13">
        <f>Taxi_journeydata!C169</f>
        <v>0.60496527777777775</v>
      </c>
      <c r="D169" s="11">
        <f>Taxi_journeydata!D169</f>
        <v>44383</v>
      </c>
      <c r="E169" s="13">
        <f>Taxi_journeydata!E169</f>
        <v>0.61037037037037034</v>
      </c>
      <c r="F169" s="5">
        <f>Taxi_journeydata!F169</f>
        <v>1</v>
      </c>
      <c r="G169" s="5">
        <f>Taxi_journeydata!G169</f>
        <v>74</v>
      </c>
      <c r="H169" s="5">
        <f>Taxi_journeydata!H169</f>
        <v>41</v>
      </c>
      <c r="I169" s="5">
        <f>Taxi_journeydata!I169</f>
        <v>1</v>
      </c>
      <c r="J169" s="5">
        <f>Taxi_journeydata!J169</f>
        <v>1.2</v>
      </c>
      <c r="K169" s="5">
        <f>Taxi_journeydata!K169</f>
        <v>7</v>
      </c>
      <c r="M169" s="13">
        <f>IF(K169="","",Taxi_journeydata!M169)</f>
        <v>5.4050925900810398E-3</v>
      </c>
      <c r="N169" s="46">
        <f t="shared" si="9"/>
        <v>7.7833333297166973</v>
      </c>
      <c r="O169" s="5">
        <f t="shared" si="8"/>
        <v>3</v>
      </c>
      <c r="P169" s="20">
        <f t="shared" si="10"/>
        <v>14</v>
      </c>
    </row>
    <row r="170" spans="2:16" x14ac:dyDescent="0.35">
      <c r="B170" s="11">
        <f>Taxi_journeydata!B170</f>
        <v>44383</v>
      </c>
      <c r="C170" s="13">
        <f>Taxi_journeydata!C170</f>
        <v>0.60398148148148145</v>
      </c>
      <c r="D170" s="11">
        <f>Taxi_journeydata!D170</f>
        <v>44383</v>
      </c>
      <c r="E170" s="13">
        <f>Taxi_journeydata!E170</f>
        <v>0.61531250000000004</v>
      </c>
      <c r="F170" s="5">
        <f>Taxi_journeydata!F170</f>
        <v>1</v>
      </c>
      <c r="G170" s="5">
        <f>Taxi_journeydata!G170</f>
        <v>116</v>
      </c>
      <c r="H170" s="5">
        <f>Taxi_journeydata!H170</f>
        <v>41</v>
      </c>
      <c r="I170" s="5">
        <f>Taxi_journeydata!I170</f>
        <v>1</v>
      </c>
      <c r="J170" s="5">
        <f>Taxi_journeydata!J170</f>
        <v>2.2400000000000002</v>
      </c>
      <c r="K170" s="5">
        <f>Taxi_journeydata!K170</f>
        <v>12</v>
      </c>
      <c r="M170" s="13">
        <f>IF(K170="","",Taxi_journeydata!M170)</f>
        <v>1.1331018518831115E-2</v>
      </c>
      <c r="N170" s="46">
        <f t="shared" si="9"/>
        <v>16.316666667116806</v>
      </c>
      <c r="O170" s="5">
        <f t="shared" si="8"/>
        <v>3</v>
      </c>
      <c r="P170" s="20">
        <f t="shared" si="10"/>
        <v>14</v>
      </c>
    </row>
    <row r="171" spans="2:16" x14ac:dyDescent="0.35">
      <c r="B171" s="11">
        <f>Taxi_journeydata!B171</f>
        <v>44383</v>
      </c>
      <c r="C171" s="13">
        <f>Taxi_journeydata!C171</f>
        <v>0.6272685185185185</v>
      </c>
      <c r="D171" s="11">
        <f>Taxi_journeydata!D171</f>
        <v>44383</v>
      </c>
      <c r="E171" s="13">
        <f>Taxi_journeydata!E171</f>
        <v>0.63269675925925928</v>
      </c>
      <c r="F171" s="5">
        <f>Taxi_journeydata!F171</f>
        <v>1</v>
      </c>
      <c r="G171" s="5">
        <f>Taxi_journeydata!G171</f>
        <v>75</v>
      </c>
      <c r="H171" s="5">
        <f>Taxi_journeydata!H171</f>
        <v>74</v>
      </c>
      <c r="I171" s="5">
        <f>Taxi_journeydata!I171</f>
        <v>1</v>
      </c>
      <c r="J171" s="5">
        <f>Taxi_journeydata!J171</f>
        <v>1.4</v>
      </c>
      <c r="K171" s="5">
        <f>Taxi_journeydata!K171</f>
        <v>7.5</v>
      </c>
      <c r="M171" s="13">
        <f>IF(K171="","",Taxi_journeydata!M171)</f>
        <v>5.4282407436403446E-3</v>
      </c>
      <c r="N171" s="46">
        <f t="shared" si="9"/>
        <v>7.8166666708420962</v>
      </c>
      <c r="O171" s="5">
        <f t="shared" si="8"/>
        <v>3</v>
      </c>
      <c r="P171" s="20">
        <f t="shared" si="10"/>
        <v>15</v>
      </c>
    </row>
    <row r="172" spans="2:16" x14ac:dyDescent="0.35">
      <c r="B172" s="11">
        <f>Taxi_journeydata!B172</f>
        <v>44383</v>
      </c>
      <c r="C172" s="13">
        <f>Taxi_journeydata!C172</f>
        <v>0.65271990740740737</v>
      </c>
      <c r="D172" s="11">
        <f>Taxi_journeydata!D172</f>
        <v>44383</v>
      </c>
      <c r="E172" s="13">
        <f>Taxi_journeydata!E172</f>
        <v>0.66743055555555564</v>
      </c>
      <c r="F172" s="5">
        <f>Taxi_journeydata!F172</f>
        <v>1</v>
      </c>
      <c r="G172" s="5">
        <f>Taxi_journeydata!G172</f>
        <v>243</v>
      </c>
      <c r="H172" s="5">
        <f>Taxi_journeydata!H172</f>
        <v>116</v>
      </c>
      <c r="I172" s="5">
        <f>Taxi_journeydata!I172</f>
        <v>1</v>
      </c>
      <c r="J172" s="5">
        <f>Taxi_journeydata!J172</f>
        <v>2.91</v>
      </c>
      <c r="K172" s="5">
        <f>Taxi_journeydata!K172</f>
        <v>15</v>
      </c>
      <c r="M172" s="13">
        <f>IF(K172="","",Taxi_journeydata!M172)</f>
        <v>1.4710648145410232E-2</v>
      </c>
      <c r="N172" s="46">
        <f t="shared" si="9"/>
        <v>21.183333329390734</v>
      </c>
      <c r="O172" s="5">
        <f t="shared" si="8"/>
        <v>3</v>
      </c>
      <c r="P172" s="20">
        <f t="shared" si="10"/>
        <v>15</v>
      </c>
    </row>
    <row r="173" spans="2:16" x14ac:dyDescent="0.35">
      <c r="B173" s="11">
        <f>Taxi_journeydata!B173</f>
        <v>44383</v>
      </c>
      <c r="C173" s="13">
        <f>Taxi_journeydata!C173</f>
        <v>0.64636574074074071</v>
      </c>
      <c r="D173" s="11">
        <f>Taxi_journeydata!D173</f>
        <v>44383</v>
      </c>
      <c r="E173" s="13">
        <f>Taxi_journeydata!E173</f>
        <v>0.65393518518518523</v>
      </c>
      <c r="F173" s="5">
        <f>Taxi_journeydata!F173</f>
        <v>1</v>
      </c>
      <c r="G173" s="5">
        <f>Taxi_journeydata!G173</f>
        <v>74</v>
      </c>
      <c r="H173" s="5">
        <f>Taxi_journeydata!H173</f>
        <v>42</v>
      </c>
      <c r="I173" s="5">
        <f>Taxi_journeydata!I173</f>
        <v>1</v>
      </c>
      <c r="J173" s="5">
        <f>Taxi_journeydata!J173</f>
        <v>2.13</v>
      </c>
      <c r="K173" s="5">
        <f>Taxi_journeydata!K173</f>
        <v>10</v>
      </c>
      <c r="M173" s="13">
        <f>IF(K173="","",Taxi_journeydata!M173)</f>
        <v>7.5694444458349608E-3</v>
      </c>
      <c r="N173" s="46">
        <f t="shared" si="9"/>
        <v>10.900000002002344</v>
      </c>
      <c r="O173" s="5">
        <f t="shared" si="8"/>
        <v>3</v>
      </c>
      <c r="P173" s="20">
        <f t="shared" si="10"/>
        <v>15</v>
      </c>
    </row>
    <row r="174" spans="2:16" x14ac:dyDescent="0.35">
      <c r="B174" s="11">
        <f>Taxi_journeydata!B174</f>
        <v>44383</v>
      </c>
      <c r="C174" s="13">
        <f>Taxi_journeydata!C174</f>
        <v>0.65501157407407407</v>
      </c>
      <c r="D174" s="11">
        <f>Taxi_journeydata!D174</f>
        <v>44383</v>
      </c>
      <c r="E174" s="13">
        <f>Taxi_journeydata!E174</f>
        <v>0.65892361111111108</v>
      </c>
      <c r="F174" s="5">
        <f>Taxi_journeydata!F174</f>
        <v>1</v>
      </c>
      <c r="G174" s="5">
        <f>Taxi_journeydata!G174</f>
        <v>42</v>
      </c>
      <c r="H174" s="5">
        <f>Taxi_journeydata!H174</f>
        <v>42</v>
      </c>
      <c r="I174" s="5">
        <f>Taxi_journeydata!I174</f>
        <v>1</v>
      </c>
      <c r="J174" s="5">
        <f>Taxi_journeydata!J174</f>
        <v>1.44</v>
      </c>
      <c r="K174" s="5">
        <f>Taxi_journeydata!K174</f>
        <v>6.5</v>
      </c>
      <c r="M174" s="13">
        <f>IF(K174="","",Taxi_journeydata!M174)</f>
        <v>3.9120370347518474E-3</v>
      </c>
      <c r="N174" s="46">
        <f t="shared" si="9"/>
        <v>5.6333333300426602</v>
      </c>
      <c r="O174" s="5">
        <f t="shared" si="8"/>
        <v>3</v>
      </c>
      <c r="P174" s="20">
        <f t="shared" si="10"/>
        <v>15</v>
      </c>
    </row>
    <row r="175" spans="2:16" x14ac:dyDescent="0.35">
      <c r="B175" s="11">
        <f>Taxi_journeydata!B175</f>
        <v>44383</v>
      </c>
      <c r="C175" s="13">
        <f>Taxi_journeydata!C175</f>
        <v>0.7056365740740741</v>
      </c>
      <c r="D175" s="11">
        <f>Taxi_journeydata!D175</f>
        <v>44383</v>
      </c>
      <c r="E175" s="13">
        <f>Taxi_journeydata!E175</f>
        <v>0.70900462962962962</v>
      </c>
      <c r="F175" s="5">
        <f>Taxi_journeydata!F175</f>
        <v>1</v>
      </c>
      <c r="G175" s="5">
        <f>Taxi_journeydata!G175</f>
        <v>75</v>
      </c>
      <c r="H175" s="5">
        <f>Taxi_journeydata!H175</f>
        <v>43</v>
      </c>
      <c r="I175" s="5">
        <f>Taxi_journeydata!I175</f>
        <v>1</v>
      </c>
      <c r="J175" s="5">
        <f>Taxi_journeydata!J175</f>
        <v>0.5</v>
      </c>
      <c r="K175" s="5">
        <f>Taxi_journeydata!K175</f>
        <v>5</v>
      </c>
      <c r="M175" s="13">
        <f>IF(K175="","",Taxi_journeydata!M175)</f>
        <v>3.3680555570754223E-3</v>
      </c>
      <c r="N175" s="46">
        <f t="shared" si="9"/>
        <v>4.8500000021886081</v>
      </c>
      <c r="O175" s="5">
        <f t="shared" si="8"/>
        <v>3</v>
      </c>
      <c r="P175" s="20">
        <f t="shared" si="10"/>
        <v>16</v>
      </c>
    </row>
    <row r="176" spans="2:16" x14ac:dyDescent="0.35">
      <c r="B176" s="11">
        <f>Taxi_journeydata!B176</f>
        <v>44383</v>
      </c>
      <c r="C176" s="13">
        <f>Taxi_journeydata!C176</f>
        <v>0.76015046296296296</v>
      </c>
      <c r="D176" s="11">
        <f>Taxi_journeydata!D176</f>
        <v>44383</v>
      </c>
      <c r="E176" s="13">
        <f>Taxi_journeydata!E176</f>
        <v>0.79201388888888891</v>
      </c>
      <c r="F176" s="5">
        <f>Taxi_journeydata!F176</f>
        <v>1</v>
      </c>
      <c r="G176" s="5">
        <f>Taxi_journeydata!G176</f>
        <v>74</v>
      </c>
      <c r="H176" s="5">
        <f>Taxi_journeydata!H176</f>
        <v>169</v>
      </c>
      <c r="I176" s="5">
        <f>Taxi_journeydata!I176</f>
        <v>1</v>
      </c>
      <c r="J176" s="5">
        <f>Taxi_journeydata!J176</f>
        <v>5.41</v>
      </c>
      <c r="K176" s="5">
        <f>Taxi_journeydata!K176</f>
        <v>29</v>
      </c>
      <c r="M176" s="13">
        <f>IF(K176="","",Taxi_journeydata!M176)</f>
        <v>3.1863425923802424E-2</v>
      </c>
      <c r="N176" s="46">
        <f t="shared" si="9"/>
        <v>45.883333330275491</v>
      </c>
      <c r="O176" s="5">
        <f t="shared" si="8"/>
        <v>3</v>
      </c>
      <c r="P176" s="20">
        <f t="shared" si="10"/>
        <v>18</v>
      </c>
    </row>
    <row r="177" spans="2:16" x14ac:dyDescent="0.35">
      <c r="B177" s="11">
        <f>Taxi_journeydata!B177</f>
        <v>44383</v>
      </c>
      <c r="C177" s="13">
        <f>Taxi_journeydata!C177</f>
        <v>0.77703703703703697</v>
      </c>
      <c r="D177" s="11">
        <f>Taxi_journeydata!D177</f>
        <v>44383</v>
      </c>
      <c r="E177" s="13">
        <f>Taxi_journeydata!E177</f>
        <v>0.77972222222222232</v>
      </c>
      <c r="F177" s="5">
        <f>Taxi_journeydata!F177</f>
        <v>1</v>
      </c>
      <c r="G177" s="5">
        <f>Taxi_journeydata!G177</f>
        <v>41</v>
      </c>
      <c r="H177" s="5">
        <f>Taxi_journeydata!H177</f>
        <v>42</v>
      </c>
      <c r="I177" s="5">
        <f>Taxi_journeydata!I177</f>
        <v>1</v>
      </c>
      <c r="J177" s="5">
        <f>Taxi_journeydata!J177</f>
        <v>0.69</v>
      </c>
      <c r="K177" s="5">
        <f>Taxi_journeydata!K177</f>
        <v>4.5</v>
      </c>
      <c r="M177" s="13">
        <f>IF(K177="","",Taxi_journeydata!M177)</f>
        <v>2.6851851871469989E-3</v>
      </c>
      <c r="N177" s="46">
        <f t="shared" si="9"/>
        <v>3.8666666694916785</v>
      </c>
      <c r="O177" s="5">
        <f t="shared" si="8"/>
        <v>3</v>
      </c>
      <c r="P177" s="20">
        <f t="shared" si="10"/>
        <v>18</v>
      </c>
    </row>
    <row r="178" spans="2:16" x14ac:dyDescent="0.35">
      <c r="B178" s="11">
        <f>Taxi_journeydata!B178</f>
        <v>44383</v>
      </c>
      <c r="C178" s="13">
        <f>Taxi_journeydata!C178</f>
        <v>0.75151620370370376</v>
      </c>
      <c r="D178" s="11">
        <f>Taxi_journeydata!D178</f>
        <v>44383</v>
      </c>
      <c r="E178" s="13">
        <f>Taxi_journeydata!E178</f>
        <v>0.76421296296296293</v>
      </c>
      <c r="F178" s="5">
        <f>Taxi_journeydata!F178</f>
        <v>1</v>
      </c>
      <c r="G178" s="5">
        <f>Taxi_journeydata!G178</f>
        <v>61</v>
      </c>
      <c r="H178" s="5">
        <f>Taxi_journeydata!H178</f>
        <v>62</v>
      </c>
      <c r="I178" s="5">
        <f>Taxi_journeydata!I178</f>
        <v>1</v>
      </c>
      <c r="J178" s="5">
        <f>Taxi_journeydata!J178</f>
        <v>2.1</v>
      </c>
      <c r="K178" s="5">
        <f>Taxi_journeydata!K178</f>
        <v>13</v>
      </c>
      <c r="M178" s="13">
        <f>IF(K178="","",Taxi_journeydata!M178)</f>
        <v>1.2696759258687962E-2</v>
      </c>
      <c r="N178" s="46">
        <f t="shared" si="9"/>
        <v>18.283333332510665</v>
      </c>
      <c r="O178" s="5">
        <f t="shared" si="8"/>
        <v>3</v>
      </c>
      <c r="P178" s="20">
        <f t="shared" si="10"/>
        <v>18</v>
      </c>
    </row>
    <row r="179" spans="2:16" x14ac:dyDescent="0.35">
      <c r="B179" s="11">
        <f>Taxi_journeydata!B179</f>
        <v>44383</v>
      </c>
      <c r="C179" s="13">
        <f>Taxi_journeydata!C179</f>
        <v>0.84068287037037026</v>
      </c>
      <c r="D179" s="11">
        <f>Taxi_journeydata!D179</f>
        <v>44383</v>
      </c>
      <c r="E179" s="13">
        <f>Taxi_journeydata!E179</f>
        <v>0.8499537037037036</v>
      </c>
      <c r="F179" s="5">
        <f>Taxi_journeydata!F179</f>
        <v>1</v>
      </c>
      <c r="G179" s="5">
        <f>Taxi_journeydata!G179</f>
        <v>95</v>
      </c>
      <c r="H179" s="5">
        <f>Taxi_journeydata!H179</f>
        <v>197</v>
      </c>
      <c r="I179" s="5">
        <f>Taxi_journeydata!I179</f>
        <v>1</v>
      </c>
      <c r="J179" s="5">
        <f>Taxi_journeydata!J179</f>
        <v>2.63</v>
      </c>
      <c r="K179" s="5">
        <f>Taxi_journeydata!K179</f>
        <v>12</v>
      </c>
      <c r="M179" s="13">
        <f>IF(K179="","",Taxi_journeydata!M179)</f>
        <v>9.2708333322661929E-3</v>
      </c>
      <c r="N179" s="46">
        <f t="shared" si="9"/>
        <v>13.349999998463318</v>
      </c>
      <c r="O179" s="5">
        <f t="shared" si="8"/>
        <v>3</v>
      </c>
      <c r="P179" s="20">
        <f t="shared" si="10"/>
        <v>20</v>
      </c>
    </row>
    <row r="180" spans="2:16" x14ac:dyDescent="0.35">
      <c r="B180" s="11">
        <f>Taxi_journeydata!B180</f>
        <v>44383</v>
      </c>
      <c r="C180" s="13">
        <f>Taxi_journeydata!C180</f>
        <v>0.88599537037037035</v>
      </c>
      <c r="D180" s="11">
        <f>Taxi_journeydata!D180</f>
        <v>44383</v>
      </c>
      <c r="E180" s="13">
        <f>Taxi_journeydata!E180</f>
        <v>0.88865740740740751</v>
      </c>
      <c r="F180" s="5">
        <f>Taxi_journeydata!F180</f>
        <v>1</v>
      </c>
      <c r="G180" s="5">
        <f>Taxi_journeydata!G180</f>
        <v>75</v>
      </c>
      <c r="H180" s="5">
        <f>Taxi_journeydata!H180</f>
        <v>74</v>
      </c>
      <c r="I180" s="5">
        <f>Taxi_journeydata!I180</f>
        <v>1</v>
      </c>
      <c r="J180" s="5">
        <f>Taxi_journeydata!J180</f>
        <v>1.57</v>
      </c>
      <c r="K180" s="5">
        <f>Taxi_journeydata!K180</f>
        <v>6</v>
      </c>
      <c r="M180" s="13">
        <f>IF(K180="","",Taxi_journeydata!M180)</f>
        <v>2.6620370335876942E-3</v>
      </c>
      <c r="N180" s="46">
        <f t="shared" si="9"/>
        <v>3.8333333283662796</v>
      </c>
      <c r="O180" s="5">
        <f t="shared" si="8"/>
        <v>3</v>
      </c>
      <c r="P180" s="20">
        <f t="shared" si="10"/>
        <v>21</v>
      </c>
    </row>
    <row r="181" spans="2:16" x14ac:dyDescent="0.35">
      <c r="B181" s="11">
        <f>Taxi_journeydata!B181</f>
        <v>44383</v>
      </c>
      <c r="C181" s="13">
        <f>Taxi_journeydata!C181</f>
        <v>0.91675925925925927</v>
      </c>
      <c r="D181" s="11">
        <f>Taxi_journeydata!D181</f>
        <v>44383</v>
      </c>
      <c r="E181" s="13">
        <f>Taxi_journeydata!E181</f>
        <v>0.9347685185185185</v>
      </c>
      <c r="F181" s="5">
        <f>Taxi_journeydata!F181</f>
        <v>1</v>
      </c>
      <c r="G181" s="5">
        <f>Taxi_journeydata!G181</f>
        <v>152</v>
      </c>
      <c r="H181" s="5">
        <f>Taxi_journeydata!H181</f>
        <v>168</v>
      </c>
      <c r="I181" s="5">
        <f>Taxi_journeydata!I181</f>
        <v>1</v>
      </c>
      <c r="J181" s="5">
        <f>Taxi_journeydata!J181</f>
        <v>4.7</v>
      </c>
      <c r="K181" s="5">
        <f>Taxi_journeydata!K181</f>
        <v>19.5</v>
      </c>
      <c r="M181" s="13">
        <f>IF(K181="","",Taxi_journeydata!M181)</f>
        <v>1.8009259256359655E-2</v>
      </c>
      <c r="N181" s="46">
        <f t="shared" si="9"/>
        <v>25.933333329157904</v>
      </c>
      <c r="O181" s="5">
        <f t="shared" si="8"/>
        <v>3</v>
      </c>
      <c r="P181" s="20">
        <f t="shared" si="10"/>
        <v>22</v>
      </c>
    </row>
    <row r="182" spans="2:16" x14ac:dyDescent="0.35">
      <c r="B182" s="11">
        <f>Taxi_journeydata!B182</f>
        <v>44383</v>
      </c>
      <c r="C182" s="13">
        <f>Taxi_journeydata!C182</f>
        <v>0.9612384259259259</v>
      </c>
      <c r="D182" s="11">
        <f>Taxi_journeydata!D182</f>
        <v>44383</v>
      </c>
      <c r="E182" s="13">
        <f>Taxi_journeydata!E182</f>
        <v>0.96480324074074064</v>
      </c>
      <c r="F182" s="5">
        <f>Taxi_journeydata!F182</f>
        <v>1</v>
      </c>
      <c r="G182" s="5">
        <f>Taxi_journeydata!G182</f>
        <v>75</v>
      </c>
      <c r="H182" s="5">
        <f>Taxi_journeydata!H182</f>
        <v>75</v>
      </c>
      <c r="I182" s="5">
        <f>Taxi_journeydata!I182</f>
        <v>1</v>
      </c>
      <c r="J182" s="5">
        <f>Taxi_journeydata!J182</f>
        <v>0.91</v>
      </c>
      <c r="K182" s="5">
        <f>Taxi_journeydata!K182</f>
        <v>5</v>
      </c>
      <c r="M182" s="13">
        <f>IF(K182="","",Taxi_journeydata!M182)</f>
        <v>3.5648148113978095E-3</v>
      </c>
      <c r="N182" s="46">
        <f t="shared" si="9"/>
        <v>5.1333333284128457</v>
      </c>
      <c r="O182" s="5">
        <f t="shared" si="8"/>
        <v>3</v>
      </c>
      <c r="P182" s="20">
        <f t="shared" si="10"/>
        <v>23</v>
      </c>
    </row>
    <row r="183" spans="2:16" x14ac:dyDescent="0.35">
      <c r="B183" s="11">
        <f>Taxi_journeydata!B183</f>
        <v>44383</v>
      </c>
      <c r="C183" s="13">
        <f>Taxi_journeydata!C183</f>
        <v>0.95491898148148147</v>
      </c>
      <c r="D183" s="11">
        <f>Taxi_journeydata!D183</f>
        <v>44383</v>
      </c>
      <c r="E183" s="13">
        <f>Taxi_journeydata!E183</f>
        <v>0.96241898148148142</v>
      </c>
      <c r="F183" s="5">
        <f>Taxi_journeydata!F183</f>
        <v>1</v>
      </c>
      <c r="G183" s="5">
        <f>Taxi_journeydata!G183</f>
        <v>82</v>
      </c>
      <c r="H183" s="5">
        <f>Taxi_journeydata!H183</f>
        <v>226</v>
      </c>
      <c r="I183" s="5">
        <f>Taxi_journeydata!I183</f>
        <v>1</v>
      </c>
      <c r="J183" s="5">
        <f>Taxi_journeydata!J183</f>
        <v>2.1800000000000002</v>
      </c>
      <c r="K183" s="5">
        <f>Taxi_journeydata!K183</f>
        <v>9.5</v>
      </c>
      <c r="M183" s="13">
        <f>IF(K183="","",Taxi_journeydata!M183)</f>
        <v>7.4999999997089617E-3</v>
      </c>
      <c r="N183" s="46">
        <f t="shared" si="9"/>
        <v>10.799999999580905</v>
      </c>
      <c r="O183" s="5">
        <f t="shared" si="8"/>
        <v>3</v>
      </c>
      <c r="P183" s="20">
        <f t="shared" si="10"/>
        <v>22</v>
      </c>
    </row>
    <row r="184" spans="2:16" x14ac:dyDescent="0.35">
      <c r="B184" s="11">
        <f>Taxi_journeydata!B184</f>
        <v>44384</v>
      </c>
      <c r="C184" s="13">
        <f>Taxi_journeydata!C184</f>
        <v>0.32498842592592592</v>
      </c>
      <c r="D184" s="11">
        <f>Taxi_journeydata!D184</f>
        <v>44384</v>
      </c>
      <c r="E184" s="13">
        <f>Taxi_journeydata!E184</f>
        <v>0.3342013888888889</v>
      </c>
      <c r="F184" s="5">
        <f>Taxi_journeydata!F184</f>
        <v>1</v>
      </c>
      <c r="G184" s="5">
        <f>Taxi_journeydata!G184</f>
        <v>173</v>
      </c>
      <c r="H184" s="5">
        <f>Taxi_journeydata!H184</f>
        <v>92</v>
      </c>
      <c r="I184" s="5">
        <f>Taxi_journeydata!I184</f>
        <v>1</v>
      </c>
      <c r="J184" s="5">
        <f>Taxi_journeydata!J184</f>
        <v>2.5</v>
      </c>
      <c r="K184" s="5">
        <f>Taxi_journeydata!K184</f>
        <v>12</v>
      </c>
      <c r="M184" s="13">
        <f>IF(K184="","",Taxi_journeydata!M184)</f>
        <v>9.2129629629198462E-3</v>
      </c>
      <c r="N184" s="46">
        <f t="shared" si="9"/>
        <v>13.266666666604578</v>
      </c>
      <c r="O184" s="5">
        <f t="shared" si="8"/>
        <v>4</v>
      </c>
      <c r="P184" s="20">
        <f t="shared" si="10"/>
        <v>7</v>
      </c>
    </row>
    <row r="185" spans="2:16" x14ac:dyDescent="0.35">
      <c r="B185" s="11">
        <f>Taxi_journeydata!B185</f>
        <v>44384</v>
      </c>
      <c r="C185" s="13">
        <f>Taxi_journeydata!C185</f>
        <v>0.34173611111111107</v>
      </c>
      <c r="D185" s="11">
        <f>Taxi_journeydata!D185</f>
        <v>44384</v>
      </c>
      <c r="E185" s="13">
        <f>Taxi_journeydata!E185</f>
        <v>0.3478472222222222</v>
      </c>
      <c r="F185" s="5">
        <f>Taxi_journeydata!F185</f>
        <v>1</v>
      </c>
      <c r="G185" s="5">
        <f>Taxi_journeydata!G185</f>
        <v>7</v>
      </c>
      <c r="H185" s="5">
        <f>Taxi_journeydata!H185</f>
        <v>138</v>
      </c>
      <c r="I185" s="5">
        <f>Taxi_journeydata!I185</f>
        <v>1</v>
      </c>
      <c r="J185" s="5">
        <f>Taxi_journeydata!J185</f>
        <v>4.0999999999999996</v>
      </c>
      <c r="K185" s="5">
        <f>Taxi_journeydata!K185</f>
        <v>13</v>
      </c>
      <c r="M185" s="13">
        <f>IF(K185="","",Taxi_journeydata!M185)</f>
        <v>6.1111111135687679E-3</v>
      </c>
      <c r="N185" s="46">
        <f t="shared" si="9"/>
        <v>8.8000000035390258</v>
      </c>
      <c r="O185" s="5">
        <f t="shared" si="8"/>
        <v>4</v>
      </c>
      <c r="P185" s="20">
        <f t="shared" si="10"/>
        <v>8</v>
      </c>
    </row>
    <row r="186" spans="2:16" x14ac:dyDescent="0.35">
      <c r="B186" s="11">
        <f>Taxi_journeydata!B186</f>
        <v>44384</v>
      </c>
      <c r="C186" s="13">
        <f>Taxi_journeydata!C186</f>
        <v>0.37148148148148147</v>
      </c>
      <c r="D186" s="11">
        <f>Taxi_journeydata!D186</f>
        <v>44384</v>
      </c>
      <c r="E186" s="13">
        <f>Taxi_journeydata!E186</f>
        <v>0.42201388888888891</v>
      </c>
      <c r="F186" s="5">
        <f>Taxi_journeydata!F186</f>
        <v>1</v>
      </c>
      <c r="G186" s="5">
        <f>Taxi_journeydata!G186</f>
        <v>75</v>
      </c>
      <c r="H186" s="5">
        <f>Taxi_journeydata!H186</f>
        <v>240</v>
      </c>
      <c r="I186" s="5">
        <f>Taxi_journeydata!I186</f>
        <v>1</v>
      </c>
      <c r="J186" s="5">
        <f>Taxi_journeydata!J186</f>
        <v>37.42</v>
      </c>
      <c r="K186" s="5">
        <f>Taxi_journeydata!K186</f>
        <v>106</v>
      </c>
      <c r="M186" s="13">
        <f>IF(K186="","",Taxi_journeydata!M186)</f>
        <v>5.0532407403807156E-2</v>
      </c>
      <c r="N186" s="46">
        <f t="shared" si="9"/>
        <v>72.766666661482304</v>
      </c>
      <c r="O186" s="5">
        <f t="shared" si="8"/>
        <v>4</v>
      </c>
      <c r="P186" s="20">
        <f t="shared" si="10"/>
        <v>8</v>
      </c>
    </row>
    <row r="187" spans="2:16" x14ac:dyDescent="0.35">
      <c r="B187" s="11">
        <f>Taxi_journeydata!B187</f>
        <v>44384</v>
      </c>
      <c r="C187" s="13">
        <f>Taxi_journeydata!C187</f>
        <v>0.37535879629629632</v>
      </c>
      <c r="D187" s="11">
        <f>Taxi_journeydata!D187</f>
        <v>44384</v>
      </c>
      <c r="E187" s="13">
        <f>Taxi_journeydata!E187</f>
        <v>0.38513888888888892</v>
      </c>
      <c r="F187" s="5">
        <f>Taxi_journeydata!F187</f>
        <v>1</v>
      </c>
      <c r="G187" s="5">
        <f>Taxi_journeydata!G187</f>
        <v>47</v>
      </c>
      <c r="H187" s="5">
        <f>Taxi_journeydata!H187</f>
        <v>126</v>
      </c>
      <c r="I187" s="5">
        <f>Taxi_journeydata!I187</f>
        <v>1</v>
      </c>
      <c r="J187" s="5">
        <f>Taxi_journeydata!J187</f>
        <v>2.64</v>
      </c>
      <c r="K187" s="5">
        <f>Taxi_journeydata!K187</f>
        <v>12</v>
      </c>
      <c r="M187" s="13">
        <f>IF(K187="","",Taxi_journeydata!M187)</f>
        <v>9.7800925941555761E-3</v>
      </c>
      <c r="N187" s="46">
        <f t="shared" si="9"/>
        <v>14.08333333558403</v>
      </c>
      <c r="O187" s="5">
        <f t="shared" si="8"/>
        <v>4</v>
      </c>
      <c r="P187" s="20">
        <f t="shared" si="10"/>
        <v>9</v>
      </c>
    </row>
    <row r="188" spans="2:16" x14ac:dyDescent="0.35">
      <c r="B188" s="11">
        <f>Taxi_journeydata!B188</f>
        <v>44384</v>
      </c>
      <c r="C188" s="13">
        <f>Taxi_journeydata!C188</f>
        <v>0.45965277777777774</v>
      </c>
      <c r="D188" s="11">
        <f>Taxi_journeydata!D188</f>
        <v>44384</v>
      </c>
      <c r="E188" s="13">
        <f>Taxi_journeydata!E188</f>
        <v>0.46743055555555557</v>
      </c>
      <c r="F188" s="5">
        <f>Taxi_journeydata!F188</f>
        <v>1</v>
      </c>
      <c r="G188" s="5">
        <f>Taxi_journeydata!G188</f>
        <v>74</v>
      </c>
      <c r="H188" s="5">
        <f>Taxi_journeydata!H188</f>
        <v>238</v>
      </c>
      <c r="I188" s="5">
        <f>Taxi_journeydata!I188</f>
        <v>1</v>
      </c>
      <c r="J188" s="5">
        <f>Taxi_journeydata!J188</f>
        <v>2.0499999999999998</v>
      </c>
      <c r="K188" s="5">
        <f>Taxi_journeydata!K188</f>
        <v>9.5</v>
      </c>
      <c r="M188" s="13">
        <f>IF(K188="","",Taxi_journeydata!M188)</f>
        <v>7.7777777769370005E-3</v>
      </c>
      <c r="N188" s="46">
        <f t="shared" si="9"/>
        <v>11.199999998789281</v>
      </c>
      <c r="O188" s="5">
        <f t="shared" si="8"/>
        <v>4</v>
      </c>
      <c r="P188" s="20">
        <f t="shared" si="10"/>
        <v>11</v>
      </c>
    </row>
    <row r="189" spans="2:16" x14ac:dyDescent="0.35">
      <c r="B189" s="11">
        <f>Taxi_journeydata!B189</f>
        <v>44384</v>
      </c>
      <c r="C189" s="13">
        <f>Taxi_journeydata!C189</f>
        <v>0.48851851851851852</v>
      </c>
      <c r="D189" s="11">
        <f>Taxi_journeydata!D189</f>
        <v>44384</v>
      </c>
      <c r="E189" s="13">
        <f>Taxi_journeydata!E189</f>
        <v>0.49478009259259265</v>
      </c>
      <c r="F189" s="5">
        <f>Taxi_journeydata!F189</f>
        <v>1</v>
      </c>
      <c r="G189" s="5">
        <f>Taxi_journeydata!G189</f>
        <v>41</v>
      </c>
      <c r="H189" s="5">
        <f>Taxi_journeydata!H189</f>
        <v>42</v>
      </c>
      <c r="I189" s="5">
        <f>Taxi_journeydata!I189</f>
        <v>1</v>
      </c>
      <c r="J189" s="5">
        <f>Taxi_journeydata!J189</f>
        <v>1.19</v>
      </c>
      <c r="K189" s="5">
        <f>Taxi_journeydata!K189</f>
        <v>8</v>
      </c>
      <c r="M189" s="13">
        <f>IF(K189="","",Taxi_journeydata!M189)</f>
        <v>6.2615740753244609E-3</v>
      </c>
      <c r="N189" s="46">
        <f t="shared" si="9"/>
        <v>9.0166666684672236</v>
      </c>
      <c r="O189" s="5">
        <f t="shared" si="8"/>
        <v>4</v>
      </c>
      <c r="P189" s="20">
        <f t="shared" si="10"/>
        <v>11</v>
      </c>
    </row>
    <row r="190" spans="2:16" x14ac:dyDescent="0.35">
      <c r="B190" s="11">
        <f>Taxi_journeydata!B190</f>
        <v>44384</v>
      </c>
      <c r="C190" s="13">
        <f>Taxi_journeydata!C190</f>
        <v>0.50509259259259254</v>
      </c>
      <c r="D190" s="11">
        <f>Taxi_journeydata!D190</f>
        <v>44384</v>
      </c>
      <c r="E190" s="13">
        <f>Taxi_journeydata!E190</f>
        <v>0.51175925925925925</v>
      </c>
      <c r="F190" s="5">
        <f>Taxi_journeydata!F190</f>
        <v>1</v>
      </c>
      <c r="G190" s="5">
        <f>Taxi_journeydata!G190</f>
        <v>42</v>
      </c>
      <c r="H190" s="5">
        <f>Taxi_journeydata!H190</f>
        <v>41</v>
      </c>
      <c r="I190" s="5">
        <f>Taxi_journeydata!I190</f>
        <v>1</v>
      </c>
      <c r="J190" s="5">
        <f>Taxi_journeydata!J190</f>
        <v>1.43</v>
      </c>
      <c r="K190" s="5">
        <f>Taxi_journeydata!K190</f>
        <v>8</v>
      </c>
      <c r="M190" s="13">
        <f>IF(K190="","",Taxi_journeydata!M190)</f>
        <v>6.6666666680248454E-3</v>
      </c>
      <c r="N190" s="46">
        <f t="shared" si="9"/>
        <v>9.6000000019557774</v>
      </c>
      <c r="O190" s="5">
        <f t="shared" si="8"/>
        <v>4</v>
      </c>
      <c r="P190" s="20">
        <f t="shared" si="10"/>
        <v>12</v>
      </c>
    </row>
    <row r="191" spans="2:16" x14ac:dyDescent="0.35">
      <c r="B191" s="11">
        <f>Taxi_journeydata!B191</f>
        <v>44384</v>
      </c>
      <c r="C191" s="13">
        <f>Taxi_journeydata!C191</f>
        <v>0.53456018518518522</v>
      </c>
      <c r="D191" s="11">
        <f>Taxi_journeydata!D191</f>
        <v>44384</v>
      </c>
      <c r="E191" s="13">
        <f>Taxi_journeydata!E191</f>
        <v>0.53820601851851857</v>
      </c>
      <c r="F191" s="5">
        <f>Taxi_journeydata!F191</f>
        <v>1</v>
      </c>
      <c r="G191" s="5">
        <f>Taxi_journeydata!G191</f>
        <v>42</v>
      </c>
      <c r="H191" s="5">
        <f>Taxi_journeydata!H191</f>
        <v>152</v>
      </c>
      <c r="I191" s="5">
        <f>Taxi_journeydata!I191</f>
        <v>1</v>
      </c>
      <c r="J191" s="5">
        <f>Taxi_journeydata!J191</f>
        <v>0.91</v>
      </c>
      <c r="K191" s="5">
        <f>Taxi_journeydata!K191</f>
        <v>5.5</v>
      </c>
      <c r="M191" s="13">
        <f>IF(K191="","",Taxi_journeydata!M191)</f>
        <v>3.645833334303461E-3</v>
      </c>
      <c r="N191" s="46">
        <f t="shared" si="9"/>
        <v>5.2500000013969839</v>
      </c>
      <c r="O191" s="5">
        <f t="shared" si="8"/>
        <v>4</v>
      </c>
      <c r="P191" s="20">
        <f t="shared" si="10"/>
        <v>12</v>
      </c>
    </row>
    <row r="192" spans="2:16" x14ac:dyDescent="0.35">
      <c r="B192" s="11">
        <f>Taxi_journeydata!B192</f>
        <v>44384</v>
      </c>
      <c r="C192" s="13">
        <f>Taxi_journeydata!C192</f>
        <v>0.57208333333333339</v>
      </c>
      <c r="D192" s="11">
        <f>Taxi_journeydata!D192</f>
        <v>44384</v>
      </c>
      <c r="E192" s="13">
        <f>Taxi_journeydata!E192</f>
        <v>0.58328703703703699</v>
      </c>
      <c r="F192" s="5">
        <f>Taxi_journeydata!F192</f>
        <v>1</v>
      </c>
      <c r="G192" s="5">
        <f>Taxi_journeydata!G192</f>
        <v>82</v>
      </c>
      <c r="H192" s="5">
        <f>Taxi_journeydata!H192</f>
        <v>223</v>
      </c>
      <c r="I192" s="5">
        <f>Taxi_journeydata!I192</f>
        <v>1</v>
      </c>
      <c r="J192" s="5">
        <f>Taxi_journeydata!J192</f>
        <v>3.83</v>
      </c>
      <c r="K192" s="5">
        <f>Taxi_journeydata!K192</f>
        <v>15</v>
      </c>
      <c r="M192" s="13">
        <f>IF(K192="","",Taxi_journeydata!M192)</f>
        <v>1.1203703703358769E-2</v>
      </c>
      <c r="N192" s="46">
        <f t="shared" si="9"/>
        <v>16.133333332836628</v>
      </c>
      <c r="O192" s="5">
        <f t="shared" si="8"/>
        <v>4</v>
      </c>
      <c r="P192" s="20">
        <f t="shared" si="10"/>
        <v>13</v>
      </c>
    </row>
    <row r="193" spans="2:16" x14ac:dyDescent="0.35">
      <c r="B193" s="11">
        <f>Taxi_journeydata!B193</f>
        <v>44384</v>
      </c>
      <c r="C193" s="13">
        <f>Taxi_journeydata!C193</f>
        <v>0.56978009259259255</v>
      </c>
      <c r="D193" s="11">
        <f>Taxi_journeydata!D193</f>
        <v>44384</v>
      </c>
      <c r="E193" s="13">
        <f>Taxi_journeydata!E193</f>
        <v>0.57807870370370373</v>
      </c>
      <c r="F193" s="5">
        <f>Taxi_journeydata!F193</f>
        <v>1</v>
      </c>
      <c r="G193" s="5">
        <f>Taxi_journeydata!G193</f>
        <v>25</v>
      </c>
      <c r="H193" s="5">
        <f>Taxi_journeydata!H193</f>
        <v>97</v>
      </c>
      <c r="I193" s="5">
        <f>Taxi_journeydata!I193</f>
        <v>2</v>
      </c>
      <c r="J193" s="5">
        <f>Taxi_journeydata!J193</f>
        <v>1.6</v>
      </c>
      <c r="K193" s="5">
        <f>Taxi_journeydata!K193</f>
        <v>9.5</v>
      </c>
      <c r="M193" s="13">
        <f>IF(K193="","",Taxi_journeydata!M193)</f>
        <v>8.2986111083300784E-3</v>
      </c>
      <c r="N193" s="46">
        <f t="shared" si="9"/>
        <v>11.949999995995313</v>
      </c>
      <c r="O193" s="5">
        <f t="shared" si="8"/>
        <v>4</v>
      </c>
      <c r="P193" s="20">
        <f t="shared" si="10"/>
        <v>13</v>
      </c>
    </row>
    <row r="194" spans="2:16" x14ac:dyDescent="0.35">
      <c r="B194" s="11">
        <f>Taxi_journeydata!B194</f>
        <v>44384</v>
      </c>
      <c r="C194" s="13">
        <f>Taxi_journeydata!C194</f>
        <v>0.59880787037037042</v>
      </c>
      <c r="D194" s="11">
        <f>Taxi_journeydata!D194</f>
        <v>44384</v>
      </c>
      <c r="E194" s="13">
        <f>Taxi_journeydata!E194</f>
        <v>0.6075694444444445</v>
      </c>
      <c r="F194" s="5">
        <f>Taxi_journeydata!F194</f>
        <v>1</v>
      </c>
      <c r="G194" s="5">
        <f>Taxi_journeydata!G194</f>
        <v>75</v>
      </c>
      <c r="H194" s="5">
        <f>Taxi_journeydata!H194</f>
        <v>24</v>
      </c>
      <c r="I194" s="5">
        <f>Taxi_journeydata!I194</f>
        <v>1</v>
      </c>
      <c r="J194" s="5">
        <f>Taxi_journeydata!J194</f>
        <v>1.63</v>
      </c>
      <c r="K194" s="5">
        <f>Taxi_journeydata!K194</f>
        <v>9</v>
      </c>
      <c r="M194" s="13">
        <f>IF(K194="","",Taxi_journeydata!M194)</f>
        <v>8.7615740776527673E-3</v>
      </c>
      <c r="N194" s="46">
        <f t="shared" si="9"/>
        <v>12.616666671819985</v>
      </c>
      <c r="O194" s="5">
        <f t="shared" si="8"/>
        <v>4</v>
      </c>
      <c r="P194" s="20">
        <f t="shared" si="10"/>
        <v>14</v>
      </c>
    </row>
    <row r="195" spans="2:16" x14ac:dyDescent="0.35">
      <c r="B195" s="11">
        <f>Taxi_journeydata!B195</f>
        <v>44384</v>
      </c>
      <c r="C195" s="13">
        <f>Taxi_journeydata!C195</f>
        <v>0.59291666666666665</v>
      </c>
      <c r="D195" s="11">
        <f>Taxi_journeydata!D195</f>
        <v>44384</v>
      </c>
      <c r="E195" s="13">
        <f>Taxi_journeydata!E195</f>
        <v>0.59609953703703711</v>
      </c>
      <c r="F195" s="5">
        <f>Taxi_journeydata!F195</f>
        <v>1</v>
      </c>
      <c r="G195" s="5">
        <f>Taxi_journeydata!G195</f>
        <v>7</v>
      </c>
      <c r="H195" s="5">
        <f>Taxi_journeydata!H195</f>
        <v>7</v>
      </c>
      <c r="I195" s="5">
        <f>Taxi_journeydata!I195</f>
        <v>1</v>
      </c>
      <c r="J195" s="5">
        <f>Taxi_journeydata!J195</f>
        <v>0.72</v>
      </c>
      <c r="K195" s="5">
        <f>Taxi_journeydata!K195</f>
        <v>5</v>
      </c>
      <c r="M195" s="13">
        <f>IF(K195="","",Taxi_journeydata!M195)</f>
        <v>3.1828703722567298E-3</v>
      </c>
      <c r="N195" s="46">
        <f t="shared" si="9"/>
        <v>4.5833333360496908</v>
      </c>
      <c r="O195" s="5">
        <f t="shared" si="8"/>
        <v>4</v>
      </c>
      <c r="P195" s="20">
        <f t="shared" si="10"/>
        <v>14</v>
      </c>
    </row>
    <row r="196" spans="2:16" x14ac:dyDescent="0.35">
      <c r="B196" s="11">
        <f>Taxi_journeydata!B196</f>
        <v>44384</v>
      </c>
      <c r="C196" s="13">
        <f>Taxi_journeydata!C196</f>
        <v>0.60626157407407411</v>
      </c>
      <c r="D196" s="11">
        <f>Taxi_journeydata!D196</f>
        <v>44384</v>
      </c>
      <c r="E196" s="13">
        <f>Taxi_journeydata!E196</f>
        <v>0.61487268518518523</v>
      </c>
      <c r="F196" s="5">
        <f>Taxi_journeydata!F196</f>
        <v>1</v>
      </c>
      <c r="G196" s="5">
        <f>Taxi_journeydata!G196</f>
        <v>97</v>
      </c>
      <c r="H196" s="5">
        <f>Taxi_journeydata!H196</f>
        <v>181</v>
      </c>
      <c r="I196" s="5">
        <f>Taxi_journeydata!I196</f>
        <v>1</v>
      </c>
      <c r="J196" s="5">
        <f>Taxi_journeydata!J196</f>
        <v>1.67</v>
      </c>
      <c r="K196" s="5">
        <f>Taxi_journeydata!K196</f>
        <v>10</v>
      </c>
      <c r="M196" s="13">
        <f>IF(K196="","",Taxi_journeydata!M196)</f>
        <v>8.6111111086211167E-3</v>
      </c>
      <c r="N196" s="46">
        <f t="shared" si="9"/>
        <v>12.399999996414408</v>
      </c>
      <c r="O196" s="5">
        <f t="shared" si="8"/>
        <v>4</v>
      </c>
      <c r="P196" s="20">
        <f t="shared" si="10"/>
        <v>14</v>
      </c>
    </row>
    <row r="197" spans="2:16" x14ac:dyDescent="0.35">
      <c r="B197" s="11">
        <f>Taxi_journeydata!B197</f>
        <v>44384</v>
      </c>
      <c r="C197" s="13">
        <f>Taxi_journeydata!C197</f>
        <v>0.61114583333333339</v>
      </c>
      <c r="D197" s="11">
        <f>Taxi_journeydata!D197</f>
        <v>44384</v>
      </c>
      <c r="E197" s="13">
        <f>Taxi_journeydata!E197</f>
        <v>0.6341782407407407</v>
      </c>
      <c r="F197" s="5">
        <f>Taxi_journeydata!F197</f>
        <v>1</v>
      </c>
      <c r="G197" s="5">
        <f>Taxi_journeydata!G197</f>
        <v>74</v>
      </c>
      <c r="H197" s="5">
        <f>Taxi_journeydata!H197</f>
        <v>75</v>
      </c>
      <c r="I197" s="5">
        <f>Taxi_journeydata!I197</f>
        <v>2</v>
      </c>
      <c r="J197" s="5">
        <f>Taxi_journeydata!J197</f>
        <v>4.8</v>
      </c>
      <c r="K197" s="5">
        <f>Taxi_journeydata!K197</f>
        <v>23</v>
      </c>
      <c r="M197" s="13">
        <f>IF(K197="","",Taxi_journeydata!M197)</f>
        <v>2.3032407407299615E-2</v>
      </c>
      <c r="N197" s="46">
        <f t="shared" si="9"/>
        <v>33.166666666511446</v>
      </c>
      <c r="O197" s="5">
        <f t="shared" si="8"/>
        <v>4</v>
      </c>
      <c r="P197" s="20">
        <f t="shared" si="10"/>
        <v>14</v>
      </c>
    </row>
    <row r="198" spans="2:16" x14ac:dyDescent="0.35">
      <c r="B198" s="11">
        <f>Taxi_journeydata!B198</f>
        <v>44384</v>
      </c>
      <c r="C198" s="13">
        <f>Taxi_journeydata!C198</f>
        <v>0.66563657407407406</v>
      </c>
      <c r="D198" s="11">
        <f>Taxi_journeydata!D198</f>
        <v>44384</v>
      </c>
      <c r="E198" s="13">
        <f>Taxi_journeydata!E198</f>
        <v>0.66827546296296303</v>
      </c>
      <c r="F198" s="5">
        <f>Taxi_journeydata!F198</f>
        <v>1</v>
      </c>
      <c r="G198" s="5">
        <f>Taxi_journeydata!G198</f>
        <v>166</v>
      </c>
      <c r="H198" s="5">
        <f>Taxi_journeydata!H198</f>
        <v>166</v>
      </c>
      <c r="I198" s="5">
        <f>Taxi_journeydata!I198</f>
        <v>1</v>
      </c>
      <c r="J198" s="5">
        <f>Taxi_journeydata!J198</f>
        <v>0.7</v>
      </c>
      <c r="K198" s="5">
        <f>Taxi_journeydata!K198</f>
        <v>5</v>
      </c>
      <c r="M198" s="13">
        <f>IF(K198="","",Taxi_journeydata!M198)</f>
        <v>2.638888887304347E-3</v>
      </c>
      <c r="N198" s="46">
        <f t="shared" si="9"/>
        <v>3.7999999977182597</v>
      </c>
      <c r="O198" s="5">
        <f t="shared" si="8"/>
        <v>4</v>
      </c>
      <c r="P198" s="20">
        <f t="shared" si="10"/>
        <v>15</v>
      </c>
    </row>
    <row r="199" spans="2:16" x14ac:dyDescent="0.35">
      <c r="B199" s="11">
        <f>Taxi_journeydata!B199</f>
        <v>44384</v>
      </c>
      <c r="C199" s="13">
        <f>Taxi_journeydata!C199</f>
        <v>0.65577546296296296</v>
      </c>
      <c r="D199" s="11">
        <f>Taxi_journeydata!D199</f>
        <v>44384</v>
      </c>
      <c r="E199" s="13">
        <f>Taxi_journeydata!E199</f>
        <v>0.66274305555555557</v>
      </c>
      <c r="F199" s="5">
        <f>Taxi_journeydata!F199</f>
        <v>1</v>
      </c>
      <c r="G199" s="5">
        <f>Taxi_journeydata!G199</f>
        <v>42</v>
      </c>
      <c r="H199" s="5">
        <f>Taxi_journeydata!H199</f>
        <v>159</v>
      </c>
      <c r="I199" s="5">
        <f>Taxi_journeydata!I199</f>
        <v>1</v>
      </c>
      <c r="J199" s="5">
        <f>Taxi_journeydata!J199</f>
        <v>0.97</v>
      </c>
      <c r="K199" s="5">
        <f>Taxi_journeydata!K199</f>
        <v>8</v>
      </c>
      <c r="M199" s="13">
        <f>IF(K199="","",Taxi_journeydata!M199)</f>
        <v>6.9675925915362313E-3</v>
      </c>
      <c r="N199" s="46">
        <f t="shared" si="9"/>
        <v>10.033333331812173</v>
      </c>
      <c r="O199" s="5">
        <f t="shared" si="8"/>
        <v>4</v>
      </c>
      <c r="P199" s="20">
        <f t="shared" si="10"/>
        <v>15</v>
      </c>
    </row>
    <row r="200" spans="2:16" x14ac:dyDescent="0.35">
      <c r="B200" s="11">
        <f>Taxi_journeydata!B200</f>
        <v>44384</v>
      </c>
      <c r="C200" s="13">
        <f>Taxi_journeydata!C200</f>
        <v>0.63287037037037031</v>
      </c>
      <c r="D200" s="11">
        <f>Taxi_journeydata!D200</f>
        <v>44384</v>
      </c>
      <c r="E200" s="13">
        <f>Taxi_journeydata!E200</f>
        <v>0.65246527777777774</v>
      </c>
      <c r="F200" s="5">
        <f>Taxi_journeydata!F200</f>
        <v>1</v>
      </c>
      <c r="G200" s="5">
        <f>Taxi_journeydata!G200</f>
        <v>74</v>
      </c>
      <c r="H200" s="5">
        <f>Taxi_journeydata!H200</f>
        <v>127</v>
      </c>
      <c r="I200" s="5">
        <f>Taxi_journeydata!I200</f>
        <v>1</v>
      </c>
      <c r="J200" s="5">
        <f>Taxi_journeydata!J200</f>
        <v>5.57</v>
      </c>
      <c r="K200" s="5">
        <f>Taxi_journeydata!K200</f>
        <v>22.5</v>
      </c>
      <c r="M200" s="13">
        <f>IF(K200="","",Taxi_journeydata!M200)</f>
        <v>1.9594907404098194E-2</v>
      </c>
      <c r="N200" s="46">
        <f t="shared" si="9"/>
        <v>28.216666661901399</v>
      </c>
      <c r="O200" s="5">
        <f t="shared" si="8"/>
        <v>4</v>
      </c>
      <c r="P200" s="20">
        <f t="shared" si="10"/>
        <v>15</v>
      </c>
    </row>
    <row r="201" spans="2:16" x14ac:dyDescent="0.35">
      <c r="B201" s="11">
        <f>Taxi_journeydata!B201</f>
        <v>44384</v>
      </c>
      <c r="C201" s="13">
        <f>Taxi_journeydata!C201</f>
        <v>0.66481481481481486</v>
      </c>
      <c r="D201" s="11">
        <f>Taxi_journeydata!D201</f>
        <v>44384</v>
      </c>
      <c r="E201" s="13">
        <f>Taxi_journeydata!E201</f>
        <v>0.68062500000000004</v>
      </c>
      <c r="F201" s="5">
        <f>Taxi_journeydata!F201</f>
        <v>1</v>
      </c>
      <c r="G201" s="5">
        <f>Taxi_journeydata!G201</f>
        <v>130</v>
      </c>
      <c r="H201" s="5">
        <f>Taxi_journeydata!H201</f>
        <v>38</v>
      </c>
      <c r="I201" s="5">
        <f>Taxi_journeydata!I201</f>
        <v>1</v>
      </c>
      <c r="J201" s="5">
        <f>Taxi_journeydata!J201</f>
        <v>5.25</v>
      </c>
      <c r="K201" s="5">
        <f>Taxi_journeydata!K201</f>
        <v>19.5</v>
      </c>
      <c r="M201" s="13">
        <f>IF(K201="","",Taxi_journeydata!M201)</f>
        <v>1.5810185184818693E-2</v>
      </c>
      <c r="N201" s="46">
        <f t="shared" si="9"/>
        <v>22.766666666138917</v>
      </c>
      <c r="O201" s="5">
        <f t="shared" si="8"/>
        <v>4</v>
      </c>
      <c r="P201" s="20">
        <f t="shared" si="10"/>
        <v>15</v>
      </c>
    </row>
    <row r="202" spans="2:16" x14ac:dyDescent="0.35">
      <c r="B202" s="11">
        <f>Taxi_journeydata!B202</f>
        <v>44384</v>
      </c>
      <c r="C202" s="13">
        <f>Taxi_journeydata!C202</f>
        <v>0.64045138888888886</v>
      </c>
      <c r="D202" s="11">
        <f>Taxi_journeydata!D202</f>
        <v>44384</v>
      </c>
      <c r="E202" s="13">
        <f>Taxi_journeydata!E202</f>
        <v>0.66141203703703699</v>
      </c>
      <c r="F202" s="5">
        <f>Taxi_journeydata!F202</f>
        <v>1</v>
      </c>
      <c r="G202" s="5">
        <f>Taxi_journeydata!G202</f>
        <v>25</v>
      </c>
      <c r="H202" s="5">
        <f>Taxi_journeydata!H202</f>
        <v>129</v>
      </c>
      <c r="I202" s="5">
        <f>Taxi_journeydata!I202</f>
        <v>1</v>
      </c>
      <c r="J202" s="5">
        <f>Taxi_journeydata!J202</f>
        <v>7.87</v>
      </c>
      <c r="K202" s="5">
        <f>Taxi_journeydata!K202</f>
        <v>27</v>
      </c>
      <c r="M202" s="13">
        <f>IF(K202="","",Taxi_journeydata!M202)</f>
        <v>2.0960648151230998E-2</v>
      </c>
      <c r="N202" s="46">
        <f t="shared" si="9"/>
        <v>30.183333337772638</v>
      </c>
      <c r="O202" s="5">
        <f t="shared" si="8"/>
        <v>4</v>
      </c>
      <c r="P202" s="20">
        <f t="shared" si="10"/>
        <v>15</v>
      </c>
    </row>
    <row r="203" spans="2:16" x14ac:dyDescent="0.35">
      <c r="B203" s="11">
        <f>Taxi_journeydata!B203</f>
        <v>44384</v>
      </c>
      <c r="C203" s="13">
        <f>Taxi_journeydata!C203</f>
        <v>0.66607638888888887</v>
      </c>
      <c r="D203" s="11">
        <f>Taxi_journeydata!D203</f>
        <v>44384</v>
      </c>
      <c r="E203" s="13">
        <f>Taxi_journeydata!E203</f>
        <v>0.67574074074074064</v>
      </c>
      <c r="F203" s="5">
        <f>Taxi_journeydata!F203</f>
        <v>1</v>
      </c>
      <c r="G203" s="5">
        <f>Taxi_journeydata!G203</f>
        <v>166</v>
      </c>
      <c r="H203" s="5">
        <f>Taxi_journeydata!H203</f>
        <v>74</v>
      </c>
      <c r="I203" s="5">
        <f>Taxi_journeydata!I203</f>
        <v>1</v>
      </c>
      <c r="J203" s="5">
        <f>Taxi_journeydata!J203</f>
        <v>1.72</v>
      </c>
      <c r="K203" s="5">
        <f>Taxi_journeydata!K203</f>
        <v>9.5</v>
      </c>
      <c r="M203" s="13">
        <f>IF(K203="","",Taxi_journeydata!M203)</f>
        <v>9.6643518554628827E-3</v>
      </c>
      <c r="N203" s="46">
        <f t="shared" si="9"/>
        <v>13.916666671866551</v>
      </c>
      <c r="O203" s="5">
        <f t="shared" si="8"/>
        <v>4</v>
      </c>
      <c r="P203" s="20">
        <f t="shared" si="10"/>
        <v>15</v>
      </c>
    </row>
    <row r="204" spans="2:16" x14ac:dyDescent="0.35">
      <c r="B204" s="11">
        <f>Taxi_journeydata!B204</f>
        <v>44384</v>
      </c>
      <c r="C204" s="13">
        <f>Taxi_journeydata!C204</f>
        <v>0.63943287037037033</v>
      </c>
      <c r="D204" s="11">
        <f>Taxi_journeydata!D204</f>
        <v>44384</v>
      </c>
      <c r="E204" s="13">
        <f>Taxi_journeydata!E204</f>
        <v>0.64787037037037043</v>
      </c>
      <c r="F204" s="5">
        <f>Taxi_journeydata!F204</f>
        <v>1</v>
      </c>
      <c r="G204" s="5">
        <f>Taxi_journeydata!G204</f>
        <v>37</v>
      </c>
      <c r="H204" s="5">
        <f>Taxi_journeydata!H204</f>
        <v>198</v>
      </c>
      <c r="I204" s="5">
        <f>Taxi_journeydata!I204</f>
        <v>1</v>
      </c>
      <c r="J204" s="5">
        <f>Taxi_journeydata!J204</f>
        <v>1.6</v>
      </c>
      <c r="K204" s="5">
        <f>Taxi_journeydata!K204</f>
        <v>9.5</v>
      </c>
      <c r="M204" s="13">
        <f>IF(K204="","",Taxi_journeydata!M204)</f>
        <v>8.4375000005820766E-3</v>
      </c>
      <c r="N204" s="46">
        <f t="shared" si="9"/>
        <v>12.15000000083819</v>
      </c>
      <c r="O204" s="5">
        <f t="shared" ref="O204:O267" si="11">IF(K204="","",WEEKDAY(B204))</f>
        <v>4</v>
      </c>
      <c r="P204" s="20">
        <f t="shared" si="10"/>
        <v>15</v>
      </c>
    </row>
    <row r="205" spans="2:16" x14ac:dyDescent="0.35">
      <c r="B205" s="11">
        <f>Taxi_journeydata!B205</f>
        <v>44384</v>
      </c>
      <c r="C205" s="13">
        <f>Taxi_journeydata!C205</f>
        <v>0.67651620370370369</v>
      </c>
      <c r="D205" s="11">
        <f>Taxi_journeydata!D205</f>
        <v>44384</v>
      </c>
      <c r="E205" s="13">
        <f>Taxi_journeydata!E205</f>
        <v>0.68842592592592589</v>
      </c>
      <c r="F205" s="5">
        <f>Taxi_journeydata!F205</f>
        <v>1</v>
      </c>
      <c r="G205" s="5">
        <f>Taxi_journeydata!G205</f>
        <v>82</v>
      </c>
      <c r="H205" s="5">
        <f>Taxi_journeydata!H205</f>
        <v>264</v>
      </c>
      <c r="I205" s="5">
        <f>Taxi_journeydata!I205</f>
        <v>1</v>
      </c>
      <c r="J205" s="5">
        <f>Taxi_journeydata!J205</f>
        <v>1.79</v>
      </c>
      <c r="K205" s="5">
        <f>Taxi_journeydata!K205</f>
        <v>11.5</v>
      </c>
      <c r="M205" s="13">
        <f>IF(K205="","",Taxi_journeydata!M205)</f>
        <v>1.190972221957054E-2</v>
      </c>
      <c r="N205" s="46">
        <f t="shared" ref="N205:N268" si="12">IF(M205="",0,M205*24*60)</f>
        <v>17.149999996181577</v>
      </c>
      <c r="O205" s="5">
        <f t="shared" si="11"/>
        <v>4</v>
      </c>
      <c r="P205" s="20">
        <f t="shared" ref="P205:P268" si="13">IF(K205="","",ROUNDDOWN(C205*24,0))</f>
        <v>16</v>
      </c>
    </row>
    <row r="206" spans="2:16" x14ac:dyDescent="0.35">
      <c r="B206" s="11">
        <f>Taxi_journeydata!B206</f>
        <v>44384</v>
      </c>
      <c r="C206" s="13">
        <f>Taxi_journeydata!C206</f>
        <v>0.68443287037037026</v>
      </c>
      <c r="D206" s="11">
        <f>Taxi_journeydata!D206</f>
        <v>44384</v>
      </c>
      <c r="E206" s="13">
        <f>Taxi_journeydata!E206</f>
        <v>0.68799768518518523</v>
      </c>
      <c r="F206" s="5">
        <f>Taxi_journeydata!F206</f>
        <v>1</v>
      </c>
      <c r="G206" s="5">
        <f>Taxi_journeydata!G206</f>
        <v>7</v>
      </c>
      <c r="H206" s="5">
        <f>Taxi_journeydata!H206</f>
        <v>7</v>
      </c>
      <c r="I206" s="5">
        <f>Taxi_journeydata!I206</f>
        <v>1</v>
      </c>
      <c r="J206" s="5">
        <f>Taxi_journeydata!J206</f>
        <v>0.56999999999999995</v>
      </c>
      <c r="K206" s="5">
        <f>Taxi_journeydata!K206</f>
        <v>5</v>
      </c>
      <c r="M206" s="13">
        <f>IF(K206="","",Taxi_journeydata!M206)</f>
        <v>3.5648148113978095E-3</v>
      </c>
      <c r="N206" s="46">
        <f t="shared" si="12"/>
        <v>5.1333333284128457</v>
      </c>
      <c r="O206" s="5">
        <f t="shared" si="11"/>
        <v>4</v>
      </c>
      <c r="P206" s="20">
        <f t="shared" si="13"/>
        <v>16</v>
      </c>
    </row>
    <row r="207" spans="2:16" x14ac:dyDescent="0.35">
      <c r="B207" s="11">
        <f>Taxi_journeydata!B207</f>
        <v>44384</v>
      </c>
      <c r="C207" s="13">
        <f>Taxi_journeydata!C207</f>
        <v>0.68334490740740739</v>
      </c>
      <c r="D207" s="11">
        <f>Taxi_journeydata!D207</f>
        <v>44384</v>
      </c>
      <c r="E207" s="13">
        <f>Taxi_journeydata!E207</f>
        <v>0.69431712962962966</v>
      </c>
      <c r="F207" s="5">
        <f>Taxi_journeydata!F207</f>
        <v>1</v>
      </c>
      <c r="G207" s="5">
        <f>Taxi_journeydata!G207</f>
        <v>74</v>
      </c>
      <c r="H207" s="5">
        <f>Taxi_journeydata!H207</f>
        <v>166</v>
      </c>
      <c r="I207" s="5">
        <f>Taxi_journeydata!I207</f>
        <v>1</v>
      </c>
      <c r="J207" s="5">
        <f>Taxi_journeydata!J207</f>
        <v>2.0099999999999998</v>
      </c>
      <c r="K207" s="5">
        <f>Taxi_journeydata!K207</f>
        <v>11.5</v>
      </c>
      <c r="M207" s="13">
        <f>IF(K207="","",Taxi_journeydata!M207)</f>
        <v>1.0972222218697425E-2</v>
      </c>
      <c r="N207" s="46">
        <f t="shared" si="12"/>
        <v>15.799999994924292</v>
      </c>
      <c r="O207" s="5">
        <f t="shared" si="11"/>
        <v>4</v>
      </c>
      <c r="P207" s="20">
        <f t="shared" si="13"/>
        <v>16</v>
      </c>
    </row>
    <row r="208" spans="2:16" x14ac:dyDescent="0.35">
      <c r="B208" s="11">
        <f>Taxi_journeydata!B208</f>
        <v>44384</v>
      </c>
      <c r="C208" s="13">
        <f>Taxi_journeydata!C208</f>
        <v>0.7047337962962964</v>
      </c>
      <c r="D208" s="11">
        <f>Taxi_journeydata!D208</f>
        <v>44384</v>
      </c>
      <c r="E208" s="13">
        <f>Taxi_journeydata!E208</f>
        <v>0.70900462962962962</v>
      </c>
      <c r="F208" s="5">
        <f>Taxi_journeydata!F208</f>
        <v>1</v>
      </c>
      <c r="G208" s="5">
        <f>Taxi_journeydata!G208</f>
        <v>75</v>
      </c>
      <c r="H208" s="5">
        <f>Taxi_journeydata!H208</f>
        <v>74</v>
      </c>
      <c r="I208" s="5">
        <f>Taxi_journeydata!I208</f>
        <v>1</v>
      </c>
      <c r="J208" s="5">
        <f>Taxi_journeydata!J208</f>
        <v>1.46</v>
      </c>
      <c r="K208" s="5">
        <f>Taxi_journeydata!K208</f>
        <v>7</v>
      </c>
      <c r="M208" s="13">
        <f>IF(K208="","",Taxi_journeydata!M208)</f>
        <v>4.2708333348855376E-3</v>
      </c>
      <c r="N208" s="46">
        <f t="shared" si="12"/>
        <v>6.1500000022351742</v>
      </c>
      <c r="O208" s="5">
        <f t="shared" si="11"/>
        <v>4</v>
      </c>
      <c r="P208" s="20">
        <f t="shared" si="13"/>
        <v>16</v>
      </c>
    </row>
    <row r="209" spans="2:16" x14ac:dyDescent="0.35">
      <c r="B209" s="11">
        <f>Taxi_journeydata!B209</f>
        <v>44384</v>
      </c>
      <c r="C209" s="13">
        <f>Taxi_journeydata!C209</f>
        <v>0.74089120370370365</v>
      </c>
      <c r="D209" s="11">
        <f>Taxi_journeydata!D209</f>
        <v>44384</v>
      </c>
      <c r="E209" s="13">
        <f>Taxi_journeydata!E209</f>
        <v>0.77474537037037028</v>
      </c>
      <c r="F209" s="5">
        <f>Taxi_journeydata!F209</f>
        <v>1</v>
      </c>
      <c r="G209" s="5">
        <f>Taxi_journeydata!G209</f>
        <v>242</v>
      </c>
      <c r="H209" s="5">
        <f>Taxi_journeydata!H209</f>
        <v>75</v>
      </c>
      <c r="I209" s="5">
        <f>Taxi_journeydata!I209</f>
        <v>1</v>
      </c>
      <c r="J209" s="5">
        <f>Taxi_journeydata!J209</f>
        <v>9.48</v>
      </c>
      <c r="K209" s="5">
        <f>Taxi_journeydata!K209</f>
        <v>39</v>
      </c>
      <c r="M209" s="13">
        <f>IF(K209="","",Taxi_journeydata!M209)</f>
        <v>3.3854166664241347E-2</v>
      </c>
      <c r="N209" s="46">
        <f t="shared" si="12"/>
        <v>48.74999999650754</v>
      </c>
      <c r="O209" s="5">
        <f t="shared" si="11"/>
        <v>4</v>
      </c>
      <c r="P209" s="20">
        <f t="shared" si="13"/>
        <v>17</v>
      </c>
    </row>
    <row r="210" spans="2:16" x14ac:dyDescent="0.35">
      <c r="B210" s="11">
        <f>Taxi_journeydata!B210</f>
        <v>44384</v>
      </c>
      <c r="C210" s="13">
        <f>Taxi_journeydata!C210</f>
        <v>0.79268518518518516</v>
      </c>
      <c r="D210" s="11">
        <f>Taxi_journeydata!D210</f>
        <v>44384</v>
      </c>
      <c r="E210" s="13">
        <f>Taxi_journeydata!E210</f>
        <v>0.79894675925925929</v>
      </c>
      <c r="F210" s="5">
        <f>Taxi_journeydata!F210</f>
        <v>1</v>
      </c>
      <c r="G210" s="5">
        <f>Taxi_journeydata!G210</f>
        <v>159</v>
      </c>
      <c r="H210" s="5">
        <f>Taxi_journeydata!H210</f>
        <v>167</v>
      </c>
      <c r="I210" s="5">
        <f>Taxi_journeydata!I210</f>
        <v>1</v>
      </c>
      <c r="J210" s="5">
        <f>Taxi_journeydata!J210</f>
        <v>1.46</v>
      </c>
      <c r="K210" s="5">
        <f>Taxi_journeydata!K210</f>
        <v>8</v>
      </c>
      <c r="M210" s="13">
        <f>IF(K210="","",Taxi_journeydata!M210)</f>
        <v>6.2615740753244609E-3</v>
      </c>
      <c r="N210" s="46">
        <f t="shared" si="12"/>
        <v>9.0166666684672236</v>
      </c>
      <c r="O210" s="5">
        <f t="shared" si="11"/>
        <v>4</v>
      </c>
      <c r="P210" s="20">
        <f t="shared" si="13"/>
        <v>19</v>
      </c>
    </row>
    <row r="211" spans="2:16" x14ac:dyDescent="0.35">
      <c r="B211" s="11">
        <f>Taxi_journeydata!B211</f>
        <v>44384</v>
      </c>
      <c r="C211" s="13">
        <f>Taxi_journeydata!C211</f>
        <v>0.79765046296296294</v>
      </c>
      <c r="D211" s="11">
        <f>Taxi_journeydata!D211</f>
        <v>44384</v>
      </c>
      <c r="E211" s="13">
        <f>Taxi_journeydata!E211</f>
        <v>0.81333333333333335</v>
      </c>
      <c r="F211" s="5">
        <f>Taxi_journeydata!F211</f>
        <v>1</v>
      </c>
      <c r="G211" s="5">
        <f>Taxi_journeydata!G211</f>
        <v>52</v>
      </c>
      <c r="H211" s="5">
        <f>Taxi_journeydata!H211</f>
        <v>129</v>
      </c>
      <c r="I211" s="5">
        <f>Taxi_journeydata!I211</f>
        <v>1</v>
      </c>
      <c r="J211" s="5">
        <f>Taxi_journeydata!J211</f>
        <v>12.45</v>
      </c>
      <c r="K211" s="5">
        <f>Taxi_journeydata!K211</f>
        <v>34</v>
      </c>
      <c r="M211" s="13">
        <f>IF(K211="","",Taxi_journeydata!M211)</f>
        <v>1.5682870369346347E-2</v>
      </c>
      <c r="N211" s="46">
        <f t="shared" si="12"/>
        <v>22.583333331858739</v>
      </c>
      <c r="O211" s="5">
        <f t="shared" si="11"/>
        <v>4</v>
      </c>
      <c r="P211" s="20">
        <f t="shared" si="13"/>
        <v>19</v>
      </c>
    </row>
    <row r="212" spans="2:16" x14ac:dyDescent="0.35">
      <c r="B212" s="11">
        <f>Taxi_journeydata!B212</f>
        <v>44384</v>
      </c>
      <c r="C212" s="13">
        <f>Taxi_journeydata!C212</f>
        <v>0.81371527777777775</v>
      </c>
      <c r="D212" s="11">
        <f>Taxi_journeydata!D212</f>
        <v>44384</v>
      </c>
      <c r="E212" s="13">
        <f>Taxi_journeydata!E212</f>
        <v>0.81861111111111118</v>
      </c>
      <c r="F212" s="5">
        <f>Taxi_journeydata!F212</f>
        <v>1</v>
      </c>
      <c r="G212" s="5">
        <f>Taxi_journeydata!G212</f>
        <v>75</v>
      </c>
      <c r="H212" s="5">
        <f>Taxi_journeydata!H212</f>
        <v>41</v>
      </c>
      <c r="I212" s="5">
        <f>Taxi_journeydata!I212</f>
        <v>1</v>
      </c>
      <c r="J212" s="5">
        <f>Taxi_journeydata!J212</f>
        <v>1.1100000000000001</v>
      </c>
      <c r="K212" s="5">
        <f>Taxi_journeydata!K212</f>
        <v>6.5</v>
      </c>
      <c r="M212" s="13">
        <f>IF(K212="","",Taxi_journeydata!M212)</f>
        <v>4.8958333354676142E-3</v>
      </c>
      <c r="N212" s="46">
        <f t="shared" si="12"/>
        <v>7.0500000030733645</v>
      </c>
      <c r="O212" s="5">
        <f t="shared" si="11"/>
        <v>4</v>
      </c>
      <c r="P212" s="20">
        <f t="shared" si="13"/>
        <v>19</v>
      </c>
    </row>
    <row r="213" spans="2:16" x14ac:dyDescent="0.35">
      <c r="B213" s="11">
        <f>Taxi_journeydata!B213</f>
        <v>44384</v>
      </c>
      <c r="C213" s="13">
        <f>Taxi_journeydata!C213</f>
        <v>0.80879629629629635</v>
      </c>
      <c r="D213" s="11">
        <f>Taxi_journeydata!D213</f>
        <v>44384</v>
      </c>
      <c r="E213" s="13">
        <f>Taxi_journeydata!E213</f>
        <v>0.82177083333333334</v>
      </c>
      <c r="F213" s="5">
        <f>Taxi_journeydata!F213</f>
        <v>1</v>
      </c>
      <c r="G213" s="5">
        <f>Taxi_journeydata!G213</f>
        <v>33</v>
      </c>
      <c r="H213" s="5">
        <f>Taxi_journeydata!H213</f>
        <v>188</v>
      </c>
      <c r="I213" s="5">
        <f>Taxi_journeydata!I213</f>
        <v>1</v>
      </c>
      <c r="J213" s="5">
        <f>Taxi_journeydata!J213</f>
        <v>3.45</v>
      </c>
      <c r="K213" s="5">
        <f>Taxi_journeydata!K213</f>
        <v>15</v>
      </c>
      <c r="M213" s="13">
        <f>IF(K213="","",Taxi_journeydata!M213)</f>
        <v>1.2974537035916001E-2</v>
      </c>
      <c r="N213" s="46">
        <f t="shared" si="12"/>
        <v>18.683333331719041</v>
      </c>
      <c r="O213" s="5">
        <f t="shared" si="11"/>
        <v>4</v>
      </c>
      <c r="P213" s="20">
        <f t="shared" si="13"/>
        <v>19</v>
      </c>
    </row>
    <row r="214" spans="2:16" x14ac:dyDescent="0.35">
      <c r="B214" s="11">
        <f>Taxi_journeydata!B214</f>
        <v>44384</v>
      </c>
      <c r="C214" s="13">
        <f>Taxi_journeydata!C214</f>
        <v>0.86353009259259261</v>
      </c>
      <c r="D214" s="11">
        <f>Taxi_journeydata!D214</f>
        <v>44384</v>
      </c>
      <c r="E214" s="13">
        <f>Taxi_journeydata!E214</f>
        <v>0.8663657407407408</v>
      </c>
      <c r="F214" s="5">
        <f>Taxi_journeydata!F214</f>
        <v>1</v>
      </c>
      <c r="G214" s="5">
        <f>Taxi_journeydata!G214</f>
        <v>74</v>
      </c>
      <c r="H214" s="5">
        <f>Taxi_journeydata!H214</f>
        <v>75</v>
      </c>
      <c r="I214" s="5">
        <f>Taxi_journeydata!I214</f>
        <v>1</v>
      </c>
      <c r="J214" s="5">
        <f>Taxi_journeydata!J214</f>
        <v>0.86</v>
      </c>
      <c r="K214" s="5">
        <f>Taxi_journeydata!K214</f>
        <v>5</v>
      </c>
      <c r="M214" s="13">
        <f>IF(K214="","",Taxi_journeydata!M214)</f>
        <v>2.8356481489026919E-3</v>
      </c>
      <c r="N214" s="46">
        <f t="shared" si="12"/>
        <v>4.0833333344198763</v>
      </c>
      <c r="O214" s="5">
        <f t="shared" si="11"/>
        <v>4</v>
      </c>
      <c r="P214" s="20">
        <f t="shared" si="13"/>
        <v>20</v>
      </c>
    </row>
    <row r="215" spans="2:16" x14ac:dyDescent="0.35">
      <c r="B215" s="11">
        <f>Taxi_journeydata!B215</f>
        <v>44384</v>
      </c>
      <c r="C215" s="13">
        <f>Taxi_journeydata!C215</f>
        <v>0.87737268518518519</v>
      </c>
      <c r="D215" s="11">
        <f>Taxi_journeydata!D215</f>
        <v>44384</v>
      </c>
      <c r="E215" s="13">
        <f>Taxi_journeydata!E215</f>
        <v>0.88351851851851848</v>
      </c>
      <c r="F215" s="5">
        <f>Taxi_journeydata!F215</f>
        <v>1</v>
      </c>
      <c r="G215" s="5">
        <f>Taxi_journeydata!G215</f>
        <v>82</v>
      </c>
      <c r="H215" s="5">
        <f>Taxi_journeydata!H215</f>
        <v>160</v>
      </c>
      <c r="I215" s="5">
        <f>Taxi_journeydata!I215</f>
        <v>1</v>
      </c>
      <c r="J215" s="5">
        <f>Taxi_journeydata!J215</f>
        <v>1.3</v>
      </c>
      <c r="K215" s="5">
        <f>Taxi_journeydata!K215</f>
        <v>7.5</v>
      </c>
      <c r="M215" s="13">
        <f>IF(K215="","",Taxi_journeydata!M215)</f>
        <v>6.1458333366317675E-3</v>
      </c>
      <c r="N215" s="46">
        <f t="shared" si="12"/>
        <v>8.8500000047497451</v>
      </c>
      <c r="O215" s="5">
        <f t="shared" si="11"/>
        <v>4</v>
      </c>
      <c r="P215" s="20">
        <f t="shared" si="13"/>
        <v>21</v>
      </c>
    </row>
    <row r="216" spans="2:16" x14ac:dyDescent="0.35">
      <c r="B216" s="11">
        <f>Taxi_journeydata!B216</f>
        <v>44384</v>
      </c>
      <c r="C216" s="13">
        <f>Taxi_journeydata!C216</f>
        <v>0.9555555555555556</v>
      </c>
      <c r="D216" s="11">
        <f>Taxi_journeydata!D216</f>
        <v>44384</v>
      </c>
      <c r="E216" s="13">
        <f>Taxi_journeydata!E216</f>
        <v>0.95961805555555557</v>
      </c>
      <c r="F216" s="5">
        <f>Taxi_journeydata!F216</f>
        <v>1</v>
      </c>
      <c r="G216" s="5">
        <f>Taxi_journeydata!G216</f>
        <v>74</v>
      </c>
      <c r="H216" s="5">
        <f>Taxi_journeydata!H216</f>
        <v>43</v>
      </c>
      <c r="I216" s="5">
        <f>Taxi_journeydata!I216</f>
        <v>1</v>
      </c>
      <c r="J216" s="5">
        <f>Taxi_journeydata!J216</f>
        <v>1.5</v>
      </c>
      <c r="K216" s="5">
        <f>Taxi_journeydata!K216</f>
        <v>6.5</v>
      </c>
      <c r="M216" s="13">
        <f>IF(K216="","",Taxi_journeydata!M216)</f>
        <v>4.0624999965075403E-3</v>
      </c>
      <c r="N216" s="46">
        <f t="shared" si="12"/>
        <v>5.8499999949708581</v>
      </c>
      <c r="O216" s="5">
        <f t="shared" si="11"/>
        <v>4</v>
      </c>
      <c r="P216" s="20">
        <f t="shared" si="13"/>
        <v>22</v>
      </c>
    </row>
    <row r="217" spans="2:16" x14ac:dyDescent="0.35">
      <c r="B217" s="11">
        <f>Taxi_journeydata!B217</f>
        <v>44384</v>
      </c>
      <c r="C217" s="13">
        <f>Taxi_journeydata!C217</f>
        <v>0.92337962962962961</v>
      </c>
      <c r="D217" s="11">
        <f>Taxi_journeydata!D217</f>
        <v>44384</v>
      </c>
      <c r="E217" s="13">
        <f>Taxi_journeydata!E217</f>
        <v>0.92622685185185183</v>
      </c>
      <c r="F217" s="5">
        <f>Taxi_journeydata!F217</f>
        <v>1</v>
      </c>
      <c r="G217" s="5">
        <f>Taxi_journeydata!G217</f>
        <v>74</v>
      </c>
      <c r="H217" s="5">
        <f>Taxi_journeydata!H217</f>
        <v>43</v>
      </c>
      <c r="I217" s="5">
        <f>Taxi_journeydata!I217</f>
        <v>1</v>
      </c>
      <c r="J217" s="5">
        <f>Taxi_journeydata!J217</f>
        <v>1.0900000000000001</v>
      </c>
      <c r="K217" s="5">
        <f>Taxi_journeydata!K217</f>
        <v>5.5</v>
      </c>
      <c r="M217" s="13">
        <f>IF(K217="","",Taxi_journeydata!M217)</f>
        <v>2.8472222256823443E-3</v>
      </c>
      <c r="N217" s="46">
        <f t="shared" si="12"/>
        <v>4.1000000049825758</v>
      </c>
      <c r="O217" s="5">
        <f t="shared" si="11"/>
        <v>4</v>
      </c>
      <c r="P217" s="20">
        <f t="shared" si="13"/>
        <v>22</v>
      </c>
    </row>
    <row r="218" spans="2:16" x14ac:dyDescent="0.35">
      <c r="B218" s="11">
        <f>Taxi_journeydata!B218</f>
        <v>44385</v>
      </c>
      <c r="C218" s="13">
        <f>Taxi_journeydata!C218</f>
        <v>1.5856481481481482E-2</v>
      </c>
      <c r="D218" s="11">
        <f>Taxi_journeydata!D218</f>
        <v>44385</v>
      </c>
      <c r="E218" s="13">
        <f>Taxi_journeydata!E218</f>
        <v>2.6620370370370374E-2</v>
      </c>
      <c r="F218" s="5">
        <f>Taxi_journeydata!F218</f>
        <v>1</v>
      </c>
      <c r="G218" s="5">
        <f>Taxi_journeydata!G218</f>
        <v>116</v>
      </c>
      <c r="H218" s="5">
        <f>Taxi_journeydata!H218</f>
        <v>265</v>
      </c>
      <c r="I218" s="5">
        <f>Taxi_journeydata!I218</f>
        <v>2</v>
      </c>
      <c r="J218" s="5">
        <f>Taxi_journeydata!J218</f>
        <v>9.0299999999999994</v>
      </c>
      <c r="K218" s="5">
        <f>Taxi_journeydata!K218</f>
        <v>26</v>
      </c>
      <c r="M218" s="13">
        <f>IF(K218="","",Taxi_journeydata!M218)</f>
        <v>1.0763888887595385E-2</v>
      </c>
      <c r="N218" s="46">
        <f t="shared" si="12"/>
        <v>15.499999998137355</v>
      </c>
      <c r="O218" s="5">
        <f t="shared" si="11"/>
        <v>5</v>
      </c>
      <c r="P218" s="20">
        <f t="shared" si="13"/>
        <v>0</v>
      </c>
    </row>
    <row r="219" spans="2:16" x14ac:dyDescent="0.35">
      <c r="B219" s="11">
        <f>Taxi_journeydata!B219</f>
        <v>44385</v>
      </c>
      <c r="C219" s="13">
        <f>Taxi_journeydata!C219</f>
        <v>0.24637731481481481</v>
      </c>
      <c r="D219" s="11">
        <f>Taxi_journeydata!D219</f>
        <v>44385</v>
      </c>
      <c r="E219" s="13">
        <f>Taxi_journeydata!E219</f>
        <v>0.25812499999999999</v>
      </c>
      <c r="F219" s="5">
        <f>Taxi_journeydata!F219</f>
        <v>1</v>
      </c>
      <c r="G219" s="5">
        <f>Taxi_journeydata!G219</f>
        <v>129</v>
      </c>
      <c r="H219" s="5">
        <f>Taxi_journeydata!H219</f>
        <v>28</v>
      </c>
      <c r="I219" s="23">
        <v>1</v>
      </c>
      <c r="J219" s="5">
        <f>Taxi_journeydata!J219</f>
        <v>8.5</v>
      </c>
      <c r="K219" s="5">
        <f>Taxi_journeydata!K219</f>
        <v>26</v>
      </c>
      <c r="M219" s="13">
        <f>IF(K219="","",Taxi_journeydata!M219)</f>
        <v>1.1747685188311152E-2</v>
      </c>
      <c r="N219" s="46">
        <f t="shared" si="12"/>
        <v>16.916666671168059</v>
      </c>
      <c r="O219" s="5">
        <f t="shared" si="11"/>
        <v>5</v>
      </c>
      <c r="P219" s="20">
        <f t="shared" si="13"/>
        <v>5</v>
      </c>
    </row>
    <row r="220" spans="2:16" x14ac:dyDescent="0.35">
      <c r="B220" s="22"/>
      <c r="C220" s="24"/>
      <c r="D220" s="22"/>
      <c r="E220" s="24"/>
      <c r="F220" s="23"/>
      <c r="G220" s="23"/>
      <c r="H220" s="23"/>
      <c r="I220" s="23"/>
      <c r="J220" s="23"/>
      <c r="K220" s="23"/>
      <c r="M220" s="13" t="str">
        <f>IF(K220="","",Taxi_journeydata!M220)</f>
        <v/>
      </c>
      <c r="N220" s="46">
        <f t="shared" si="12"/>
        <v>0</v>
      </c>
      <c r="O220" s="5" t="str">
        <f t="shared" si="11"/>
        <v/>
      </c>
      <c r="P220" s="20" t="str">
        <f t="shared" si="13"/>
        <v/>
      </c>
    </row>
    <row r="221" spans="2:16" x14ac:dyDescent="0.35">
      <c r="B221" s="11">
        <f>Taxi_journeydata!B221</f>
        <v>44385</v>
      </c>
      <c r="C221" s="13">
        <f>Taxi_journeydata!C221</f>
        <v>0.3756944444444445</v>
      </c>
      <c r="D221" s="11">
        <f>Taxi_journeydata!D221</f>
        <v>44385</v>
      </c>
      <c r="E221" s="13">
        <f>Taxi_journeydata!E221</f>
        <v>0.38670138888888889</v>
      </c>
      <c r="F221" s="5">
        <f>Taxi_journeydata!F221</f>
        <v>1</v>
      </c>
      <c r="G221" s="5">
        <f>Taxi_journeydata!G221</f>
        <v>42</v>
      </c>
      <c r="H221" s="5">
        <f>Taxi_journeydata!H221</f>
        <v>247</v>
      </c>
      <c r="I221" s="5">
        <f>Taxi_journeydata!I221</f>
        <v>1</v>
      </c>
      <c r="J221" s="5">
        <f>Taxi_journeydata!J221</f>
        <v>2.93</v>
      </c>
      <c r="K221" s="5">
        <f>Taxi_journeydata!K221</f>
        <v>13</v>
      </c>
      <c r="M221" s="13">
        <f>IF(K221="","",Taxi_journeydata!M221)</f>
        <v>1.1006944441760425E-2</v>
      </c>
      <c r="N221" s="46">
        <f t="shared" si="12"/>
        <v>15.849999996135011</v>
      </c>
      <c r="O221" s="5">
        <f t="shared" si="11"/>
        <v>5</v>
      </c>
      <c r="P221" s="20">
        <f t="shared" si="13"/>
        <v>9</v>
      </c>
    </row>
    <row r="222" spans="2:16" x14ac:dyDescent="0.35">
      <c r="B222" s="11">
        <f>Taxi_journeydata!B222</f>
        <v>44385</v>
      </c>
      <c r="C222" s="13">
        <f>Taxi_journeydata!C222</f>
        <v>0.37033564814814812</v>
      </c>
      <c r="D222" s="11">
        <f>Taxi_journeydata!D222</f>
        <v>44385</v>
      </c>
      <c r="E222" s="13">
        <f>Taxi_journeydata!E222</f>
        <v>0.38645833333333335</v>
      </c>
      <c r="F222" s="5">
        <f>Taxi_journeydata!F222</f>
        <v>1</v>
      </c>
      <c r="G222" s="5">
        <f>Taxi_journeydata!G222</f>
        <v>244</v>
      </c>
      <c r="H222" s="5">
        <f>Taxi_journeydata!H222</f>
        <v>74</v>
      </c>
      <c r="I222" s="5">
        <f>Taxi_journeydata!I222</f>
        <v>1</v>
      </c>
      <c r="J222" s="5">
        <f>Taxi_journeydata!J222</f>
        <v>3.91</v>
      </c>
      <c r="K222" s="5">
        <f>Taxi_journeydata!K222</f>
        <v>17.5</v>
      </c>
      <c r="M222" s="13">
        <f>IF(K222="","",Taxi_journeydata!M222)</f>
        <v>1.6122685185109731E-2</v>
      </c>
      <c r="N222" s="46">
        <f t="shared" si="12"/>
        <v>23.216666666558012</v>
      </c>
      <c r="O222" s="5">
        <f t="shared" si="11"/>
        <v>5</v>
      </c>
      <c r="P222" s="20">
        <f t="shared" si="13"/>
        <v>8</v>
      </c>
    </row>
    <row r="223" spans="2:16" x14ac:dyDescent="0.35">
      <c r="B223" s="11">
        <f>Taxi_journeydata!B223</f>
        <v>44385</v>
      </c>
      <c r="C223" s="13">
        <f>Taxi_journeydata!C223</f>
        <v>0.34565972222222219</v>
      </c>
      <c r="D223" s="11">
        <f>Taxi_journeydata!D223</f>
        <v>44385</v>
      </c>
      <c r="E223" s="13">
        <f>Taxi_journeydata!E223</f>
        <v>0.34895833333333331</v>
      </c>
      <c r="F223" s="5">
        <f>Taxi_journeydata!F223</f>
        <v>1</v>
      </c>
      <c r="G223" s="5">
        <f>Taxi_journeydata!G223</f>
        <v>42</v>
      </c>
      <c r="H223" s="5">
        <f>Taxi_journeydata!H223</f>
        <v>41</v>
      </c>
      <c r="I223" s="5">
        <f>Taxi_journeydata!I223</f>
        <v>1</v>
      </c>
      <c r="J223" s="5">
        <f>Taxi_journeydata!J223</f>
        <v>0.8</v>
      </c>
      <c r="K223" s="5">
        <f>Taxi_journeydata!K223</f>
        <v>5.5</v>
      </c>
      <c r="M223" s="13">
        <f>IF(K223="","",Taxi_journeydata!M223)</f>
        <v>3.2986111109494232E-3</v>
      </c>
      <c r="N223" s="46">
        <f t="shared" si="12"/>
        <v>4.7499999997671694</v>
      </c>
      <c r="O223" s="5">
        <f t="shared" si="11"/>
        <v>5</v>
      </c>
      <c r="P223" s="20">
        <f t="shared" si="13"/>
        <v>8</v>
      </c>
    </row>
    <row r="224" spans="2:16" x14ac:dyDescent="0.35">
      <c r="B224" s="11">
        <f>Taxi_journeydata!B224</f>
        <v>44385</v>
      </c>
      <c r="C224" s="13">
        <f>Taxi_journeydata!C224</f>
        <v>0.387662037037037</v>
      </c>
      <c r="D224" s="11">
        <f>Taxi_journeydata!D224</f>
        <v>44385</v>
      </c>
      <c r="E224" s="13">
        <f>Taxi_journeydata!E224</f>
        <v>0.3956365740740741</v>
      </c>
      <c r="F224" s="5">
        <f>Taxi_journeydata!F224</f>
        <v>1</v>
      </c>
      <c r="G224" s="5">
        <f>Taxi_journeydata!G224</f>
        <v>74</v>
      </c>
      <c r="H224" s="5">
        <f>Taxi_journeydata!H224</f>
        <v>116</v>
      </c>
      <c r="I224" s="5">
        <f>Taxi_journeydata!I224</f>
        <v>1</v>
      </c>
      <c r="J224" s="5">
        <f>Taxi_journeydata!J224</f>
        <v>1.77</v>
      </c>
      <c r="K224" s="5">
        <f>Taxi_journeydata!K224</f>
        <v>9.5</v>
      </c>
      <c r="M224" s="13">
        <f>IF(K224="","",Taxi_journeydata!M224)</f>
        <v>7.9745370385353453E-3</v>
      </c>
      <c r="N224" s="46">
        <f t="shared" si="12"/>
        <v>11.483333335490897</v>
      </c>
      <c r="O224" s="5">
        <f t="shared" si="11"/>
        <v>5</v>
      </c>
      <c r="P224" s="20">
        <f t="shared" si="13"/>
        <v>9</v>
      </c>
    </row>
    <row r="225" spans="2:16" x14ac:dyDescent="0.35">
      <c r="B225" s="11">
        <f>Taxi_journeydata!B225</f>
        <v>44385</v>
      </c>
      <c r="C225" s="13">
        <f>Taxi_journeydata!C225</f>
        <v>0.42790509259259263</v>
      </c>
      <c r="D225" s="11">
        <f>Taxi_journeydata!D225</f>
        <v>44385</v>
      </c>
      <c r="E225" s="13">
        <f>Taxi_journeydata!E225</f>
        <v>0.45413194444444444</v>
      </c>
      <c r="F225" s="5">
        <f>Taxi_journeydata!F225</f>
        <v>1</v>
      </c>
      <c r="G225" s="5">
        <f>Taxi_journeydata!G225</f>
        <v>218</v>
      </c>
      <c r="H225" s="5">
        <f>Taxi_journeydata!H225</f>
        <v>35</v>
      </c>
      <c r="I225" s="5">
        <f>Taxi_journeydata!I225</f>
        <v>1</v>
      </c>
      <c r="J225" s="5">
        <f>Taxi_journeydata!J225</f>
        <v>9.07</v>
      </c>
      <c r="K225" s="5">
        <f>Taxi_journeydata!K225</f>
        <v>32.5</v>
      </c>
      <c r="M225" s="13">
        <f>IF(K225="","",Taxi_journeydata!M225)</f>
        <v>2.622685184906004E-2</v>
      </c>
      <c r="N225" s="46">
        <f t="shared" si="12"/>
        <v>37.766666662646458</v>
      </c>
      <c r="O225" s="5">
        <f t="shared" si="11"/>
        <v>5</v>
      </c>
      <c r="P225" s="20">
        <f t="shared" si="13"/>
        <v>10</v>
      </c>
    </row>
    <row r="226" spans="2:16" x14ac:dyDescent="0.35">
      <c r="B226" s="11">
        <f>Taxi_journeydata!B226</f>
        <v>44385</v>
      </c>
      <c r="C226" s="13">
        <f>Taxi_journeydata!C226</f>
        <v>0.48374999999999996</v>
      </c>
      <c r="D226" s="11">
        <f>Taxi_journeydata!D226</f>
        <v>44385</v>
      </c>
      <c r="E226" s="13">
        <f>Taxi_journeydata!E226</f>
        <v>0.49333333333333335</v>
      </c>
      <c r="F226" s="5">
        <f>Taxi_journeydata!F226</f>
        <v>1</v>
      </c>
      <c r="G226" s="5">
        <f>Taxi_journeydata!G226</f>
        <v>95</v>
      </c>
      <c r="H226" s="5">
        <f>Taxi_journeydata!H226</f>
        <v>223</v>
      </c>
      <c r="I226" s="5">
        <f>Taxi_journeydata!I226</f>
        <v>2</v>
      </c>
      <c r="J226" s="5">
        <f>Taxi_journeydata!J226</f>
        <v>6.7</v>
      </c>
      <c r="K226" s="5">
        <f>Taxi_journeydata!K226</f>
        <v>20</v>
      </c>
      <c r="M226" s="13">
        <f>IF(K226="","",Taxi_journeydata!M226)</f>
        <v>9.5833333325572312E-3</v>
      </c>
      <c r="N226" s="46">
        <f t="shared" si="12"/>
        <v>13.799999998882413</v>
      </c>
      <c r="O226" s="5">
        <f t="shared" si="11"/>
        <v>5</v>
      </c>
      <c r="P226" s="20">
        <f t="shared" si="13"/>
        <v>11</v>
      </c>
    </row>
    <row r="227" spans="2:16" x14ac:dyDescent="0.35">
      <c r="B227" s="11">
        <f>Taxi_journeydata!B227</f>
        <v>44385</v>
      </c>
      <c r="C227" s="13">
        <f>Taxi_journeydata!C227</f>
        <v>0.53214120370370377</v>
      </c>
      <c r="D227" s="11">
        <f>Taxi_journeydata!D227</f>
        <v>44385</v>
      </c>
      <c r="E227" s="13">
        <f>Taxi_journeydata!E227</f>
        <v>0.54126157407407405</v>
      </c>
      <c r="F227" s="5">
        <f>Taxi_journeydata!F227</f>
        <v>1</v>
      </c>
      <c r="G227" s="5">
        <f>Taxi_journeydata!G227</f>
        <v>168</v>
      </c>
      <c r="H227" s="5">
        <f>Taxi_journeydata!H227</f>
        <v>247</v>
      </c>
      <c r="I227" s="5">
        <f>Taxi_journeydata!I227</f>
        <v>1</v>
      </c>
      <c r="J227" s="5">
        <f>Taxi_journeydata!J227</f>
        <v>1.1000000000000001</v>
      </c>
      <c r="K227" s="5">
        <f>Taxi_journeydata!K227</f>
        <v>9.5</v>
      </c>
      <c r="M227" s="13">
        <f>IF(K227="","",Taxi_journeydata!M227)</f>
        <v>9.1203703705104999E-3</v>
      </c>
      <c r="N227" s="46">
        <f t="shared" si="12"/>
        <v>13.13333333353512</v>
      </c>
      <c r="O227" s="5">
        <f t="shared" si="11"/>
        <v>5</v>
      </c>
      <c r="P227" s="20">
        <f t="shared" si="13"/>
        <v>12</v>
      </c>
    </row>
    <row r="228" spans="2:16" x14ac:dyDescent="0.35">
      <c r="B228" s="11">
        <f>Taxi_journeydata!B228</f>
        <v>44385</v>
      </c>
      <c r="C228" s="13">
        <f>Taxi_journeydata!C228</f>
        <v>0.54565972222222225</v>
      </c>
      <c r="D228" s="11">
        <f>Taxi_journeydata!D228</f>
        <v>44385</v>
      </c>
      <c r="E228" s="13">
        <f>Taxi_journeydata!E228</f>
        <v>0.55329861111111112</v>
      </c>
      <c r="F228" s="5">
        <f>Taxi_journeydata!F228</f>
        <v>1</v>
      </c>
      <c r="G228" s="5">
        <f>Taxi_journeydata!G228</f>
        <v>75</v>
      </c>
      <c r="H228" s="5">
        <f>Taxi_journeydata!H228</f>
        <v>151</v>
      </c>
      <c r="I228" s="5">
        <f>Taxi_journeydata!I228</f>
        <v>2</v>
      </c>
      <c r="J228" s="5">
        <f>Taxi_journeydata!J228</f>
        <v>1.4</v>
      </c>
      <c r="K228" s="5">
        <f>Taxi_journeydata!K228</f>
        <v>9</v>
      </c>
      <c r="M228" s="13">
        <f>IF(K228="","",Taxi_journeydata!M228)</f>
        <v>7.6388888919609599E-3</v>
      </c>
      <c r="N228" s="46">
        <f t="shared" si="12"/>
        <v>11.000000004423782</v>
      </c>
      <c r="O228" s="5">
        <f t="shared" si="11"/>
        <v>5</v>
      </c>
      <c r="P228" s="20">
        <f t="shared" si="13"/>
        <v>13</v>
      </c>
    </row>
    <row r="229" spans="2:16" x14ac:dyDescent="0.35">
      <c r="B229" s="11">
        <f>Taxi_journeydata!B229</f>
        <v>44385</v>
      </c>
      <c r="C229" s="13">
        <f>Taxi_journeydata!C229</f>
        <v>0.55307870370370371</v>
      </c>
      <c r="D229" s="11">
        <f>Taxi_journeydata!D229</f>
        <v>44385</v>
      </c>
      <c r="E229" s="13">
        <f>Taxi_journeydata!E229</f>
        <v>0.56247685185185181</v>
      </c>
      <c r="F229" s="5">
        <f>Taxi_journeydata!F229</f>
        <v>1</v>
      </c>
      <c r="G229" s="5">
        <f>Taxi_journeydata!G229</f>
        <v>95</v>
      </c>
      <c r="H229" s="5">
        <f>Taxi_journeydata!H229</f>
        <v>197</v>
      </c>
      <c r="I229" s="5">
        <f>Taxi_journeydata!I229</f>
        <v>1</v>
      </c>
      <c r="J229" s="5">
        <f>Taxi_journeydata!J229</f>
        <v>2.61</v>
      </c>
      <c r="K229" s="5">
        <f>Taxi_journeydata!K229</f>
        <v>11.5</v>
      </c>
      <c r="M229" s="13">
        <f>IF(K229="","",Taxi_journeydata!M229)</f>
        <v>9.3981481477385387E-3</v>
      </c>
      <c r="N229" s="46">
        <f t="shared" si="12"/>
        <v>13.533333332743496</v>
      </c>
      <c r="O229" s="5">
        <f t="shared" si="11"/>
        <v>5</v>
      </c>
      <c r="P229" s="20">
        <f t="shared" si="13"/>
        <v>13</v>
      </c>
    </row>
    <row r="230" spans="2:16" x14ac:dyDescent="0.35">
      <c r="B230" s="11">
        <f>Taxi_journeydata!B230</f>
        <v>44385</v>
      </c>
      <c r="C230" s="13">
        <f>Taxi_journeydata!C230</f>
        <v>0.56099537037037039</v>
      </c>
      <c r="D230" s="11">
        <f>Taxi_journeydata!D230</f>
        <v>44385</v>
      </c>
      <c r="E230" s="13">
        <f>Taxi_journeydata!E230</f>
        <v>0.56744212962962959</v>
      </c>
      <c r="F230" s="5">
        <f>Taxi_journeydata!F230</f>
        <v>1</v>
      </c>
      <c r="G230" s="5">
        <f>Taxi_journeydata!G230</f>
        <v>7</v>
      </c>
      <c r="H230" s="5">
        <f>Taxi_journeydata!H230</f>
        <v>7</v>
      </c>
      <c r="I230" s="5">
        <f>Taxi_journeydata!I230</f>
        <v>1</v>
      </c>
      <c r="J230" s="5">
        <f>Taxi_journeydata!J230</f>
        <v>1.04</v>
      </c>
      <c r="K230" s="5">
        <f>Taxi_journeydata!K230</f>
        <v>7.5</v>
      </c>
      <c r="M230" s="13">
        <f>IF(K230="","",Taxi_journeydata!M230)</f>
        <v>6.4467592601431534E-3</v>
      </c>
      <c r="N230" s="46">
        <f t="shared" si="12"/>
        <v>9.2833333346061409</v>
      </c>
      <c r="O230" s="5">
        <f t="shared" si="11"/>
        <v>5</v>
      </c>
      <c r="P230" s="20">
        <f t="shared" si="13"/>
        <v>13</v>
      </c>
    </row>
    <row r="231" spans="2:16" x14ac:dyDescent="0.35">
      <c r="B231" s="11">
        <f>Taxi_journeydata!B231</f>
        <v>44385</v>
      </c>
      <c r="C231" s="13">
        <f>Taxi_journeydata!C231</f>
        <v>0.55021990740740734</v>
      </c>
      <c r="D231" s="11">
        <f>Taxi_journeydata!D231</f>
        <v>44385</v>
      </c>
      <c r="E231" s="13">
        <f>Taxi_journeydata!E231</f>
        <v>0.55421296296296296</v>
      </c>
      <c r="F231" s="5">
        <f>Taxi_journeydata!F231</f>
        <v>1</v>
      </c>
      <c r="G231" s="5">
        <f>Taxi_journeydata!G231</f>
        <v>7</v>
      </c>
      <c r="H231" s="5">
        <f>Taxi_journeydata!H231</f>
        <v>7</v>
      </c>
      <c r="I231" s="5">
        <f>Taxi_journeydata!I231</f>
        <v>1</v>
      </c>
      <c r="J231" s="5">
        <f>Taxi_journeydata!J231</f>
        <v>0.93</v>
      </c>
      <c r="K231" s="5">
        <f>Taxi_journeydata!K231</f>
        <v>5.5</v>
      </c>
      <c r="M231" s="13">
        <f>IF(K231="","",Taxi_journeydata!M231)</f>
        <v>3.9930555576574989E-3</v>
      </c>
      <c r="N231" s="46">
        <f t="shared" si="12"/>
        <v>5.7500000030267984</v>
      </c>
      <c r="O231" s="5">
        <f t="shared" si="11"/>
        <v>5</v>
      </c>
      <c r="P231" s="20">
        <f t="shared" si="13"/>
        <v>13</v>
      </c>
    </row>
    <row r="232" spans="2:16" x14ac:dyDescent="0.35">
      <c r="B232" s="11">
        <f>Taxi_journeydata!B232</f>
        <v>44385</v>
      </c>
      <c r="C232" s="13">
        <f>Taxi_journeydata!C232</f>
        <v>0.60105324074074074</v>
      </c>
      <c r="D232" s="11">
        <f>Taxi_journeydata!D232</f>
        <v>44385</v>
      </c>
      <c r="E232" s="13">
        <f>Taxi_journeydata!E232</f>
        <v>0.60748842592592589</v>
      </c>
      <c r="F232" s="5">
        <f>Taxi_journeydata!F232</f>
        <v>1</v>
      </c>
      <c r="G232" s="5">
        <f>Taxi_journeydata!G232</f>
        <v>74</v>
      </c>
      <c r="H232" s="5">
        <f>Taxi_journeydata!H232</f>
        <v>41</v>
      </c>
      <c r="I232" s="5">
        <f>Taxi_journeydata!I232</f>
        <v>1</v>
      </c>
      <c r="J232" s="5">
        <f>Taxi_journeydata!J232</f>
        <v>1.64</v>
      </c>
      <c r="K232" s="5">
        <f>Taxi_journeydata!K232</f>
        <v>8.5</v>
      </c>
      <c r="M232" s="13">
        <f>IF(K232="","",Taxi_journeydata!M232)</f>
        <v>6.435185183363501E-3</v>
      </c>
      <c r="N232" s="46">
        <f t="shared" si="12"/>
        <v>9.2666666640434414</v>
      </c>
      <c r="O232" s="5">
        <f t="shared" si="11"/>
        <v>5</v>
      </c>
      <c r="P232" s="20">
        <f t="shared" si="13"/>
        <v>14</v>
      </c>
    </row>
    <row r="233" spans="2:16" x14ac:dyDescent="0.35">
      <c r="B233" s="11">
        <f>Taxi_journeydata!B233</f>
        <v>44385</v>
      </c>
      <c r="C233" s="13">
        <f>Taxi_journeydata!C233</f>
        <v>0.6196180555555556</v>
      </c>
      <c r="D233" s="11">
        <f>Taxi_journeydata!D233</f>
        <v>44385</v>
      </c>
      <c r="E233" s="13">
        <f>Taxi_journeydata!E233</f>
        <v>0.62412037037037038</v>
      </c>
      <c r="F233" s="5">
        <f>Taxi_journeydata!F233</f>
        <v>1</v>
      </c>
      <c r="G233" s="5">
        <f>Taxi_journeydata!G233</f>
        <v>25</v>
      </c>
      <c r="H233" s="5">
        <f>Taxi_journeydata!H233</f>
        <v>33</v>
      </c>
      <c r="I233" s="5">
        <f>Taxi_journeydata!I233</f>
        <v>6</v>
      </c>
      <c r="J233" s="5">
        <f>Taxi_journeydata!J233</f>
        <v>0.85</v>
      </c>
      <c r="K233" s="5">
        <f>Taxi_journeydata!K233</f>
        <v>6</v>
      </c>
      <c r="M233" s="13">
        <f>IF(K233="","",Taxi_journeydata!M233)</f>
        <v>4.5023148122709244E-3</v>
      </c>
      <c r="N233" s="46">
        <f t="shared" si="12"/>
        <v>6.4833333296701312</v>
      </c>
      <c r="O233" s="5">
        <f t="shared" si="11"/>
        <v>5</v>
      </c>
      <c r="P233" s="20">
        <f t="shared" si="13"/>
        <v>14</v>
      </c>
    </row>
    <row r="234" spans="2:16" x14ac:dyDescent="0.35">
      <c r="B234" s="11">
        <f>Taxi_journeydata!B234</f>
        <v>44385</v>
      </c>
      <c r="C234" s="13">
        <f>Taxi_journeydata!C234</f>
        <v>0.58589120370370373</v>
      </c>
      <c r="D234" s="11">
        <f>Taxi_journeydata!D234</f>
        <v>44385</v>
      </c>
      <c r="E234" s="13">
        <f>Taxi_journeydata!E234</f>
        <v>0.59635416666666663</v>
      </c>
      <c r="F234" s="5">
        <f>Taxi_journeydata!F234</f>
        <v>1</v>
      </c>
      <c r="G234" s="5">
        <f>Taxi_journeydata!G234</f>
        <v>49</v>
      </c>
      <c r="H234" s="5">
        <f>Taxi_journeydata!H234</f>
        <v>225</v>
      </c>
      <c r="I234" s="5">
        <f>Taxi_journeydata!I234</f>
        <v>1</v>
      </c>
      <c r="J234" s="5">
        <f>Taxi_journeydata!J234</f>
        <v>1.4</v>
      </c>
      <c r="K234" s="5">
        <f>Taxi_journeydata!K234</f>
        <v>10.5</v>
      </c>
      <c r="M234" s="13">
        <f>IF(K234="","",Taxi_journeydata!M234)</f>
        <v>1.0462962964083999E-2</v>
      </c>
      <c r="N234" s="46">
        <f t="shared" si="12"/>
        <v>15.066666668280959</v>
      </c>
      <c r="O234" s="5">
        <f t="shared" si="11"/>
        <v>5</v>
      </c>
      <c r="P234" s="20">
        <f t="shared" si="13"/>
        <v>14</v>
      </c>
    </row>
    <row r="235" spans="2:16" x14ac:dyDescent="0.35">
      <c r="B235" s="11">
        <f>Taxi_journeydata!B235</f>
        <v>44385</v>
      </c>
      <c r="C235" s="13">
        <f>Taxi_journeydata!C235</f>
        <v>0.61214120370370373</v>
      </c>
      <c r="D235" s="11">
        <f>Taxi_journeydata!D235</f>
        <v>44385</v>
      </c>
      <c r="E235" s="13">
        <f>Taxi_journeydata!E235</f>
        <v>0.61670138888888892</v>
      </c>
      <c r="F235" s="5">
        <f>Taxi_journeydata!F235</f>
        <v>1</v>
      </c>
      <c r="G235" s="5">
        <f>Taxi_journeydata!G235</f>
        <v>75</v>
      </c>
      <c r="H235" s="5">
        <f>Taxi_journeydata!H235</f>
        <v>75</v>
      </c>
      <c r="I235" s="5">
        <f>Taxi_journeydata!I235</f>
        <v>1</v>
      </c>
      <c r="J235" s="5">
        <f>Taxi_journeydata!J235</f>
        <v>0.8</v>
      </c>
      <c r="K235" s="5">
        <f>Taxi_journeydata!K235</f>
        <v>6</v>
      </c>
      <c r="M235" s="13">
        <f>IF(K235="","",Taxi_journeydata!M235)</f>
        <v>4.5601851816172712E-3</v>
      </c>
      <c r="N235" s="46">
        <f t="shared" si="12"/>
        <v>6.5666666615288705</v>
      </c>
      <c r="O235" s="5">
        <f t="shared" si="11"/>
        <v>5</v>
      </c>
      <c r="P235" s="20">
        <f t="shared" si="13"/>
        <v>14</v>
      </c>
    </row>
    <row r="236" spans="2:16" x14ac:dyDescent="0.35">
      <c r="B236" s="11">
        <f>Taxi_journeydata!B236</f>
        <v>44385</v>
      </c>
      <c r="C236" s="13">
        <f>Taxi_journeydata!C236</f>
        <v>0.61133101851851845</v>
      </c>
      <c r="D236" s="11">
        <f>Taxi_journeydata!D236</f>
        <v>44385</v>
      </c>
      <c r="E236" s="13">
        <f>Taxi_journeydata!E236</f>
        <v>0.61905092592592592</v>
      </c>
      <c r="F236" s="5">
        <f>Taxi_journeydata!F236</f>
        <v>1</v>
      </c>
      <c r="G236" s="5">
        <f>Taxi_journeydata!G236</f>
        <v>223</v>
      </c>
      <c r="H236" s="5">
        <f>Taxi_journeydata!H236</f>
        <v>260</v>
      </c>
      <c r="I236" s="5">
        <f>Taxi_journeydata!I236</f>
        <v>1</v>
      </c>
      <c r="J236" s="5">
        <f>Taxi_journeydata!J236</f>
        <v>2.57</v>
      </c>
      <c r="K236" s="5">
        <f>Taxi_journeydata!K236</f>
        <v>11</v>
      </c>
      <c r="M236" s="13">
        <f>IF(K236="","",Taxi_journeydata!M236)</f>
        <v>7.7199074075906537E-3</v>
      </c>
      <c r="N236" s="46">
        <f t="shared" si="12"/>
        <v>11.116666666930541</v>
      </c>
      <c r="O236" s="5">
        <f t="shared" si="11"/>
        <v>5</v>
      </c>
      <c r="P236" s="20">
        <f t="shared" si="13"/>
        <v>14</v>
      </c>
    </row>
    <row r="237" spans="2:16" x14ac:dyDescent="0.35">
      <c r="B237" s="11">
        <f>Taxi_journeydata!B237</f>
        <v>44385</v>
      </c>
      <c r="C237" s="13">
        <f>Taxi_journeydata!C237</f>
        <v>0.6461689814814815</v>
      </c>
      <c r="D237" s="11">
        <f>Taxi_journeydata!D237</f>
        <v>44385</v>
      </c>
      <c r="E237" s="13">
        <f>Taxi_journeydata!E237</f>
        <v>0.65776620370370364</v>
      </c>
      <c r="F237" s="5">
        <f>Taxi_journeydata!F237</f>
        <v>1</v>
      </c>
      <c r="G237" s="5">
        <f>Taxi_journeydata!G237</f>
        <v>82</v>
      </c>
      <c r="H237" s="5">
        <f>Taxi_journeydata!H237</f>
        <v>7</v>
      </c>
      <c r="I237" s="5">
        <f>Taxi_journeydata!I237</f>
        <v>1</v>
      </c>
      <c r="J237" s="5">
        <f>Taxi_journeydata!J237</f>
        <v>1.95</v>
      </c>
      <c r="K237" s="5">
        <f>Taxi_journeydata!K237</f>
        <v>11.5</v>
      </c>
      <c r="M237" s="13">
        <f>IF(K237="","",Taxi_journeydata!M237)</f>
        <v>1.1597222219279502E-2</v>
      </c>
      <c r="N237" s="46">
        <f t="shared" si="12"/>
        <v>16.699999995762482</v>
      </c>
      <c r="O237" s="5">
        <f t="shared" si="11"/>
        <v>5</v>
      </c>
      <c r="P237" s="20">
        <f t="shared" si="13"/>
        <v>15</v>
      </c>
    </row>
    <row r="238" spans="2:16" x14ac:dyDescent="0.35">
      <c r="B238" s="11">
        <f>Taxi_journeydata!B238</f>
        <v>44385</v>
      </c>
      <c r="C238" s="13">
        <f>Taxi_journeydata!C238</f>
        <v>0.65134259259259253</v>
      </c>
      <c r="D238" s="11">
        <f>Taxi_journeydata!D238</f>
        <v>44385</v>
      </c>
      <c r="E238" s="13">
        <f>Taxi_journeydata!E238</f>
        <v>0.67166666666666675</v>
      </c>
      <c r="F238" s="5">
        <f>Taxi_journeydata!F238</f>
        <v>1</v>
      </c>
      <c r="G238" s="5">
        <f>Taxi_journeydata!G238</f>
        <v>65</v>
      </c>
      <c r="H238" s="5">
        <f>Taxi_journeydata!H238</f>
        <v>178</v>
      </c>
      <c r="I238" s="5">
        <f>Taxi_journeydata!I238</f>
        <v>1</v>
      </c>
      <c r="J238" s="5">
        <f>Taxi_journeydata!J238</f>
        <v>5.81</v>
      </c>
      <c r="K238" s="5">
        <f>Taxi_journeydata!K238</f>
        <v>23</v>
      </c>
      <c r="M238" s="13">
        <f>IF(K238="","",Taxi_journeydata!M238)</f>
        <v>2.0324074073869269E-2</v>
      </c>
      <c r="N238" s="46">
        <f t="shared" si="12"/>
        <v>29.266666666371748</v>
      </c>
      <c r="O238" s="5">
        <f t="shared" si="11"/>
        <v>5</v>
      </c>
      <c r="P238" s="20">
        <f t="shared" si="13"/>
        <v>15</v>
      </c>
    </row>
    <row r="239" spans="2:16" x14ac:dyDescent="0.35">
      <c r="B239" s="11">
        <f>Taxi_journeydata!B239</f>
        <v>44385</v>
      </c>
      <c r="C239" s="13">
        <f>Taxi_journeydata!C239</f>
        <v>0.6334953703703704</v>
      </c>
      <c r="D239" s="11">
        <f>Taxi_journeydata!D239</f>
        <v>44385</v>
      </c>
      <c r="E239" s="13">
        <f>Taxi_journeydata!E239</f>
        <v>0.64383101851851854</v>
      </c>
      <c r="F239" s="5">
        <f>Taxi_journeydata!F239</f>
        <v>1</v>
      </c>
      <c r="G239" s="5">
        <f>Taxi_journeydata!G239</f>
        <v>127</v>
      </c>
      <c r="H239" s="5">
        <f>Taxi_journeydata!H239</f>
        <v>243</v>
      </c>
      <c r="I239" s="5">
        <f>Taxi_journeydata!I239</f>
        <v>1</v>
      </c>
      <c r="J239" s="5">
        <f>Taxi_journeydata!J239</f>
        <v>1.27</v>
      </c>
      <c r="K239" s="5">
        <f>Taxi_journeydata!K239</f>
        <v>10</v>
      </c>
      <c r="M239" s="13">
        <f>IF(K239="","",Taxi_journeydata!M239)</f>
        <v>1.0335648148611654E-2</v>
      </c>
      <c r="N239" s="46">
        <f t="shared" si="12"/>
        <v>14.883333334000781</v>
      </c>
      <c r="O239" s="5">
        <f t="shared" si="11"/>
        <v>5</v>
      </c>
      <c r="P239" s="20">
        <f t="shared" si="13"/>
        <v>15</v>
      </c>
    </row>
    <row r="240" spans="2:16" x14ac:dyDescent="0.35">
      <c r="B240" s="11">
        <f>Taxi_journeydata!B240</f>
        <v>44385</v>
      </c>
      <c r="C240" s="13">
        <f>Taxi_journeydata!C240</f>
        <v>0.7006944444444444</v>
      </c>
      <c r="D240" s="11">
        <f>Taxi_journeydata!D240</f>
        <v>44385</v>
      </c>
      <c r="E240" s="13">
        <f>Taxi_journeydata!E240</f>
        <v>0.72180555555555559</v>
      </c>
      <c r="F240" s="5">
        <f>Taxi_journeydata!F240</f>
        <v>1</v>
      </c>
      <c r="G240" s="5">
        <f>Taxi_journeydata!G240</f>
        <v>95</v>
      </c>
      <c r="H240" s="5">
        <f>Taxi_journeydata!H240</f>
        <v>102</v>
      </c>
      <c r="I240" s="5">
        <f>Taxi_journeydata!I240</f>
        <v>1</v>
      </c>
      <c r="J240" s="5">
        <f>Taxi_journeydata!J240</f>
        <v>4.3099999999999996</v>
      </c>
      <c r="K240" s="5">
        <f>Taxi_journeydata!K240</f>
        <v>21</v>
      </c>
      <c r="M240" s="13">
        <f>IF(K240="","",Taxi_journeydata!M240)</f>
        <v>2.1111111112986691E-2</v>
      </c>
      <c r="N240" s="46">
        <f t="shared" si="12"/>
        <v>30.400000002700835</v>
      </c>
      <c r="O240" s="5">
        <f t="shared" si="11"/>
        <v>5</v>
      </c>
      <c r="P240" s="20">
        <f t="shared" si="13"/>
        <v>16</v>
      </c>
    </row>
    <row r="241" spans="2:16" x14ac:dyDescent="0.35">
      <c r="B241" s="11">
        <f>Taxi_journeydata!B241</f>
        <v>44385</v>
      </c>
      <c r="C241" s="13">
        <f>Taxi_journeydata!C241</f>
        <v>0.67228009259259258</v>
      </c>
      <c r="D241" s="11">
        <f>Taxi_journeydata!D241</f>
        <v>44385</v>
      </c>
      <c r="E241" s="13">
        <f>Taxi_journeydata!E241</f>
        <v>0.67905092592592586</v>
      </c>
      <c r="F241" s="5">
        <f>Taxi_journeydata!F241</f>
        <v>1</v>
      </c>
      <c r="G241" s="5">
        <f>Taxi_journeydata!G241</f>
        <v>75</v>
      </c>
      <c r="H241" s="5">
        <f>Taxi_journeydata!H241</f>
        <v>74</v>
      </c>
      <c r="I241" s="5">
        <f>Taxi_journeydata!I241</f>
        <v>1</v>
      </c>
      <c r="J241" s="5">
        <f>Taxi_journeydata!J241</f>
        <v>1.1599999999999999</v>
      </c>
      <c r="K241" s="5">
        <f>Taxi_journeydata!K241</f>
        <v>8</v>
      </c>
      <c r="M241" s="13">
        <f>IF(K241="","",Taxi_journeydata!M241)</f>
        <v>6.7708333299378864E-3</v>
      </c>
      <c r="N241" s="46">
        <f t="shared" si="12"/>
        <v>9.7499999951105565</v>
      </c>
      <c r="O241" s="5">
        <f t="shared" si="11"/>
        <v>5</v>
      </c>
      <c r="P241" s="20">
        <f t="shared" si="13"/>
        <v>16</v>
      </c>
    </row>
    <row r="242" spans="2:16" x14ac:dyDescent="0.35">
      <c r="B242" s="11">
        <f>Taxi_journeydata!B242</f>
        <v>44385</v>
      </c>
      <c r="C242" s="13">
        <f>Taxi_journeydata!C242</f>
        <v>0.74468749999999995</v>
      </c>
      <c r="D242" s="11">
        <f>Taxi_journeydata!D242</f>
        <v>44385</v>
      </c>
      <c r="E242" s="13">
        <f>Taxi_journeydata!E242</f>
        <v>0.75256944444444451</v>
      </c>
      <c r="F242" s="5">
        <f>Taxi_journeydata!F242</f>
        <v>1</v>
      </c>
      <c r="G242" s="5">
        <f>Taxi_journeydata!G242</f>
        <v>220</v>
      </c>
      <c r="H242" s="5">
        <f>Taxi_journeydata!H242</f>
        <v>128</v>
      </c>
      <c r="I242" s="5">
        <f>Taxi_journeydata!I242</f>
        <v>1</v>
      </c>
      <c r="J242" s="5">
        <f>Taxi_journeydata!J242</f>
        <v>1.27</v>
      </c>
      <c r="K242" s="5">
        <f>Taxi_journeydata!K242</f>
        <v>8.5</v>
      </c>
      <c r="M242" s="13">
        <f>IF(K242="","",Taxi_journeydata!M242)</f>
        <v>7.8819444461259991E-3</v>
      </c>
      <c r="N242" s="46">
        <f t="shared" si="12"/>
        <v>11.350000002421439</v>
      </c>
      <c r="O242" s="5">
        <f t="shared" si="11"/>
        <v>5</v>
      </c>
      <c r="P242" s="20">
        <f t="shared" si="13"/>
        <v>17</v>
      </c>
    </row>
    <row r="243" spans="2:16" x14ac:dyDescent="0.35">
      <c r="B243" s="11">
        <f>Taxi_journeydata!B243</f>
        <v>44385</v>
      </c>
      <c r="C243" s="13">
        <f>Taxi_journeydata!C243</f>
        <v>0.70939814814814817</v>
      </c>
      <c r="D243" s="11">
        <f>Taxi_journeydata!D243</f>
        <v>44385</v>
      </c>
      <c r="E243" s="13">
        <f>Taxi_journeydata!E243</f>
        <v>0.719212962962963</v>
      </c>
      <c r="F243" s="5">
        <f>Taxi_journeydata!F243</f>
        <v>1</v>
      </c>
      <c r="G243" s="5">
        <f>Taxi_journeydata!G243</f>
        <v>166</v>
      </c>
      <c r="H243" s="5">
        <f>Taxi_journeydata!H243</f>
        <v>166</v>
      </c>
      <c r="I243" s="5">
        <f>Taxi_journeydata!I243</f>
        <v>1</v>
      </c>
      <c r="J243" s="5">
        <f>Taxi_journeydata!J243</f>
        <v>0.54</v>
      </c>
      <c r="K243" s="5">
        <f>Taxi_journeydata!K243</f>
        <v>9.5</v>
      </c>
      <c r="M243" s="13">
        <f>IF(K243="","",Taxi_journeydata!M243)</f>
        <v>9.8148148172185756E-3</v>
      </c>
      <c r="N243" s="46">
        <f t="shared" si="12"/>
        <v>14.133333336794749</v>
      </c>
      <c r="O243" s="5">
        <f t="shared" si="11"/>
        <v>5</v>
      </c>
      <c r="P243" s="20">
        <f t="shared" si="13"/>
        <v>17</v>
      </c>
    </row>
    <row r="244" spans="2:16" x14ac:dyDescent="0.35">
      <c r="B244" s="11">
        <f>Taxi_journeydata!B244</f>
        <v>44385</v>
      </c>
      <c r="C244" s="13">
        <f>Taxi_journeydata!C244</f>
        <v>0.73928240740740747</v>
      </c>
      <c r="D244" s="11">
        <f>Taxi_journeydata!D244</f>
        <v>44385</v>
      </c>
      <c r="E244" s="13">
        <f>Taxi_journeydata!E244</f>
        <v>0.77393518518518523</v>
      </c>
      <c r="F244" s="5">
        <f>Taxi_journeydata!F244</f>
        <v>1</v>
      </c>
      <c r="G244" s="5">
        <f>Taxi_journeydata!G244</f>
        <v>75</v>
      </c>
      <c r="H244" s="5">
        <f>Taxi_journeydata!H244</f>
        <v>168</v>
      </c>
      <c r="I244" s="5">
        <f>Taxi_journeydata!I244</f>
        <v>1</v>
      </c>
      <c r="J244" s="5">
        <f>Taxi_journeydata!J244</f>
        <v>2.35</v>
      </c>
      <c r="K244" s="5">
        <f>Taxi_journeydata!K244</f>
        <v>28</v>
      </c>
      <c r="M244" s="13">
        <f>IF(K244="","",Taxi_journeydata!M244)</f>
        <v>3.4652777780138422E-2</v>
      </c>
      <c r="N244" s="46">
        <f t="shared" si="12"/>
        <v>49.900000003399327</v>
      </c>
      <c r="O244" s="5">
        <f t="shared" si="11"/>
        <v>5</v>
      </c>
      <c r="P244" s="20">
        <f t="shared" si="13"/>
        <v>17</v>
      </c>
    </row>
    <row r="245" spans="2:16" x14ac:dyDescent="0.35">
      <c r="B245" s="11">
        <f>Taxi_journeydata!B245</f>
        <v>44385</v>
      </c>
      <c r="C245" s="13">
        <f>Taxi_journeydata!C245</f>
        <v>0.7615277777777778</v>
      </c>
      <c r="D245" s="11">
        <f>Taxi_journeydata!D245</f>
        <v>44385</v>
      </c>
      <c r="E245" s="13">
        <f>Taxi_journeydata!E245</f>
        <v>0.7712500000000001</v>
      </c>
      <c r="F245" s="5">
        <f>Taxi_journeydata!F245</f>
        <v>1</v>
      </c>
      <c r="G245" s="5">
        <f>Taxi_journeydata!G245</f>
        <v>25</v>
      </c>
      <c r="H245" s="5">
        <f>Taxi_journeydata!H245</f>
        <v>228</v>
      </c>
      <c r="I245" s="5">
        <f>Taxi_journeydata!I245</f>
        <v>1</v>
      </c>
      <c r="J245" s="5">
        <f>Taxi_journeydata!J245</f>
        <v>3.56</v>
      </c>
      <c r="K245" s="5">
        <f>Taxi_journeydata!K245</f>
        <v>12.5</v>
      </c>
      <c r="M245" s="13">
        <f>IF(K245="","",Taxi_journeydata!M245)</f>
        <v>9.7222222248092294E-3</v>
      </c>
      <c r="N245" s="46">
        <f t="shared" si="12"/>
        <v>14.00000000372529</v>
      </c>
      <c r="O245" s="5">
        <f t="shared" si="11"/>
        <v>5</v>
      </c>
      <c r="P245" s="20">
        <f t="shared" si="13"/>
        <v>18</v>
      </c>
    </row>
    <row r="246" spans="2:16" x14ac:dyDescent="0.35">
      <c r="B246" s="11">
        <f>Taxi_journeydata!B246</f>
        <v>44385</v>
      </c>
      <c r="C246" s="13">
        <f>Taxi_journeydata!C246</f>
        <v>0.7839814814814815</v>
      </c>
      <c r="D246" s="11">
        <f>Taxi_journeydata!D246</f>
        <v>44385</v>
      </c>
      <c r="E246" s="13">
        <f>Taxi_journeydata!E246</f>
        <v>0.82644675925925926</v>
      </c>
      <c r="F246" s="5">
        <f>Taxi_journeydata!F246</f>
        <v>1</v>
      </c>
      <c r="G246" s="5">
        <f>Taxi_journeydata!G246</f>
        <v>78</v>
      </c>
      <c r="H246" s="5">
        <f>Taxi_journeydata!H246</f>
        <v>265</v>
      </c>
      <c r="I246" s="5">
        <f>Taxi_journeydata!I246</f>
        <v>1</v>
      </c>
      <c r="J246" s="5">
        <f>Taxi_journeydata!J246</f>
        <v>27.8</v>
      </c>
      <c r="K246" s="5">
        <f>Taxi_journeydata!K246</f>
        <v>83.5</v>
      </c>
      <c r="M246" s="13">
        <f>IF(K246="","",Taxi_journeydata!M246)</f>
        <v>4.2465277780138422E-2</v>
      </c>
      <c r="N246" s="46">
        <f t="shared" si="12"/>
        <v>61.150000003399327</v>
      </c>
      <c r="O246" s="5">
        <f t="shared" si="11"/>
        <v>5</v>
      </c>
      <c r="P246" s="20">
        <f t="shared" si="13"/>
        <v>18</v>
      </c>
    </row>
    <row r="247" spans="2:16" x14ac:dyDescent="0.35">
      <c r="B247" s="11">
        <f>Taxi_journeydata!B247</f>
        <v>44385</v>
      </c>
      <c r="C247" s="13">
        <f>Taxi_journeydata!C247</f>
        <v>0.84280092592592604</v>
      </c>
      <c r="D247" s="11">
        <f>Taxi_journeydata!D247</f>
        <v>44385</v>
      </c>
      <c r="E247" s="13">
        <f>Taxi_journeydata!E247</f>
        <v>0.86298611111111112</v>
      </c>
      <c r="F247" s="5">
        <f>Taxi_journeydata!F247</f>
        <v>1</v>
      </c>
      <c r="G247" s="5">
        <f>Taxi_journeydata!G247</f>
        <v>19</v>
      </c>
      <c r="H247" s="5">
        <f>Taxi_journeydata!H247</f>
        <v>35</v>
      </c>
      <c r="I247" s="5">
        <f>Taxi_journeydata!I247</f>
        <v>3</v>
      </c>
      <c r="J247" s="5">
        <f>Taxi_journeydata!J247</f>
        <v>10.98</v>
      </c>
      <c r="K247" s="5">
        <f>Taxi_journeydata!K247</f>
        <v>33</v>
      </c>
      <c r="M247" s="13">
        <f>IF(K247="","",Taxi_journeydata!M247)</f>
        <v>2.0185185181617271E-2</v>
      </c>
      <c r="N247" s="46">
        <f t="shared" si="12"/>
        <v>29.06666666152887</v>
      </c>
      <c r="O247" s="5">
        <f t="shared" si="11"/>
        <v>5</v>
      </c>
      <c r="P247" s="20">
        <f t="shared" si="13"/>
        <v>20</v>
      </c>
    </row>
    <row r="248" spans="2:16" x14ac:dyDescent="0.35">
      <c r="B248" s="11">
        <f>Taxi_journeydata!B248</f>
        <v>44385</v>
      </c>
      <c r="C248" s="13">
        <f>Taxi_journeydata!C248</f>
        <v>0.93289351851851843</v>
      </c>
      <c r="D248" s="11">
        <f>Taxi_journeydata!D248</f>
        <v>44385</v>
      </c>
      <c r="E248" s="13">
        <f>Taxi_journeydata!E248</f>
        <v>0.93918981481481489</v>
      </c>
      <c r="F248" s="5">
        <f>Taxi_journeydata!F248</f>
        <v>1</v>
      </c>
      <c r="G248" s="5">
        <f>Taxi_journeydata!G248</f>
        <v>74</v>
      </c>
      <c r="H248" s="5">
        <f>Taxi_journeydata!H248</f>
        <v>116</v>
      </c>
      <c r="I248" s="5">
        <f>Taxi_journeydata!I248</f>
        <v>1</v>
      </c>
      <c r="J248" s="5">
        <f>Taxi_journeydata!J248</f>
        <v>1.86</v>
      </c>
      <c r="K248" s="5">
        <f>Taxi_journeydata!K248</f>
        <v>8.5</v>
      </c>
      <c r="M248" s="13">
        <f>IF(K248="","",Taxi_journeydata!M248)</f>
        <v>6.2962962983874604E-3</v>
      </c>
      <c r="N248" s="46">
        <f t="shared" si="12"/>
        <v>9.066666669677943</v>
      </c>
      <c r="O248" s="5">
        <f t="shared" si="11"/>
        <v>5</v>
      </c>
      <c r="P248" s="20">
        <f t="shared" si="13"/>
        <v>22</v>
      </c>
    </row>
    <row r="249" spans="2:16" x14ac:dyDescent="0.35">
      <c r="B249" s="11">
        <f>Taxi_journeydata!B249</f>
        <v>44386</v>
      </c>
      <c r="C249" s="13">
        <f>Taxi_journeydata!C249</f>
        <v>2.6967592592592595E-2</v>
      </c>
      <c r="D249" s="11">
        <f>Taxi_journeydata!D249</f>
        <v>44386</v>
      </c>
      <c r="E249" s="13">
        <f>Taxi_journeydata!E249</f>
        <v>3.3472222222222223E-2</v>
      </c>
      <c r="F249" s="5">
        <f>Taxi_journeydata!F249</f>
        <v>1</v>
      </c>
      <c r="G249" s="5">
        <f>Taxi_journeydata!G249</f>
        <v>256</v>
      </c>
      <c r="H249" s="5">
        <f>Taxi_journeydata!H249</f>
        <v>37</v>
      </c>
      <c r="I249" s="5">
        <f>Taxi_journeydata!I249</f>
        <v>1</v>
      </c>
      <c r="J249" s="5">
        <f>Taxi_journeydata!J249</f>
        <v>1.69</v>
      </c>
      <c r="K249" s="5">
        <f>Taxi_journeydata!K249</f>
        <v>8.5</v>
      </c>
      <c r="M249" s="13">
        <f>IF(K249="","",Taxi_journeydata!M249)</f>
        <v>6.5046296294895001E-3</v>
      </c>
      <c r="N249" s="46">
        <f t="shared" si="12"/>
        <v>9.3666666664648801</v>
      </c>
      <c r="O249" s="5">
        <f t="shared" si="11"/>
        <v>6</v>
      </c>
      <c r="P249" s="20">
        <f t="shared" si="13"/>
        <v>0</v>
      </c>
    </row>
    <row r="250" spans="2:16" x14ac:dyDescent="0.35">
      <c r="B250" s="11">
        <f>Taxi_journeydata!B250</f>
        <v>44386</v>
      </c>
      <c r="C250" s="13">
        <f>Taxi_journeydata!C250</f>
        <v>4.355324074074074E-2</v>
      </c>
      <c r="D250" s="11">
        <f>Taxi_journeydata!D250</f>
        <v>44386</v>
      </c>
      <c r="E250" s="13">
        <f>Taxi_journeydata!E250</f>
        <v>4.6990740740740743E-2</v>
      </c>
      <c r="F250" s="5">
        <f>Taxi_journeydata!F250</f>
        <v>1</v>
      </c>
      <c r="G250" s="5">
        <f>Taxi_journeydata!G250</f>
        <v>212</v>
      </c>
      <c r="H250" s="5">
        <f>Taxi_journeydata!H250</f>
        <v>182</v>
      </c>
      <c r="I250" s="5">
        <f>Taxi_journeydata!I250</f>
        <v>2</v>
      </c>
      <c r="J250" s="5">
        <f>Taxi_journeydata!J250</f>
        <v>0.64</v>
      </c>
      <c r="K250" s="5">
        <f>Taxi_journeydata!K250</f>
        <v>5</v>
      </c>
      <c r="M250" s="13">
        <f>IF(K250="","",Taxi_journeydata!M250)</f>
        <v>3.4375000032014214E-3</v>
      </c>
      <c r="N250" s="46">
        <f t="shared" si="12"/>
        <v>4.9500000046100467</v>
      </c>
      <c r="O250" s="5">
        <f t="shared" si="11"/>
        <v>6</v>
      </c>
      <c r="P250" s="20">
        <f t="shared" si="13"/>
        <v>1</v>
      </c>
    </row>
    <row r="251" spans="2:16" x14ac:dyDescent="0.35">
      <c r="B251" s="11">
        <f>Taxi_journeydata!B251</f>
        <v>44386</v>
      </c>
      <c r="C251" s="13">
        <f>Taxi_journeydata!C251</f>
        <v>0.17021990740740742</v>
      </c>
      <c r="D251" s="11">
        <f>Taxi_journeydata!D251</f>
        <v>44386</v>
      </c>
      <c r="E251" s="13">
        <f>Taxi_journeydata!E251</f>
        <v>0.17747685185185183</v>
      </c>
      <c r="F251" s="5">
        <f>Taxi_journeydata!F251</f>
        <v>1</v>
      </c>
      <c r="G251" s="5">
        <f>Taxi_journeydata!G251</f>
        <v>95</v>
      </c>
      <c r="H251" s="5">
        <f>Taxi_journeydata!H251</f>
        <v>102</v>
      </c>
      <c r="I251" s="5">
        <f>Taxi_journeydata!I251</f>
        <v>1</v>
      </c>
      <c r="J251" s="5">
        <f>Taxi_journeydata!J251</f>
        <v>2.2799999999999998</v>
      </c>
      <c r="K251" s="5">
        <f>Taxi_journeydata!K251</f>
        <v>10</v>
      </c>
      <c r="M251" s="13">
        <f>IF(K251="","",Taxi_journeydata!M251)</f>
        <v>7.2569444455439225E-3</v>
      </c>
      <c r="N251" s="46">
        <f t="shared" si="12"/>
        <v>10.450000001583248</v>
      </c>
      <c r="O251" s="5">
        <f t="shared" si="11"/>
        <v>6</v>
      </c>
      <c r="P251" s="20">
        <f t="shared" si="13"/>
        <v>4</v>
      </c>
    </row>
    <row r="252" spans="2:16" x14ac:dyDescent="0.35">
      <c r="B252" s="11">
        <f>Taxi_journeydata!B252</f>
        <v>44386</v>
      </c>
      <c r="C252" s="13">
        <f>Taxi_journeydata!C252</f>
        <v>0.26396990740740739</v>
      </c>
      <c r="D252" s="11">
        <f>Taxi_journeydata!D252</f>
        <v>44386</v>
      </c>
      <c r="E252" s="13">
        <f>Taxi_journeydata!E252</f>
        <v>0.2668402777777778</v>
      </c>
      <c r="F252" s="5">
        <f>Taxi_journeydata!F252</f>
        <v>1</v>
      </c>
      <c r="G252" s="5">
        <f>Taxi_journeydata!G252</f>
        <v>179</v>
      </c>
      <c r="H252" s="5">
        <f>Taxi_journeydata!H252</f>
        <v>179</v>
      </c>
      <c r="I252" s="5">
        <f>Taxi_journeydata!I252</f>
        <v>1</v>
      </c>
      <c r="J252" s="5">
        <f>Taxi_journeydata!J252</f>
        <v>0.21</v>
      </c>
      <c r="K252" s="5">
        <f>Taxi_journeydata!K252</f>
        <v>4.5</v>
      </c>
      <c r="M252" s="13">
        <f>IF(K252="","",Taxi_journeydata!M252)</f>
        <v>2.8703703719656914E-3</v>
      </c>
      <c r="N252" s="46">
        <f t="shared" si="12"/>
        <v>4.1333333356305957</v>
      </c>
      <c r="O252" s="5">
        <f t="shared" si="11"/>
        <v>6</v>
      </c>
      <c r="P252" s="20">
        <f t="shared" si="13"/>
        <v>6</v>
      </c>
    </row>
    <row r="253" spans="2:16" x14ac:dyDescent="0.35">
      <c r="B253" s="11">
        <f>Taxi_journeydata!B253</f>
        <v>44386</v>
      </c>
      <c r="C253" s="13">
        <f>Taxi_journeydata!C253</f>
        <v>0.3245601851851852</v>
      </c>
      <c r="D253" s="11">
        <f>Taxi_journeydata!D253</f>
        <v>44386</v>
      </c>
      <c r="E253" s="13">
        <f>Taxi_journeydata!E253</f>
        <v>0.40862268518518513</v>
      </c>
      <c r="F253" s="5">
        <f>Taxi_journeydata!F253</f>
        <v>1</v>
      </c>
      <c r="G253" s="5">
        <f>Taxi_journeydata!G253</f>
        <v>185</v>
      </c>
      <c r="H253" s="5">
        <f>Taxi_journeydata!H253</f>
        <v>127</v>
      </c>
      <c r="I253" s="5">
        <f>Taxi_journeydata!I253</f>
        <v>1</v>
      </c>
      <c r="J253" s="5">
        <f>Taxi_journeydata!J253</f>
        <v>13.64</v>
      </c>
      <c r="K253" s="5">
        <f>Taxi_journeydata!K253</f>
        <v>72.5</v>
      </c>
      <c r="M253" s="13">
        <f>IF(K253="","",Taxi_journeydata!M253)</f>
        <v>8.406249999825377E-2</v>
      </c>
      <c r="N253" s="46">
        <f t="shared" si="12"/>
        <v>121.04999999748543</v>
      </c>
      <c r="O253" s="5">
        <f t="shared" si="11"/>
        <v>6</v>
      </c>
      <c r="P253" s="20">
        <f t="shared" si="13"/>
        <v>7</v>
      </c>
    </row>
    <row r="254" spans="2:16" x14ac:dyDescent="0.35">
      <c r="B254" s="11">
        <f>Taxi_journeydata!B254</f>
        <v>44386</v>
      </c>
      <c r="C254" s="13">
        <f>Taxi_journeydata!C254</f>
        <v>0.33422453703703708</v>
      </c>
      <c r="D254" s="11">
        <f>Taxi_journeydata!D254</f>
        <v>44386</v>
      </c>
      <c r="E254" s="13">
        <f>Taxi_journeydata!E254</f>
        <v>0.34501157407407407</v>
      </c>
      <c r="F254" s="5">
        <f>Taxi_journeydata!F254</f>
        <v>1</v>
      </c>
      <c r="G254" s="5">
        <f>Taxi_journeydata!G254</f>
        <v>75</v>
      </c>
      <c r="H254" s="5">
        <f>Taxi_journeydata!H254</f>
        <v>247</v>
      </c>
      <c r="I254" s="5">
        <f>Taxi_journeydata!I254</f>
        <v>1</v>
      </c>
      <c r="J254" s="5">
        <f>Taxi_journeydata!J254</f>
        <v>4.45</v>
      </c>
      <c r="K254" s="5">
        <f>Taxi_journeydata!K254</f>
        <v>15</v>
      </c>
      <c r="M254" s="13">
        <f>IF(K254="","",Taxi_journeydata!M254)</f>
        <v>1.0787037033878732E-2</v>
      </c>
      <c r="N254" s="46">
        <f t="shared" si="12"/>
        <v>15.533333328785375</v>
      </c>
      <c r="O254" s="5">
        <f t="shared" si="11"/>
        <v>6</v>
      </c>
      <c r="P254" s="20">
        <f t="shared" si="13"/>
        <v>8</v>
      </c>
    </row>
    <row r="255" spans="2:16" x14ac:dyDescent="0.35">
      <c r="B255" s="11">
        <f>Taxi_journeydata!B255</f>
        <v>44386</v>
      </c>
      <c r="C255" s="13">
        <f>Taxi_journeydata!C255</f>
        <v>0.3401851851851852</v>
      </c>
      <c r="D255" s="11">
        <f>Taxi_journeydata!D255</f>
        <v>44386</v>
      </c>
      <c r="E255" s="13">
        <f>Taxi_journeydata!E255</f>
        <v>0.34503472222222226</v>
      </c>
      <c r="F255" s="5">
        <f>Taxi_journeydata!F255</f>
        <v>1</v>
      </c>
      <c r="G255" s="5">
        <f>Taxi_journeydata!G255</f>
        <v>74</v>
      </c>
      <c r="H255" s="5">
        <f>Taxi_journeydata!H255</f>
        <v>75</v>
      </c>
      <c r="I255" s="5">
        <f>Taxi_journeydata!I255</f>
        <v>1</v>
      </c>
      <c r="J255" s="5">
        <f>Taxi_journeydata!J255</f>
        <v>1.62</v>
      </c>
      <c r="K255" s="5">
        <f>Taxi_journeydata!K255</f>
        <v>7</v>
      </c>
      <c r="M255" s="13">
        <f>IF(K255="","",Taxi_journeydata!M255)</f>
        <v>4.8495370356249623E-3</v>
      </c>
      <c r="N255" s="46">
        <f t="shared" si="12"/>
        <v>6.9833333312999457</v>
      </c>
      <c r="O255" s="5">
        <f t="shared" si="11"/>
        <v>6</v>
      </c>
      <c r="P255" s="20">
        <f t="shared" si="13"/>
        <v>8</v>
      </c>
    </row>
    <row r="256" spans="2:16" x14ac:dyDescent="0.35">
      <c r="B256" s="11">
        <f>Taxi_journeydata!B256</f>
        <v>44386</v>
      </c>
      <c r="C256" s="13">
        <f>Taxi_journeydata!C256</f>
        <v>0.39310185185185187</v>
      </c>
      <c r="D256" s="11">
        <f>Taxi_journeydata!D256</f>
        <v>44386</v>
      </c>
      <c r="E256" s="13">
        <f>Taxi_journeydata!E256</f>
        <v>0.39900462962962963</v>
      </c>
      <c r="F256" s="5">
        <f>Taxi_journeydata!F256</f>
        <v>1</v>
      </c>
      <c r="G256" s="5">
        <f>Taxi_journeydata!G256</f>
        <v>74</v>
      </c>
      <c r="H256" s="5">
        <f>Taxi_journeydata!H256</f>
        <v>75</v>
      </c>
      <c r="I256" s="5">
        <f>Taxi_journeydata!I256</f>
        <v>1</v>
      </c>
      <c r="J256" s="5">
        <f>Taxi_journeydata!J256</f>
        <v>1.41</v>
      </c>
      <c r="K256" s="5">
        <f>Taxi_journeydata!K256</f>
        <v>7.5</v>
      </c>
      <c r="M256" s="13">
        <f>IF(K256="","",Taxi_journeydata!M256)</f>
        <v>5.9027777751907706E-3</v>
      </c>
      <c r="N256" s="46">
        <f t="shared" si="12"/>
        <v>8.4999999962747097</v>
      </c>
      <c r="O256" s="5">
        <f t="shared" si="11"/>
        <v>6</v>
      </c>
      <c r="P256" s="20">
        <f t="shared" si="13"/>
        <v>9</v>
      </c>
    </row>
    <row r="257" spans="2:16" x14ac:dyDescent="0.35">
      <c r="B257" s="11">
        <f>Taxi_journeydata!B257</f>
        <v>44386</v>
      </c>
      <c r="C257" s="13">
        <f>Taxi_journeydata!C257</f>
        <v>0.37601851851851853</v>
      </c>
      <c r="D257" s="11">
        <f>Taxi_journeydata!D257</f>
        <v>44386</v>
      </c>
      <c r="E257" s="13">
        <f>Taxi_journeydata!E257</f>
        <v>0.42067129629629635</v>
      </c>
      <c r="F257" s="5">
        <f>Taxi_journeydata!F257</f>
        <v>1</v>
      </c>
      <c r="G257" s="5">
        <f>Taxi_journeydata!G257</f>
        <v>97</v>
      </c>
      <c r="H257" s="5">
        <f>Taxi_journeydata!H257</f>
        <v>10</v>
      </c>
      <c r="I257" s="5">
        <f>Taxi_journeydata!I257</f>
        <v>1</v>
      </c>
      <c r="J257" s="5">
        <f>Taxi_journeydata!J257</f>
        <v>25.48</v>
      </c>
      <c r="K257" s="5">
        <f>Taxi_journeydata!K257</f>
        <v>75.5</v>
      </c>
      <c r="M257" s="13">
        <f>IF(K257="","",Taxi_journeydata!M257)</f>
        <v>4.4652777774899732E-2</v>
      </c>
      <c r="N257" s="46">
        <f t="shared" si="12"/>
        <v>64.299999995855615</v>
      </c>
      <c r="O257" s="5">
        <f t="shared" si="11"/>
        <v>6</v>
      </c>
      <c r="P257" s="20">
        <f t="shared" si="13"/>
        <v>9</v>
      </c>
    </row>
    <row r="258" spans="2:16" x14ac:dyDescent="0.35">
      <c r="B258" s="11">
        <f>Taxi_journeydata!B258</f>
        <v>44386</v>
      </c>
      <c r="C258" s="13">
        <f>Taxi_journeydata!C258</f>
        <v>0.40914351851851855</v>
      </c>
      <c r="D258" s="11">
        <f>Taxi_journeydata!D258</f>
        <v>44386</v>
      </c>
      <c r="E258" s="13">
        <f>Taxi_journeydata!E258</f>
        <v>0.44680555555555551</v>
      </c>
      <c r="F258" s="5">
        <f>Taxi_journeydata!F258</f>
        <v>1</v>
      </c>
      <c r="G258" s="5">
        <f>Taxi_journeydata!G258</f>
        <v>169</v>
      </c>
      <c r="H258" s="5">
        <f>Taxi_journeydata!H258</f>
        <v>127</v>
      </c>
      <c r="I258" s="5">
        <f>Taxi_journeydata!I258</f>
        <v>1</v>
      </c>
      <c r="J258" s="5">
        <f>Taxi_journeydata!J258</f>
        <v>2.97</v>
      </c>
      <c r="K258" s="5">
        <f>Taxi_journeydata!K258</f>
        <v>31.5</v>
      </c>
      <c r="M258" s="13">
        <f>IF(K258="","",Taxi_journeydata!M258)</f>
        <v>3.7662037037080154E-2</v>
      </c>
      <c r="N258" s="46">
        <f t="shared" si="12"/>
        <v>54.233333333395422</v>
      </c>
      <c r="O258" s="5">
        <f t="shared" si="11"/>
        <v>6</v>
      </c>
      <c r="P258" s="20">
        <f t="shared" si="13"/>
        <v>9</v>
      </c>
    </row>
    <row r="259" spans="2:16" x14ac:dyDescent="0.35">
      <c r="B259" s="11">
        <f>Taxi_journeydata!B259</f>
        <v>44386</v>
      </c>
      <c r="C259" s="13">
        <f>Taxi_journeydata!C259</f>
        <v>0.42800925925925926</v>
      </c>
      <c r="D259" s="11">
        <f>Taxi_journeydata!D259</f>
        <v>44386</v>
      </c>
      <c r="E259" s="13">
        <f>Taxi_journeydata!E259</f>
        <v>0.43214120370370374</v>
      </c>
      <c r="F259" s="5">
        <f>Taxi_journeydata!F259</f>
        <v>1</v>
      </c>
      <c r="G259" s="5">
        <f>Taxi_journeydata!G259</f>
        <v>166</v>
      </c>
      <c r="H259" s="5">
        <f>Taxi_journeydata!H259</f>
        <v>74</v>
      </c>
      <c r="I259" s="5">
        <f>Taxi_journeydata!I259</f>
        <v>1</v>
      </c>
      <c r="J259" s="5">
        <f>Taxi_journeydata!J259</f>
        <v>0.95</v>
      </c>
      <c r="K259" s="5">
        <f>Taxi_journeydata!K259</f>
        <v>5.5</v>
      </c>
      <c r="M259" s="13">
        <f>IF(K259="","",Taxi_journeydata!M259)</f>
        <v>4.1319444426335394E-3</v>
      </c>
      <c r="N259" s="46">
        <f t="shared" si="12"/>
        <v>5.9499999973922968</v>
      </c>
      <c r="O259" s="5">
        <f t="shared" si="11"/>
        <v>6</v>
      </c>
      <c r="P259" s="20">
        <f t="shared" si="13"/>
        <v>10</v>
      </c>
    </row>
    <row r="260" spans="2:16" x14ac:dyDescent="0.35">
      <c r="B260" s="11">
        <f>Taxi_journeydata!B260</f>
        <v>44386</v>
      </c>
      <c r="C260" s="13">
        <f>Taxi_journeydata!C260</f>
        <v>0.46979166666666666</v>
      </c>
      <c r="D260" s="11">
        <f>Taxi_journeydata!D260</f>
        <v>44386</v>
      </c>
      <c r="E260" s="13">
        <f>Taxi_journeydata!E260</f>
        <v>0.48390046296296302</v>
      </c>
      <c r="F260" s="5">
        <f>Taxi_journeydata!F260</f>
        <v>1</v>
      </c>
      <c r="G260" s="5">
        <f>Taxi_journeydata!G260</f>
        <v>74</v>
      </c>
      <c r="H260" s="5">
        <f>Taxi_journeydata!H260</f>
        <v>238</v>
      </c>
      <c r="I260" s="5">
        <f>Taxi_journeydata!I260</f>
        <v>1</v>
      </c>
      <c r="J260" s="5">
        <f>Taxi_journeydata!J260</f>
        <v>2.4</v>
      </c>
      <c r="K260" s="5">
        <f>Taxi_journeydata!K260</f>
        <v>14</v>
      </c>
      <c r="M260" s="13">
        <f>IF(K260="","",Taxi_journeydata!M260)</f>
        <v>1.410879629838746E-2</v>
      </c>
      <c r="N260" s="46">
        <f t="shared" si="12"/>
        <v>20.316666669677943</v>
      </c>
      <c r="O260" s="5">
        <f t="shared" si="11"/>
        <v>6</v>
      </c>
      <c r="P260" s="20">
        <f t="shared" si="13"/>
        <v>11</v>
      </c>
    </row>
    <row r="261" spans="2:16" x14ac:dyDescent="0.35">
      <c r="B261" s="11">
        <f>Taxi_journeydata!B261</f>
        <v>44386</v>
      </c>
      <c r="C261" s="13">
        <f>Taxi_journeydata!C261</f>
        <v>0.50848379629629636</v>
      </c>
      <c r="D261" s="11">
        <f>Taxi_journeydata!D261</f>
        <v>44386</v>
      </c>
      <c r="E261" s="13">
        <f>Taxi_journeydata!E261</f>
        <v>0.52653935185185186</v>
      </c>
      <c r="F261" s="5">
        <f>Taxi_journeydata!F261</f>
        <v>1</v>
      </c>
      <c r="G261" s="5">
        <f>Taxi_journeydata!G261</f>
        <v>65</v>
      </c>
      <c r="H261" s="5">
        <f>Taxi_journeydata!H261</f>
        <v>49</v>
      </c>
      <c r="I261" s="5">
        <f>Taxi_journeydata!I261</f>
        <v>1</v>
      </c>
      <c r="J261" s="5">
        <f>Taxi_journeydata!J261</f>
        <v>2.57</v>
      </c>
      <c r="K261" s="5">
        <f>Taxi_journeydata!K261</f>
        <v>16.5</v>
      </c>
      <c r="M261" s="13">
        <f>IF(K261="","",Taxi_journeydata!M261)</f>
        <v>1.8055555556202307E-2</v>
      </c>
      <c r="N261" s="46">
        <f t="shared" si="12"/>
        <v>26.000000000931323</v>
      </c>
      <c r="O261" s="5">
        <f t="shared" si="11"/>
        <v>6</v>
      </c>
      <c r="P261" s="20">
        <f t="shared" si="13"/>
        <v>12</v>
      </c>
    </row>
    <row r="262" spans="2:16" x14ac:dyDescent="0.35">
      <c r="B262" s="11">
        <f>Taxi_journeydata!B262</f>
        <v>44386</v>
      </c>
      <c r="C262" s="13">
        <f>Taxi_journeydata!C262</f>
        <v>0.5367939814814815</v>
      </c>
      <c r="D262" s="11">
        <f>Taxi_journeydata!D262</f>
        <v>44386</v>
      </c>
      <c r="E262" s="13">
        <f>Taxi_journeydata!E262</f>
        <v>0.53966435185185191</v>
      </c>
      <c r="F262" s="5">
        <f>Taxi_journeydata!F262</f>
        <v>1</v>
      </c>
      <c r="G262" s="5">
        <f>Taxi_journeydata!G262</f>
        <v>166</v>
      </c>
      <c r="H262" s="5">
        <f>Taxi_journeydata!H262</f>
        <v>151</v>
      </c>
      <c r="I262" s="5">
        <f>Taxi_journeydata!I262</f>
        <v>1</v>
      </c>
      <c r="J262" s="5">
        <f>Taxi_journeydata!J262</f>
        <v>0.5</v>
      </c>
      <c r="K262" s="5">
        <f>Taxi_journeydata!K262</f>
        <v>5</v>
      </c>
      <c r="M262" s="13">
        <f>IF(K262="","",Taxi_journeydata!M262)</f>
        <v>2.8703703719656914E-3</v>
      </c>
      <c r="N262" s="46">
        <f t="shared" si="12"/>
        <v>4.1333333356305957</v>
      </c>
      <c r="O262" s="5">
        <f t="shared" si="11"/>
        <v>6</v>
      </c>
      <c r="P262" s="20">
        <f t="shared" si="13"/>
        <v>12</v>
      </c>
    </row>
    <row r="263" spans="2:16" x14ac:dyDescent="0.35">
      <c r="B263" s="11">
        <f>Taxi_journeydata!B263</f>
        <v>44386</v>
      </c>
      <c r="C263" s="13">
        <f>Taxi_journeydata!C263</f>
        <v>0.52756944444444442</v>
      </c>
      <c r="D263" s="11">
        <f>Taxi_journeydata!D263</f>
        <v>44386</v>
      </c>
      <c r="E263" s="13">
        <f>Taxi_journeydata!E263</f>
        <v>0.53598379629629633</v>
      </c>
      <c r="F263" s="5">
        <f>Taxi_journeydata!F263</f>
        <v>1</v>
      </c>
      <c r="G263" s="5">
        <f>Taxi_journeydata!G263</f>
        <v>74</v>
      </c>
      <c r="H263" s="5">
        <f>Taxi_journeydata!H263</f>
        <v>75</v>
      </c>
      <c r="I263" s="5">
        <f>Taxi_journeydata!I263</f>
        <v>1</v>
      </c>
      <c r="J263" s="5">
        <f>Taxi_journeydata!J263</f>
        <v>1.67</v>
      </c>
      <c r="K263" s="5">
        <f>Taxi_journeydata!K263</f>
        <v>9.5</v>
      </c>
      <c r="M263" s="13">
        <f>IF(K263="","",Taxi_journeydata!M263)</f>
        <v>8.4143518542987294E-3</v>
      </c>
      <c r="N263" s="46">
        <f t="shared" si="12"/>
        <v>12.11666667019017</v>
      </c>
      <c r="O263" s="5">
        <f t="shared" si="11"/>
        <v>6</v>
      </c>
      <c r="P263" s="20">
        <f t="shared" si="13"/>
        <v>12</v>
      </c>
    </row>
    <row r="264" spans="2:16" x14ac:dyDescent="0.35">
      <c r="B264" s="11">
        <f>Taxi_journeydata!B264</f>
        <v>44386</v>
      </c>
      <c r="C264" s="13">
        <f>Taxi_journeydata!C264</f>
        <v>0.58324074074074073</v>
      </c>
      <c r="D264" s="11">
        <f>Taxi_journeydata!D264</f>
        <v>44386</v>
      </c>
      <c r="E264" s="13">
        <f>Taxi_journeydata!E264</f>
        <v>0.63128472222222221</v>
      </c>
      <c r="F264" s="5">
        <f>Taxi_journeydata!F264</f>
        <v>1</v>
      </c>
      <c r="G264" s="5">
        <f>Taxi_journeydata!G264</f>
        <v>226</v>
      </c>
      <c r="H264" s="5">
        <f>Taxi_journeydata!H264</f>
        <v>260</v>
      </c>
      <c r="I264" s="5">
        <f>Taxi_journeydata!I264</f>
        <v>1</v>
      </c>
      <c r="J264" s="5">
        <f>Taxi_journeydata!J264</f>
        <v>9.0500000000000007</v>
      </c>
      <c r="K264" s="5">
        <f>Taxi_journeydata!K264</f>
        <v>42</v>
      </c>
      <c r="M264" s="13">
        <f>IF(K264="","",Taxi_journeydata!M264)</f>
        <v>4.8043981478258502E-2</v>
      </c>
      <c r="N264" s="46">
        <f t="shared" si="12"/>
        <v>69.183333328692243</v>
      </c>
      <c r="O264" s="5">
        <f t="shared" si="11"/>
        <v>6</v>
      </c>
      <c r="P264" s="20">
        <f t="shared" si="13"/>
        <v>13</v>
      </c>
    </row>
    <row r="265" spans="2:16" x14ac:dyDescent="0.35">
      <c r="B265" s="11">
        <f>Taxi_journeydata!B265</f>
        <v>44386</v>
      </c>
      <c r="C265" s="13">
        <f>Taxi_journeydata!C265</f>
        <v>0.60059027777777774</v>
      </c>
      <c r="D265" s="11">
        <f>Taxi_journeydata!D265</f>
        <v>44386</v>
      </c>
      <c r="E265" s="13">
        <f>Taxi_journeydata!E265</f>
        <v>0.60806712962962961</v>
      </c>
      <c r="F265" s="5">
        <f>Taxi_journeydata!F265</f>
        <v>1</v>
      </c>
      <c r="G265" s="5">
        <f>Taxi_journeydata!G265</f>
        <v>74</v>
      </c>
      <c r="H265" s="5">
        <f>Taxi_journeydata!H265</f>
        <v>168</v>
      </c>
      <c r="I265" s="5">
        <f>Taxi_journeydata!I265</f>
        <v>1</v>
      </c>
      <c r="J265" s="5">
        <f>Taxi_journeydata!J265</f>
        <v>1.79</v>
      </c>
      <c r="K265" s="5">
        <f>Taxi_journeydata!K265</f>
        <v>9</v>
      </c>
      <c r="M265" s="13">
        <f>IF(K265="","",Taxi_journeydata!M265)</f>
        <v>7.4768518534256145E-3</v>
      </c>
      <c r="N265" s="46">
        <f t="shared" si="12"/>
        <v>10.766666668932885</v>
      </c>
      <c r="O265" s="5">
        <f t="shared" si="11"/>
        <v>6</v>
      </c>
      <c r="P265" s="20">
        <f t="shared" si="13"/>
        <v>14</v>
      </c>
    </row>
    <row r="266" spans="2:16" x14ac:dyDescent="0.35">
      <c r="B266" s="11">
        <f>Taxi_journeydata!B266</f>
        <v>44386</v>
      </c>
      <c r="C266" s="13">
        <f>Taxi_journeydata!C266</f>
        <v>0.61633101851851857</v>
      </c>
      <c r="D266" s="11">
        <f>Taxi_journeydata!D266</f>
        <v>44386</v>
      </c>
      <c r="E266" s="13">
        <f>Taxi_journeydata!E266</f>
        <v>0.63105324074074076</v>
      </c>
      <c r="F266" s="5">
        <f>Taxi_journeydata!F266</f>
        <v>1</v>
      </c>
      <c r="G266" s="5">
        <f>Taxi_journeydata!G266</f>
        <v>196</v>
      </c>
      <c r="H266" s="5">
        <f>Taxi_journeydata!H266</f>
        <v>7</v>
      </c>
      <c r="I266" s="5">
        <f>Taxi_journeydata!I266</f>
        <v>6</v>
      </c>
      <c r="J266" s="5">
        <f>Taxi_journeydata!J266</f>
        <v>4.3099999999999996</v>
      </c>
      <c r="K266" s="5">
        <f>Taxi_journeydata!K266</f>
        <v>17</v>
      </c>
      <c r="M266" s="13">
        <f>IF(K266="","",Taxi_journeydata!M266)</f>
        <v>1.4722222222189885E-2</v>
      </c>
      <c r="N266" s="46">
        <f t="shared" si="12"/>
        <v>21.199999999953434</v>
      </c>
      <c r="O266" s="5">
        <f t="shared" si="11"/>
        <v>6</v>
      </c>
      <c r="P266" s="20">
        <f t="shared" si="13"/>
        <v>14</v>
      </c>
    </row>
    <row r="267" spans="2:16" x14ac:dyDescent="0.35">
      <c r="B267" s="11">
        <f>Taxi_journeydata!B267</f>
        <v>44386</v>
      </c>
      <c r="C267" s="13">
        <f>Taxi_journeydata!C267</f>
        <v>0.64681712962962956</v>
      </c>
      <c r="D267" s="11">
        <f>Taxi_journeydata!D267</f>
        <v>44386</v>
      </c>
      <c r="E267" s="13">
        <f>Taxi_journeydata!E267</f>
        <v>0.67681712962962959</v>
      </c>
      <c r="F267" s="5">
        <f>Taxi_journeydata!F267</f>
        <v>1</v>
      </c>
      <c r="G267" s="5">
        <f>Taxi_journeydata!G267</f>
        <v>242</v>
      </c>
      <c r="H267" s="5">
        <f>Taxi_journeydata!H267</f>
        <v>75</v>
      </c>
      <c r="I267" s="5">
        <f>Taxi_journeydata!I267</f>
        <v>1</v>
      </c>
      <c r="J267" s="5">
        <f>Taxi_journeydata!J267</f>
        <v>8.56</v>
      </c>
      <c r="K267" s="5">
        <f>Taxi_journeydata!K267</f>
        <v>33</v>
      </c>
      <c r="M267" s="13">
        <f>IF(K267="","",Taxi_journeydata!M267)</f>
        <v>2.9999999998835847E-2</v>
      </c>
      <c r="N267" s="46">
        <f t="shared" si="12"/>
        <v>43.199999998323619</v>
      </c>
      <c r="O267" s="5">
        <f t="shared" si="11"/>
        <v>6</v>
      </c>
      <c r="P267" s="20">
        <f t="shared" si="13"/>
        <v>15</v>
      </c>
    </row>
    <row r="268" spans="2:16" x14ac:dyDescent="0.35">
      <c r="B268" s="11">
        <f>Taxi_journeydata!B268</f>
        <v>44386</v>
      </c>
      <c r="C268" s="13">
        <f>Taxi_journeydata!C268</f>
        <v>0.65084490740740741</v>
      </c>
      <c r="D268" s="11">
        <f>Taxi_journeydata!D268</f>
        <v>44386</v>
      </c>
      <c r="E268" s="13">
        <f>Taxi_journeydata!E268</f>
        <v>0.66787037037037045</v>
      </c>
      <c r="F268" s="5">
        <f>Taxi_journeydata!F268</f>
        <v>1</v>
      </c>
      <c r="G268" s="5">
        <f>Taxi_journeydata!G268</f>
        <v>24</v>
      </c>
      <c r="H268" s="5">
        <f>Taxi_journeydata!H268</f>
        <v>42</v>
      </c>
      <c r="I268" s="5">
        <f>Taxi_journeydata!I268</f>
        <v>1</v>
      </c>
      <c r="J268" s="5">
        <f>Taxi_journeydata!J268</f>
        <v>1.97</v>
      </c>
      <c r="K268" s="5">
        <f>Taxi_journeydata!K268</f>
        <v>14.5</v>
      </c>
      <c r="M268" s="13">
        <f>IF(K268="","",Taxi_journeydata!M268)</f>
        <v>1.7025462962919846E-2</v>
      </c>
      <c r="N268" s="46">
        <f t="shared" si="12"/>
        <v>24.516666666604578</v>
      </c>
      <c r="O268" s="5">
        <f t="shared" ref="O268:O331" si="14">IF(K268="","",WEEKDAY(B268))</f>
        <v>6</v>
      </c>
      <c r="P268" s="20">
        <f t="shared" si="13"/>
        <v>15</v>
      </c>
    </row>
    <row r="269" spans="2:16" x14ac:dyDescent="0.35">
      <c r="B269" s="11">
        <f>Taxi_journeydata!B269</f>
        <v>44386</v>
      </c>
      <c r="C269" s="13">
        <f>Taxi_journeydata!C269</f>
        <v>0.64038194444444441</v>
      </c>
      <c r="D269" s="11">
        <f>Taxi_journeydata!D269</f>
        <v>44386</v>
      </c>
      <c r="E269" s="13">
        <f>Taxi_journeydata!E269</f>
        <v>0.64851851851851849</v>
      </c>
      <c r="F269" s="5">
        <f>Taxi_journeydata!F269</f>
        <v>1</v>
      </c>
      <c r="G269" s="5">
        <f>Taxi_journeydata!G269</f>
        <v>43</v>
      </c>
      <c r="H269" s="5">
        <f>Taxi_journeydata!H269</f>
        <v>74</v>
      </c>
      <c r="I269" s="5">
        <f>Taxi_journeydata!I269</f>
        <v>6</v>
      </c>
      <c r="J269" s="5">
        <f>Taxi_journeydata!J269</f>
        <v>1.63</v>
      </c>
      <c r="K269" s="5">
        <f>Taxi_journeydata!K269</f>
        <v>9.5</v>
      </c>
      <c r="M269" s="13">
        <f>IF(K269="","",Taxi_journeydata!M269)</f>
        <v>8.1365740770706907E-3</v>
      </c>
      <c r="N269" s="46">
        <f t="shared" ref="N269:N332" si="15">IF(M269="",0,M269*24*60)</f>
        <v>11.716666670981795</v>
      </c>
      <c r="O269" s="5">
        <f t="shared" si="14"/>
        <v>6</v>
      </c>
      <c r="P269" s="20">
        <f t="shared" ref="P269:P332" si="16">IF(K269="","",ROUNDDOWN(C269*24,0))</f>
        <v>15</v>
      </c>
    </row>
    <row r="270" spans="2:16" x14ac:dyDescent="0.35">
      <c r="B270" s="11">
        <f>Taxi_journeydata!B270</f>
        <v>44386</v>
      </c>
      <c r="C270" s="13">
        <f>Taxi_journeydata!C270</f>
        <v>0.70458333333333334</v>
      </c>
      <c r="D270" s="11">
        <f>Taxi_journeydata!D270</f>
        <v>44386</v>
      </c>
      <c r="E270" s="13">
        <f>Taxi_journeydata!E270</f>
        <v>0.71589120370370374</v>
      </c>
      <c r="F270" s="5">
        <f>Taxi_journeydata!F270</f>
        <v>1</v>
      </c>
      <c r="G270" s="5">
        <f>Taxi_journeydata!G270</f>
        <v>97</v>
      </c>
      <c r="H270" s="5">
        <f>Taxi_journeydata!H270</f>
        <v>217</v>
      </c>
      <c r="I270" s="5">
        <f>Taxi_journeydata!I270</f>
        <v>2</v>
      </c>
      <c r="J270" s="5">
        <f>Taxi_journeydata!J270</f>
        <v>3.1</v>
      </c>
      <c r="K270" s="5">
        <f>Taxi_journeydata!K270</f>
        <v>13.5</v>
      </c>
      <c r="M270" s="13">
        <f>IF(K270="","",Taxi_journeydata!M270)</f>
        <v>1.1307870372547768E-2</v>
      </c>
      <c r="N270" s="46">
        <f t="shared" si="15"/>
        <v>16.283333336468786</v>
      </c>
      <c r="O270" s="5">
        <f t="shared" si="14"/>
        <v>6</v>
      </c>
      <c r="P270" s="20">
        <f t="shared" si="16"/>
        <v>16</v>
      </c>
    </row>
    <row r="271" spans="2:16" x14ac:dyDescent="0.35">
      <c r="B271" s="11">
        <f>Taxi_journeydata!B271</f>
        <v>44386</v>
      </c>
      <c r="C271" s="13">
        <f>Taxi_journeydata!C271</f>
        <v>0.66993055555555558</v>
      </c>
      <c r="D271" s="11">
        <f>Taxi_journeydata!D271</f>
        <v>44386</v>
      </c>
      <c r="E271" s="13">
        <f>Taxi_journeydata!E271</f>
        <v>0.68942129629629623</v>
      </c>
      <c r="F271" s="5">
        <f>Taxi_journeydata!F271</f>
        <v>1</v>
      </c>
      <c r="G271" s="5">
        <f>Taxi_journeydata!G271</f>
        <v>7</v>
      </c>
      <c r="H271" s="5">
        <f>Taxi_journeydata!H271</f>
        <v>83</v>
      </c>
      <c r="I271" s="5">
        <f>Taxi_journeydata!I271</f>
        <v>1</v>
      </c>
      <c r="J271" s="5">
        <f>Taxi_journeydata!J271</f>
        <v>3.55</v>
      </c>
      <c r="K271" s="5">
        <f>Taxi_journeydata!K271</f>
        <v>18.5</v>
      </c>
      <c r="M271" s="13">
        <f>IF(K271="","",Taxi_journeydata!M271)</f>
        <v>1.9490740742185153E-2</v>
      </c>
      <c r="N271" s="46">
        <f t="shared" si="15"/>
        <v>28.06666666874662</v>
      </c>
      <c r="O271" s="5">
        <f t="shared" si="14"/>
        <v>6</v>
      </c>
      <c r="P271" s="20">
        <f t="shared" si="16"/>
        <v>16</v>
      </c>
    </row>
    <row r="272" spans="2:16" x14ac:dyDescent="0.35">
      <c r="B272" s="11">
        <f>Taxi_journeydata!B272</f>
        <v>44386</v>
      </c>
      <c r="C272" s="13">
        <f>Taxi_journeydata!C272</f>
        <v>0.69598379629629636</v>
      </c>
      <c r="D272" s="11">
        <f>Taxi_journeydata!D272</f>
        <v>44386</v>
      </c>
      <c r="E272" s="13">
        <f>Taxi_journeydata!E272</f>
        <v>0.69755787037037031</v>
      </c>
      <c r="F272" s="5">
        <f>Taxi_journeydata!F272</f>
        <v>1</v>
      </c>
      <c r="G272" s="5">
        <f>Taxi_journeydata!G272</f>
        <v>213</v>
      </c>
      <c r="H272" s="5">
        <f>Taxi_journeydata!H272</f>
        <v>250</v>
      </c>
      <c r="I272" s="5">
        <f>Taxi_journeydata!I272</f>
        <v>2</v>
      </c>
      <c r="J272" s="5">
        <f>Taxi_journeydata!J272</f>
        <v>0.48</v>
      </c>
      <c r="K272" s="5">
        <f>Taxi_journeydata!K272</f>
        <v>4</v>
      </c>
      <c r="M272" s="13">
        <f>IF(K272="","",Taxi_journeydata!M272)</f>
        <v>1.5740740709588863E-3</v>
      </c>
      <c r="N272" s="46">
        <f t="shared" si="15"/>
        <v>2.2666666621807963</v>
      </c>
      <c r="O272" s="5">
        <f t="shared" si="14"/>
        <v>6</v>
      </c>
      <c r="P272" s="20">
        <f t="shared" si="16"/>
        <v>16</v>
      </c>
    </row>
    <row r="273" spans="2:16" x14ac:dyDescent="0.35">
      <c r="B273" s="11">
        <f>Taxi_journeydata!B273</f>
        <v>44386</v>
      </c>
      <c r="C273" s="13">
        <f>Taxi_journeydata!C273</f>
        <v>0.73290509259259251</v>
      </c>
      <c r="D273" s="11">
        <f>Taxi_journeydata!D273</f>
        <v>44386</v>
      </c>
      <c r="E273" s="13">
        <f>Taxi_journeydata!E273</f>
        <v>0.74116898148148147</v>
      </c>
      <c r="F273" s="5">
        <f>Taxi_journeydata!F273</f>
        <v>1</v>
      </c>
      <c r="G273" s="5">
        <f>Taxi_journeydata!G273</f>
        <v>82</v>
      </c>
      <c r="H273" s="5">
        <f>Taxi_journeydata!H273</f>
        <v>82</v>
      </c>
      <c r="I273" s="5">
        <f>Taxi_journeydata!I273</f>
        <v>1</v>
      </c>
      <c r="J273" s="5">
        <f>Taxi_journeydata!J273</f>
        <v>1.38</v>
      </c>
      <c r="K273" s="5">
        <f>Taxi_journeydata!K273</f>
        <v>9</v>
      </c>
      <c r="M273" s="13">
        <f>IF(K273="","",Taxi_journeydata!M273)</f>
        <v>8.2638888852670789E-3</v>
      </c>
      <c r="N273" s="46">
        <f t="shared" si="15"/>
        <v>11.899999994784594</v>
      </c>
      <c r="O273" s="5">
        <f t="shared" si="14"/>
        <v>6</v>
      </c>
      <c r="P273" s="20">
        <f t="shared" si="16"/>
        <v>17</v>
      </c>
    </row>
    <row r="274" spans="2:16" x14ac:dyDescent="0.35">
      <c r="B274" s="11">
        <f>Taxi_journeydata!B274</f>
        <v>44386</v>
      </c>
      <c r="C274" s="13">
        <f>Taxi_journeydata!C274</f>
        <v>0.72042824074074074</v>
      </c>
      <c r="D274" s="11">
        <f>Taxi_journeydata!D274</f>
        <v>44386</v>
      </c>
      <c r="E274" s="13">
        <f>Taxi_journeydata!E274</f>
        <v>0.73003472222222221</v>
      </c>
      <c r="F274" s="5">
        <f>Taxi_journeydata!F274</f>
        <v>1</v>
      </c>
      <c r="G274" s="5">
        <f>Taxi_journeydata!G274</f>
        <v>82</v>
      </c>
      <c r="H274" s="5">
        <f>Taxi_journeydata!H274</f>
        <v>82</v>
      </c>
      <c r="I274" s="5">
        <f>Taxi_journeydata!I274</f>
        <v>2</v>
      </c>
      <c r="J274" s="5">
        <f>Taxi_journeydata!J274</f>
        <v>1</v>
      </c>
      <c r="K274" s="5">
        <f>Taxi_journeydata!K274</f>
        <v>9.5</v>
      </c>
      <c r="M274" s="13">
        <f>IF(K274="","",Taxi_journeydata!M274)</f>
        <v>9.6064814788405783E-3</v>
      </c>
      <c r="N274" s="46">
        <f t="shared" si="15"/>
        <v>13.833333329530433</v>
      </c>
      <c r="O274" s="5">
        <f t="shared" si="14"/>
        <v>6</v>
      </c>
      <c r="P274" s="20">
        <f t="shared" si="16"/>
        <v>17</v>
      </c>
    </row>
    <row r="275" spans="2:16" x14ac:dyDescent="0.35">
      <c r="B275" s="11">
        <f>Taxi_journeydata!B275</f>
        <v>44386</v>
      </c>
      <c r="C275" s="13">
        <f>Taxi_journeydata!C275</f>
        <v>0.75369212962962961</v>
      </c>
      <c r="D275" s="11">
        <f>Taxi_journeydata!D275</f>
        <v>44386</v>
      </c>
      <c r="E275" s="13">
        <f>Taxi_journeydata!E275</f>
        <v>0.75695601851851846</v>
      </c>
      <c r="F275" s="5">
        <f>Taxi_journeydata!F275</f>
        <v>1</v>
      </c>
      <c r="G275" s="5">
        <f>Taxi_journeydata!G275</f>
        <v>74</v>
      </c>
      <c r="H275" s="5">
        <f>Taxi_journeydata!H275</f>
        <v>74</v>
      </c>
      <c r="I275" s="5">
        <f>Taxi_journeydata!I275</f>
        <v>1</v>
      </c>
      <c r="J275" s="5">
        <f>Taxi_journeydata!J275</f>
        <v>0.78</v>
      </c>
      <c r="K275" s="5">
        <f>Taxi_journeydata!K275</f>
        <v>5</v>
      </c>
      <c r="M275" s="13">
        <f>IF(K275="","",Taxi_journeydata!M275)</f>
        <v>3.2638888878864236E-3</v>
      </c>
      <c r="N275" s="46">
        <f t="shared" si="15"/>
        <v>4.69999999855645</v>
      </c>
      <c r="O275" s="5">
        <f t="shared" si="14"/>
        <v>6</v>
      </c>
      <c r="P275" s="20">
        <f t="shared" si="16"/>
        <v>18</v>
      </c>
    </row>
    <row r="276" spans="2:16" x14ac:dyDescent="0.35">
      <c r="B276" s="11">
        <f>Taxi_journeydata!B276</f>
        <v>44386</v>
      </c>
      <c r="C276" s="13">
        <f>Taxi_journeydata!C276</f>
        <v>0.82126157407407396</v>
      </c>
      <c r="D276" s="11">
        <f>Taxi_journeydata!D276</f>
        <v>44386</v>
      </c>
      <c r="E276" s="13">
        <f>Taxi_journeydata!E276</f>
        <v>0.82679398148148142</v>
      </c>
      <c r="F276" s="5">
        <f>Taxi_journeydata!F276</f>
        <v>1</v>
      </c>
      <c r="G276" s="5">
        <f>Taxi_journeydata!G276</f>
        <v>166</v>
      </c>
      <c r="H276" s="5">
        <f>Taxi_journeydata!H276</f>
        <v>74</v>
      </c>
      <c r="I276" s="5">
        <f>Taxi_journeydata!I276</f>
        <v>1</v>
      </c>
      <c r="J276" s="5">
        <f>Taxi_journeydata!J276</f>
        <v>1.75</v>
      </c>
      <c r="K276" s="5">
        <f>Taxi_journeydata!K276</f>
        <v>8</v>
      </c>
      <c r="M276" s="13">
        <f>IF(K276="","",Taxi_journeydata!M276)</f>
        <v>5.5324074055533856E-3</v>
      </c>
      <c r="N276" s="46">
        <f t="shared" si="15"/>
        <v>7.9666666639968753</v>
      </c>
      <c r="O276" s="5">
        <f t="shared" si="14"/>
        <v>6</v>
      </c>
      <c r="P276" s="20">
        <f t="shared" si="16"/>
        <v>19</v>
      </c>
    </row>
    <row r="277" spans="2:16" x14ac:dyDescent="0.35">
      <c r="B277" s="11">
        <f>Taxi_journeydata!B277</f>
        <v>44386</v>
      </c>
      <c r="C277" s="13">
        <f>Taxi_journeydata!C277</f>
        <v>0.82817129629629627</v>
      </c>
      <c r="D277" s="11">
        <f>Taxi_journeydata!D277</f>
        <v>44386</v>
      </c>
      <c r="E277" s="13">
        <f>Taxi_journeydata!E277</f>
        <v>0.83498842592592604</v>
      </c>
      <c r="F277" s="5">
        <f>Taxi_journeydata!F277</f>
        <v>1</v>
      </c>
      <c r="G277" s="5">
        <f>Taxi_journeydata!G277</f>
        <v>243</v>
      </c>
      <c r="H277" s="5">
        <f>Taxi_journeydata!H277</f>
        <v>127</v>
      </c>
      <c r="I277" s="5">
        <f>Taxi_journeydata!I277</f>
        <v>1</v>
      </c>
      <c r="J277" s="5">
        <f>Taxi_journeydata!J277</f>
        <v>1.27</v>
      </c>
      <c r="K277" s="5">
        <f>Taxi_journeydata!K277</f>
        <v>8</v>
      </c>
      <c r="M277" s="13">
        <f>IF(K277="","",Taxi_journeydata!M277)</f>
        <v>6.8171296297805384E-3</v>
      </c>
      <c r="N277" s="46">
        <f t="shared" si="15"/>
        <v>9.8166666668839753</v>
      </c>
      <c r="O277" s="5">
        <f t="shared" si="14"/>
        <v>6</v>
      </c>
      <c r="P277" s="20">
        <f t="shared" si="16"/>
        <v>19</v>
      </c>
    </row>
    <row r="278" spans="2:16" x14ac:dyDescent="0.35">
      <c r="B278" s="11">
        <f>Taxi_journeydata!B278</f>
        <v>44386</v>
      </c>
      <c r="C278" s="13">
        <f>Taxi_journeydata!C278</f>
        <v>0.80325231481481485</v>
      </c>
      <c r="D278" s="11">
        <f>Taxi_journeydata!D278</f>
        <v>44386</v>
      </c>
      <c r="E278" s="13">
        <f>Taxi_journeydata!E278</f>
        <v>0.81649305555555562</v>
      </c>
      <c r="F278" s="5">
        <f>Taxi_journeydata!F278</f>
        <v>1</v>
      </c>
      <c r="G278" s="5">
        <f>Taxi_journeydata!G278</f>
        <v>42</v>
      </c>
      <c r="H278" s="5">
        <f>Taxi_journeydata!H278</f>
        <v>47</v>
      </c>
      <c r="I278" s="5">
        <f>Taxi_journeydata!I278</f>
        <v>1</v>
      </c>
      <c r="J278" s="5">
        <f>Taxi_journeydata!J278</f>
        <v>3.77</v>
      </c>
      <c r="K278" s="5">
        <f>Taxi_journeydata!K278</f>
        <v>15.5</v>
      </c>
      <c r="M278" s="13">
        <f>IF(K278="","",Taxi_journeydata!M278)</f>
        <v>1.3240740743640345E-2</v>
      </c>
      <c r="N278" s="46">
        <f t="shared" si="15"/>
        <v>19.066666670842096</v>
      </c>
      <c r="O278" s="5">
        <f t="shared" si="14"/>
        <v>6</v>
      </c>
      <c r="P278" s="20">
        <f t="shared" si="16"/>
        <v>19</v>
      </c>
    </row>
    <row r="279" spans="2:16" x14ac:dyDescent="0.35">
      <c r="B279" s="11">
        <f>Taxi_journeydata!B279</f>
        <v>44386</v>
      </c>
      <c r="C279" s="13">
        <f>Taxi_journeydata!C279</f>
        <v>0.85906249999999995</v>
      </c>
      <c r="D279" s="11">
        <f>Taxi_journeydata!D279</f>
        <v>44386</v>
      </c>
      <c r="E279" s="13">
        <f>Taxi_journeydata!E279</f>
        <v>0.87006944444444445</v>
      </c>
      <c r="F279" s="5">
        <f>Taxi_journeydata!F279</f>
        <v>1</v>
      </c>
      <c r="G279" s="5">
        <f>Taxi_journeydata!G279</f>
        <v>97</v>
      </c>
      <c r="H279" s="5">
        <f>Taxi_journeydata!H279</f>
        <v>17</v>
      </c>
      <c r="I279" s="5">
        <f>Taxi_journeydata!I279</f>
        <v>1</v>
      </c>
      <c r="J279" s="5">
        <f>Taxi_journeydata!J279</f>
        <v>2.9</v>
      </c>
      <c r="K279" s="5">
        <f>Taxi_journeydata!K279</f>
        <v>13</v>
      </c>
      <c r="M279" s="13">
        <f>IF(K279="","",Taxi_journeydata!M279)</f>
        <v>1.1006944441760425E-2</v>
      </c>
      <c r="N279" s="46">
        <f t="shared" si="15"/>
        <v>15.849999996135011</v>
      </c>
      <c r="O279" s="5">
        <f t="shared" si="14"/>
        <v>6</v>
      </c>
      <c r="P279" s="20">
        <f t="shared" si="16"/>
        <v>20</v>
      </c>
    </row>
    <row r="280" spans="2:16" x14ac:dyDescent="0.35">
      <c r="B280" s="11">
        <f>Taxi_journeydata!B280</f>
        <v>44386</v>
      </c>
      <c r="C280" s="13">
        <f>Taxi_journeydata!C280</f>
        <v>0.88679398148148147</v>
      </c>
      <c r="D280" s="11">
        <f>Taxi_journeydata!D280</f>
        <v>44386</v>
      </c>
      <c r="E280" s="13">
        <f>Taxi_journeydata!E280</f>
        <v>0.89159722222222226</v>
      </c>
      <c r="F280" s="5">
        <f>Taxi_journeydata!F280</f>
        <v>1</v>
      </c>
      <c r="G280" s="5">
        <f>Taxi_journeydata!G280</f>
        <v>166</v>
      </c>
      <c r="H280" s="5">
        <f>Taxi_journeydata!H280</f>
        <v>74</v>
      </c>
      <c r="I280" s="5">
        <f>Taxi_journeydata!I280</f>
        <v>1</v>
      </c>
      <c r="J280" s="5">
        <f>Taxi_journeydata!J280</f>
        <v>1.08</v>
      </c>
      <c r="K280" s="5">
        <f>Taxi_journeydata!K280</f>
        <v>6.5</v>
      </c>
      <c r="M280" s="13">
        <f>IF(K280="","",Taxi_journeydata!M280)</f>
        <v>4.803240743058268E-3</v>
      </c>
      <c r="N280" s="46">
        <f t="shared" si="15"/>
        <v>6.9166666700039059</v>
      </c>
      <c r="O280" s="5">
        <f t="shared" si="14"/>
        <v>6</v>
      </c>
      <c r="P280" s="20">
        <f t="shared" si="16"/>
        <v>21</v>
      </c>
    </row>
    <row r="281" spans="2:16" x14ac:dyDescent="0.35">
      <c r="B281" s="11">
        <f>Taxi_journeydata!B281</f>
        <v>44386</v>
      </c>
      <c r="C281" s="13">
        <f>Taxi_journeydata!C281</f>
        <v>0.88034722222222228</v>
      </c>
      <c r="D281" s="11">
        <f>Taxi_journeydata!D281</f>
        <v>44386</v>
      </c>
      <c r="E281" s="13">
        <f>Taxi_journeydata!E281</f>
        <v>0.88299768518518518</v>
      </c>
      <c r="F281" s="5">
        <f>Taxi_journeydata!F281</f>
        <v>1</v>
      </c>
      <c r="G281" s="5">
        <f>Taxi_journeydata!G281</f>
        <v>260</v>
      </c>
      <c r="H281" s="5">
        <f>Taxi_journeydata!H281</f>
        <v>82</v>
      </c>
      <c r="I281" s="5">
        <f>Taxi_journeydata!I281</f>
        <v>3</v>
      </c>
      <c r="J281" s="5">
        <f>Taxi_journeydata!J281</f>
        <v>0.32</v>
      </c>
      <c r="K281" s="5">
        <f>Taxi_journeydata!K281</f>
        <v>4</v>
      </c>
      <c r="M281" s="13">
        <f>IF(K281="","",Taxi_journeydata!M281)</f>
        <v>2.6504629640839994E-3</v>
      </c>
      <c r="N281" s="46">
        <f t="shared" si="15"/>
        <v>3.8166666682809591</v>
      </c>
      <c r="O281" s="5">
        <f t="shared" si="14"/>
        <v>6</v>
      </c>
      <c r="P281" s="20">
        <f t="shared" si="16"/>
        <v>21</v>
      </c>
    </row>
    <row r="282" spans="2:16" x14ac:dyDescent="0.35">
      <c r="B282" s="11">
        <f>Taxi_journeydata!B282</f>
        <v>44386</v>
      </c>
      <c r="C282" s="13">
        <f>Taxi_journeydata!C282</f>
        <v>0.94697916666666659</v>
      </c>
      <c r="D282" s="11">
        <f>Taxi_journeydata!D282</f>
        <v>44386</v>
      </c>
      <c r="E282" s="13">
        <f>Taxi_journeydata!E282</f>
        <v>0.95627314814814823</v>
      </c>
      <c r="F282" s="5">
        <f>Taxi_journeydata!F282</f>
        <v>1</v>
      </c>
      <c r="G282" s="5">
        <f>Taxi_journeydata!G282</f>
        <v>93</v>
      </c>
      <c r="H282" s="5">
        <f>Taxi_journeydata!H282</f>
        <v>7</v>
      </c>
      <c r="I282" s="5">
        <f>Taxi_journeydata!I282</f>
        <v>1</v>
      </c>
      <c r="J282" s="5">
        <f>Taxi_journeydata!J282</f>
        <v>5.42</v>
      </c>
      <c r="K282" s="5">
        <f>Taxi_journeydata!K282</f>
        <v>17</v>
      </c>
      <c r="M282" s="13">
        <f>IF(K282="","",Taxi_journeydata!M282)</f>
        <v>9.29398147854954E-3</v>
      </c>
      <c r="N282" s="46">
        <f t="shared" si="15"/>
        <v>13.383333329111338</v>
      </c>
      <c r="O282" s="5">
        <f t="shared" si="14"/>
        <v>6</v>
      </c>
      <c r="P282" s="20">
        <f t="shared" si="16"/>
        <v>22</v>
      </c>
    </row>
    <row r="283" spans="2:16" x14ac:dyDescent="0.35">
      <c r="B283" s="11">
        <f>Taxi_journeydata!B283</f>
        <v>44386</v>
      </c>
      <c r="C283" s="13">
        <f>Taxi_journeydata!C283</f>
        <v>0.91979166666666667</v>
      </c>
      <c r="D283" s="11">
        <f>Taxi_journeydata!D283</f>
        <v>44386</v>
      </c>
      <c r="E283" s="13">
        <f>Taxi_journeydata!E283</f>
        <v>0.92655092592592592</v>
      </c>
      <c r="F283" s="5">
        <f>Taxi_journeydata!F283</f>
        <v>1</v>
      </c>
      <c r="G283" s="5">
        <f>Taxi_journeydata!G283</f>
        <v>74</v>
      </c>
      <c r="H283" s="5">
        <f>Taxi_journeydata!H283</f>
        <v>42</v>
      </c>
      <c r="I283" s="5">
        <f>Taxi_journeydata!I283</f>
        <v>1</v>
      </c>
      <c r="J283" s="5">
        <f>Taxi_journeydata!J283</f>
        <v>1.43</v>
      </c>
      <c r="K283" s="5">
        <f>Taxi_journeydata!K283</f>
        <v>8.5</v>
      </c>
      <c r="M283" s="13">
        <f>IF(K283="","",Taxi_journeydata!M283)</f>
        <v>6.7592592604341917E-3</v>
      </c>
      <c r="N283" s="46">
        <f t="shared" si="15"/>
        <v>9.733333335025236</v>
      </c>
      <c r="O283" s="5">
        <f t="shared" si="14"/>
        <v>6</v>
      </c>
      <c r="P283" s="20">
        <f t="shared" si="16"/>
        <v>22</v>
      </c>
    </row>
    <row r="284" spans="2:16" x14ac:dyDescent="0.35">
      <c r="B284" s="11">
        <f>Taxi_journeydata!B284</f>
        <v>44386</v>
      </c>
      <c r="C284" s="13">
        <f>Taxi_journeydata!C284</f>
        <v>0.97592592592592586</v>
      </c>
      <c r="D284" s="11">
        <f>Taxi_journeydata!D284</f>
        <v>44386</v>
      </c>
      <c r="E284" s="13">
        <f>Taxi_journeydata!E284</f>
        <v>0.98244212962962962</v>
      </c>
      <c r="F284" s="5">
        <f>Taxi_journeydata!F284</f>
        <v>1</v>
      </c>
      <c r="G284" s="5">
        <f>Taxi_journeydata!G284</f>
        <v>75</v>
      </c>
      <c r="H284" s="5">
        <f>Taxi_journeydata!H284</f>
        <v>42</v>
      </c>
      <c r="I284" s="5">
        <f>Taxi_journeydata!I284</f>
        <v>1</v>
      </c>
      <c r="J284" s="5">
        <f>Taxi_journeydata!J284</f>
        <v>2.34</v>
      </c>
      <c r="K284" s="5">
        <f>Taxi_journeydata!K284</f>
        <v>9</v>
      </c>
      <c r="M284" s="13">
        <f>IF(K284="","",Taxi_journeydata!M284)</f>
        <v>6.5162037062691525E-3</v>
      </c>
      <c r="N284" s="46">
        <f t="shared" si="15"/>
        <v>9.3833333370275795</v>
      </c>
      <c r="O284" s="5">
        <f t="shared" si="14"/>
        <v>6</v>
      </c>
      <c r="P284" s="20">
        <f t="shared" si="16"/>
        <v>23</v>
      </c>
    </row>
    <row r="285" spans="2:16" x14ac:dyDescent="0.35">
      <c r="B285" s="11">
        <f>Taxi_journeydata!B285</f>
        <v>44387</v>
      </c>
      <c r="C285" s="13">
        <f>Taxi_journeydata!C285</f>
        <v>0.10778935185185186</v>
      </c>
      <c r="D285" s="11">
        <f>Taxi_journeydata!D285</f>
        <v>44387</v>
      </c>
      <c r="E285" s="13">
        <f>Taxi_journeydata!E285</f>
        <v>0.11878472222222221</v>
      </c>
      <c r="F285" s="5">
        <f>Taxi_journeydata!F285</f>
        <v>1</v>
      </c>
      <c r="G285" s="5">
        <f>Taxi_journeydata!G285</f>
        <v>243</v>
      </c>
      <c r="H285" s="5">
        <f>Taxi_journeydata!H285</f>
        <v>244</v>
      </c>
      <c r="I285" s="5">
        <f>Taxi_journeydata!I285</f>
        <v>1</v>
      </c>
      <c r="J285" s="5">
        <f>Taxi_journeydata!J285</f>
        <v>1.8</v>
      </c>
      <c r="K285" s="5">
        <f>Taxi_journeydata!K285</f>
        <v>11.5</v>
      </c>
      <c r="M285" s="13">
        <f>IF(K285="","",Taxi_journeydata!M285)</f>
        <v>1.099537037225673E-2</v>
      </c>
      <c r="N285" s="46">
        <f t="shared" si="15"/>
        <v>15.833333336049691</v>
      </c>
      <c r="O285" s="5">
        <f t="shared" si="14"/>
        <v>7</v>
      </c>
      <c r="P285" s="20">
        <f t="shared" si="16"/>
        <v>2</v>
      </c>
    </row>
    <row r="286" spans="2:16" x14ac:dyDescent="0.35">
      <c r="B286" s="11">
        <f>Taxi_journeydata!B286</f>
        <v>44387</v>
      </c>
      <c r="C286" s="13">
        <f>Taxi_journeydata!C286</f>
        <v>0.1433912037037037</v>
      </c>
      <c r="D286" s="11">
        <f>Taxi_journeydata!D286</f>
        <v>44387</v>
      </c>
      <c r="E286" s="13">
        <f>Taxi_journeydata!E286</f>
        <v>0.15265046296296295</v>
      </c>
      <c r="F286" s="5">
        <f>Taxi_journeydata!F286</f>
        <v>1</v>
      </c>
      <c r="G286" s="5">
        <f>Taxi_journeydata!G286</f>
        <v>226</v>
      </c>
      <c r="H286" s="5">
        <f>Taxi_journeydata!H286</f>
        <v>160</v>
      </c>
      <c r="I286" s="5">
        <f>Taxi_journeydata!I286</f>
        <v>5</v>
      </c>
      <c r="J286" s="5">
        <f>Taxi_journeydata!J286</f>
        <v>3.52</v>
      </c>
      <c r="K286" s="5">
        <f>Taxi_journeydata!K286</f>
        <v>13</v>
      </c>
      <c r="M286" s="13">
        <f>IF(K286="","",Taxi_journeydata!M286)</f>
        <v>9.2592592627624981E-3</v>
      </c>
      <c r="N286" s="46">
        <f t="shared" si="15"/>
        <v>13.333333338377997</v>
      </c>
      <c r="O286" s="5">
        <f t="shared" si="14"/>
        <v>7</v>
      </c>
      <c r="P286" s="20">
        <f t="shared" si="16"/>
        <v>3</v>
      </c>
    </row>
    <row r="287" spans="2:16" x14ac:dyDescent="0.35">
      <c r="B287" s="11">
        <f>Taxi_journeydata!B287</f>
        <v>44387</v>
      </c>
      <c r="C287" s="13">
        <f>Taxi_journeydata!C287</f>
        <v>0.21707175925925926</v>
      </c>
      <c r="D287" s="11">
        <f>Taxi_journeydata!D287</f>
        <v>44387</v>
      </c>
      <c r="E287" s="13">
        <f>Taxi_journeydata!E287</f>
        <v>0.22173611111111111</v>
      </c>
      <c r="F287" s="5">
        <f>Taxi_journeydata!F287</f>
        <v>1</v>
      </c>
      <c r="G287" s="5">
        <f>Taxi_journeydata!G287</f>
        <v>244</v>
      </c>
      <c r="H287" s="5">
        <f>Taxi_journeydata!H287</f>
        <v>243</v>
      </c>
      <c r="I287" s="5">
        <f>Taxi_journeydata!I287</f>
        <v>1</v>
      </c>
      <c r="J287" s="5">
        <f>Taxi_journeydata!J287</f>
        <v>3.48</v>
      </c>
      <c r="K287" s="5">
        <f>Taxi_journeydata!K287</f>
        <v>11</v>
      </c>
      <c r="M287" s="13">
        <f>IF(K287="","",Taxi_journeydata!M287)</f>
        <v>4.6643518508062698E-3</v>
      </c>
      <c r="N287" s="46">
        <f t="shared" si="15"/>
        <v>6.7166666651610285</v>
      </c>
      <c r="O287" s="5">
        <f t="shared" si="14"/>
        <v>7</v>
      </c>
      <c r="P287" s="20">
        <f t="shared" si="16"/>
        <v>5</v>
      </c>
    </row>
    <row r="288" spans="2:16" x14ac:dyDescent="0.35">
      <c r="B288" s="11">
        <f>Taxi_journeydata!B288</f>
        <v>44387</v>
      </c>
      <c r="C288" s="13">
        <f>Taxi_journeydata!C288</f>
        <v>0.4077662037037037</v>
      </c>
      <c r="D288" s="11">
        <f>Taxi_journeydata!D288</f>
        <v>44387</v>
      </c>
      <c r="E288" s="13">
        <f>Taxi_journeydata!E288</f>
        <v>0.4104976851851852</v>
      </c>
      <c r="F288" s="5">
        <f>Taxi_journeydata!F288</f>
        <v>1</v>
      </c>
      <c r="G288" s="5">
        <f>Taxi_journeydata!G288</f>
        <v>75</v>
      </c>
      <c r="H288" s="5">
        <f>Taxi_journeydata!H288</f>
        <v>74</v>
      </c>
      <c r="I288" s="5">
        <f>Taxi_journeydata!I288</f>
        <v>3</v>
      </c>
      <c r="J288" s="5">
        <f>Taxi_journeydata!J288</f>
        <v>1</v>
      </c>
      <c r="K288" s="5">
        <f>Taxi_journeydata!K288</f>
        <v>5</v>
      </c>
      <c r="M288" s="13">
        <f>IF(K288="","",Taxi_journeydata!M288)</f>
        <v>2.7314814797136933E-3</v>
      </c>
      <c r="N288" s="46">
        <f t="shared" si="15"/>
        <v>3.9333333307877183</v>
      </c>
      <c r="O288" s="5">
        <f t="shared" si="14"/>
        <v>7</v>
      </c>
      <c r="P288" s="20">
        <f t="shared" si="16"/>
        <v>9</v>
      </c>
    </row>
    <row r="289" spans="2:16" x14ac:dyDescent="0.35">
      <c r="B289" s="11">
        <f>Taxi_journeydata!B289</f>
        <v>44387</v>
      </c>
      <c r="C289" s="13">
        <f>Taxi_journeydata!C289</f>
        <v>0.4152777777777778</v>
      </c>
      <c r="D289" s="11">
        <f>Taxi_journeydata!D289</f>
        <v>44387</v>
      </c>
      <c r="E289" s="13">
        <f>Taxi_journeydata!E289</f>
        <v>0.41986111111111107</v>
      </c>
      <c r="F289" s="5">
        <f>Taxi_journeydata!F289</f>
        <v>1</v>
      </c>
      <c r="G289" s="5">
        <f>Taxi_journeydata!G289</f>
        <v>116</v>
      </c>
      <c r="H289" s="5">
        <f>Taxi_journeydata!H289</f>
        <v>42</v>
      </c>
      <c r="I289" s="5">
        <f>Taxi_journeydata!I289</f>
        <v>1</v>
      </c>
      <c r="J289" s="5">
        <f>Taxi_journeydata!J289</f>
        <v>1.1499999999999999</v>
      </c>
      <c r="K289" s="5">
        <f>Taxi_journeydata!K289</f>
        <v>6.5</v>
      </c>
      <c r="M289" s="13">
        <f>IF(K289="","",Taxi_journeydata!M289)</f>
        <v>4.5833333351765759E-3</v>
      </c>
      <c r="N289" s="46">
        <f t="shared" si="15"/>
        <v>6.6000000026542693</v>
      </c>
      <c r="O289" s="5">
        <f t="shared" si="14"/>
        <v>7</v>
      </c>
      <c r="P289" s="20">
        <f t="shared" si="16"/>
        <v>9</v>
      </c>
    </row>
    <row r="290" spans="2:16" x14ac:dyDescent="0.35">
      <c r="B290" s="11">
        <f>Taxi_journeydata!B290</f>
        <v>44387</v>
      </c>
      <c r="C290" s="13">
        <f>Taxi_journeydata!C290</f>
        <v>0.46165509259259258</v>
      </c>
      <c r="D290" s="11">
        <f>Taxi_journeydata!D290</f>
        <v>44387</v>
      </c>
      <c r="E290" s="13">
        <f>Taxi_journeydata!E290</f>
        <v>0.46328703703703705</v>
      </c>
      <c r="F290" s="5">
        <f>Taxi_journeydata!F290</f>
        <v>1</v>
      </c>
      <c r="G290" s="5">
        <f>Taxi_journeydata!G290</f>
        <v>40</v>
      </c>
      <c r="H290" s="5">
        <f>Taxi_journeydata!H290</f>
        <v>40</v>
      </c>
      <c r="I290" s="5">
        <f>Taxi_journeydata!I290</f>
        <v>1</v>
      </c>
      <c r="J290" s="5">
        <f>Taxi_journeydata!J290</f>
        <v>0.48</v>
      </c>
      <c r="K290" s="5">
        <f>Taxi_journeydata!K290</f>
        <v>4</v>
      </c>
      <c r="M290" s="13">
        <f>IF(K290="","",Taxi_journeydata!M290)</f>
        <v>1.6319444475811906E-3</v>
      </c>
      <c r="N290" s="46">
        <f t="shared" si="15"/>
        <v>2.3500000045169145</v>
      </c>
      <c r="O290" s="5">
        <f t="shared" si="14"/>
        <v>7</v>
      </c>
      <c r="P290" s="20">
        <f t="shared" si="16"/>
        <v>11</v>
      </c>
    </row>
    <row r="291" spans="2:16" x14ac:dyDescent="0.35">
      <c r="B291" s="11">
        <f>Taxi_journeydata!B291</f>
        <v>44387</v>
      </c>
      <c r="C291" s="13">
        <f>Taxi_journeydata!C291</f>
        <v>0.47364583333333332</v>
      </c>
      <c r="D291" s="11">
        <f>Taxi_journeydata!D291</f>
        <v>44387</v>
      </c>
      <c r="E291" s="13">
        <f>Taxi_journeydata!E291</f>
        <v>0.47959490740740746</v>
      </c>
      <c r="F291" s="5">
        <f>Taxi_journeydata!F291</f>
        <v>1</v>
      </c>
      <c r="G291" s="5">
        <f>Taxi_journeydata!G291</f>
        <v>166</v>
      </c>
      <c r="H291" s="5">
        <f>Taxi_journeydata!H291</f>
        <v>75</v>
      </c>
      <c r="I291" s="5">
        <f>Taxi_journeydata!I291</f>
        <v>1</v>
      </c>
      <c r="J291" s="5">
        <f>Taxi_journeydata!J291</f>
        <v>1.41</v>
      </c>
      <c r="K291" s="5">
        <f>Taxi_journeydata!K291</f>
        <v>7.5</v>
      </c>
      <c r="M291" s="13">
        <f>IF(K291="","",Taxi_journeydata!M291)</f>
        <v>5.9490740750334226E-3</v>
      </c>
      <c r="N291" s="46">
        <f t="shared" si="15"/>
        <v>8.5666666680481285</v>
      </c>
      <c r="O291" s="5">
        <f t="shared" si="14"/>
        <v>7</v>
      </c>
      <c r="P291" s="20">
        <f t="shared" si="16"/>
        <v>11</v>
      </c>
    </row>
    <row r="292" spans="2:16" x14ac:dyDescent="0.35">
      <c r="B292" s="11">
        <f>Taxi_journeydata!B292</f>
        <v>44387</v>
      </c>
      <c r="C292" s="13">
        <f>Taxi_journeydata!C292</f>
        <v>0.46500000000000002</v>
      </c>
      <c r="D292" s="11">
        <f>Taxi_journeydata!D292</f>
        <v>44387</v>
      </c>
      <c r="E292" s="13">
        <f>Taxi_journeydata!E292</f>
        <v>0.47192129629629626</v>
      </c>
      <c r="F292" s="5">
        <f>Taxi_journeydata!F292</f>
        <v>1</v>
      </c>
      <c r="G292" s="5">
        <f>Taxi_journeydata!G292</f>
        <v>82</v>
      </c>
      <c r="H292" s="5">
        <f>Taxi_journeydata!H292</f>
        <v>82</v>
      </c>
      <c r="I292" s="5">
        <f>Taxi_journeydata!I292</f>
        <v>1</v>
      </c>
      <c r="J292" s="5">
        <f>Taxi_journeydata!J292</f>
        <v>1.38</v>
      </c>
      <c r="K292" s="5">
        <f>Taxi_journeydata!K292</f>
        <v>8</v>
      </c>
      <c r="M292" s="13">
        <f>IF(K292="","",Taxi_journeydata!M292)</f>
        <v>6.921296298969537E-3</v>
      </c>
      <c r="N292" s="46">
        <f t="shared" si="15"/>
        <v>9.9666666705161333</v>
      </c>
      <c r="O292" s="5">
        <f t="shared" si="14"/>
        <v>7</v>
      </c>
      <c r="P292" s="20">
        <f t="shared" si="16"/>
        <v>11</v>
      </c>
    </row>
    <row r="293" spans="2:16" x14ac:dyDescent="0.35">
      <c r="B293" s="11">
        <f>Taxi_journeydata!B293</f>
        <v>44387</v>
      </c>
      <c r="C293" s="13">
        <f>Taxi_journeydata!C293</f>
        <v>0.49637731481481479</v>
      </c>
      <c r="D293" s="11">
        <f>Taxi_journeydata!D293</f>
        <v>44387</v>
      </c>
      <c r="E293" s="13">
        <f>Taxi_journeydata!E293</f>
        <v>0.5018055555555555</v>
      </c>
      <c r="F293" s="5">
        <f>Taxi_journeydata!F293</f>
        <v>1</v>
      </c>
      <c r="G293" s="5">
        <f>Taxi_journeydata!G293</f>
        <v>42</v>
      </c>
      <c r="H293" s="5">
        <f>Taxi_journeydata!H293</f>
        <v>152</v>
      </c>
      <c r="I293" s="5">
        <f>Taxi_journeydata!I293</f>
        <v>1</v>
      </c>
      <c r="J293" s="5">
        <f>Taxi_journeydata!J293</f>
        <v>1.1299999999999999</v>
      </c>
      <c r="K293" s="5">
        <f>Taxi_journeydata!K293</f>
        <v>7</v>
      </c>
      <c r="M293" s="13">
        <f>IF(K293="","",Taxi_journeydata!M293)</f>
        <v>5.4282407436403446E-3</v>
      </c>
      <c r="N293" s="46">
        <f t="shared" si="15"/>
        <v>7.8166666708420962</v>
      </c>
      <c r="O293" s="5">
        <f t="shared" si="14"/>
        <v>7</v>
      </c>
      <c r="P293" s="20">
        <f t="shared" si="16"/>
        <v>11</v>
      </c>
    </row>
    <row r="294" spans="2:16" x14ac:dyDescent="0.35">
      <c r="B294" s="11">
        <f>Taxi_journeydata!B294</f>
        <v>44387</v>
      </c>
      <c r="C294" s="13">
        <f>Taxi_journeydata!C294</f>
        <v>0.49299768518518516</v>
      </c>
      <c r="D294" s="11">
        <f>Taxi_journeydata!D294</f>
        <v>44387</v>
      </c>
      <c r="E294" s="13">
        <f>Taxi_journeydata!E294</f>
        <v>0.50097222222222226</v>
      </c>
      <c r="F294" s="5">
        <f>Taxi_journeydata!F294</f>
        <v>1</v>
      </c>
      <c r="G294" s="5">
        <f>Taxi_journeydata!G294</f>
        <v>74</v>
      </c>
      <c r="H294" s="5">
        <f>Taxi_journeydata!H294</f>
        <v>42</v>
      </c>
      <c r="I294" s="5">
        <f>Taxi_journeydata!I294</f>
        <v>1</v>
      </c>
      <c r="J294" s="5">
        <f>Taxi_journeydata!J294</f>
        <v>2.56</v>
      </c>
      <c r="K294" s="5">
        <f>Taxi_journeydata!K294</f>
        <v>10.5</v>
      </c>
      <c r="M294" s="13">
        <f>IF(K294="","",Taxi_journeydata!M294)</f>
        <v>7.9745370385353453E-3</v>
      </c>
      <c r="N294" s="46">
        <f t="shared" si="15"/>
        <v>11.483333335490897</v>
      </c>
      <c r="O294" s="5">
        <f t="shared" si="14"/>
        <v>7</v>
      </c>
      <c r="P294" s="20">
        <f t="shared" si="16"/>
        <v>11</v>
      </c>
    </row>
    <row r="295" spans="2:16" x14ac:dyDescent="0.35">
      <c r="B295" s="11">
        <f>Taxi_journeydata!B295</f>
        <v>44387</v>
      </c>
      <c r="C295" s="13">
        <f>Taxi_journeydata!C295</f>
        <v>0.53112268518518524</v>
      </c>
      <c r="D295" s="11">
        <f>Taxi_journeydata!D295</f>
        <v>44387</v>
      </c>
      <c r="E295" s="13">
        <f>Taxi_journeydata!E295</f>
        <v>0.54596064814814815</v>
      </c>
      <c r="F295" s="5">
        <f>Taxi_journeydata!F295</f>
        <v>1</v>
      </c>
      <c r="G295" s="5">
        <f>Taxi_journeydata!G295</f>
        <v>65</v>
      </c>
      <c r="H295" s="5">
        <f>Taxi_journeydata!H295</f>
        <v>36</v>
      </c>
      <c r="I295" s="5">
        <f>Taxi_journeydata!I295</f>
        <v>1</v>
      </c>
      <c r="J295" s="5">
        <f>Taxi_journeydata!J295</f>
        <v>5.4</v>
      </c>
      <c r="K295" s="5">
        <f>Taxi_journeydata!K295</f>
        <v>20</v>
      </c>
      <c r="M295" s="13">
        <f>IF(K295="","",Taxi_journeydata!M295)</f>
        <v>1.4837962960882578E-2</v>
      </c>
      <c r="N295" s="46">
        <f t="shared" si="15"/>
        <v>21.366666663670912</v>
      </c>
      <c r="O295" s="5">
        <f t="shared" si="14"/>
        <v>7</v>
      </c>
      <c r="P295" s="20">
        <f t="shared" si="16"/>
        <v>12</v>
      </c>
    </row>
    <row r="296" spans="2:16" x14ac:dyDescent="0.35">
      <c r="B296" s="11">
        <f>Taxi_journeydata!B296</f>
        <v>44387</v>
      </c>
      <c r="C296" s="13">
        <f>Taxi_journeydata!C296</f>
        <v>0.59598379629629628</v>
      </c>
      <c r="D296" s="11">
        <f>Taxi_journeydata!D296</f>
        <v>44387</v>
      </c>
      <c r="E296" s="13">
        <f>Taxi_journeydata!E296</f>
        <v>0.60520833333333335</v>
      </c>
      <c r="F296" s="5">
        <f>Taxi_journeydata!F296</f>
        <v>1</v>
      </c>
      <c r="G296" s="5">
        <f>Taxi_journeydata!G296</f>
        <v>82</v>
      </c>
      <c r="H296" s="5">
        <f>Taxi_journeydata!H296</f>
        <v>82</v>
      </c>
      <c r="I296" s="5">
        <f>Taxi_journeydata!I296</f>
        <v>3</v>
      </c>
      <c r="J296" s="5">
        <f>Taxi_journeydata!J296</f>
        <v>1.5</v>
      </c>
      <c r="K296" s="5">
        <f>Taxi_journeydata!K296</f>
        <v>10</v>
      </c>
      <c r="M296" s="13">
        <f>IF(K296="","",Taxi_journeydata!M296)</f>
        <v>9.2245370396994986E-3</v>
      </c>
      <c r="N296" s="46">
        <f t="shared" si="15"/>
        <v>13.283333337167278</v>
      </c>
      <c r="O296" s="5">
        <f t="shared" si="14"/>
        <v>7</v>
      </c>
      <c r="P296" s="20">
        <f t="shared" si="16"/>
        <v>14</v>
      </c>
    </row>
    <row r="297" spans="2:16" x14ac:dyDescent="0.35">
      <c r="B297" s="11">
        <f>Taxi_journeydata!B297</f>
        <v>44387</v>
      </c>
      <c r="C297" s="13">
        <f>Taxi_journeydata!C297</f>
        <v>0.61371527777777779</v>
      </c>
      <c r="D297" s="11">
        <f>Taxi_journeydata!D297</f>
        <v>44387</v>
      </c>
      <c r="E297" s="13">
        <f>Taxi_journeydata!E297</f>
        <v>0.62064814814814817</v>
      </c>
      <c r="F297" s="5">
        <f>Taxi_journeydata!F297</f>
        <v>1</v>
      </c>
      <c r="G297" s="5">
        <f>Taxi_journeydata!G297</f>
        <v>42</v>
      </c>
      <c r="H297" s="5">
        <f>Taxi_journeydata!H297</f>
        <v>166</v>
      </c>
      <c r="I297" s="5">
        <f>Taxi_journeydata!I297</f>
        <v>1</v>
      </c>
      <c r="J297" s="5">
        <f>Taxi_journeydata!J297</f>
        <v>1.39</v>
      </c>
      <c r="K297" s="5">
        <f>Taxi_journeydata!K297</f>
        <v>8.5</v>
      </c>
      <c r="M297" s="13">
        <f>IF(K297="","",Taxi_journeydata!M297)</f>
        <v>6.9328703684732318E-3</v>
      </c>
      <c r="N297" s="46">
        <f t="shared" si="15"/>
        <v>9.9833333306014538</v>
      </c>
      <c r="O297" s="5">
        <f t="shared" si="14"/>
        <v>7</v>
      </c>
      <c r="P297" s="20">
        <f t="shared" si="16"/>
        <v>14</v>
      </c>
    </row>
    <row r="298" spans="2:16" x14ac:dyDescent="0.35">
      <c r="B298" s="11">
        <f>Taxi_journeydata!B298</f>
        <v>44387</v>
      </c>
      <c r="C298" s="13">
        <f>Taxi_journeydata!C298</f>
        <v>0.5973032407407407</v>
      </c>
      <c r="D298" s="11">
        <f>Taxi_journeydata!D298</f>
        <v>44387</v>
      </c>
      <c r="E298" s="13">
        <f>Taxi_journeydata!E298</f>
        <v>0.59827546296296297</v>
      </c>
      <c r="F298" s="5">
        <f>Taxi_journeydata!F298</f>
        <v>1</v>
      </c>
      <c r="G298" s="5">
        <f>Taxi_journeydata!G298</f>
        <v>95</v>
      </c>
      <c r="H298" s="5">
        <f>Taxi_journeydata!H298</f>
        <v>95</v>
      </c>
      <c r="I298" s="5">
        <f>Taxi_journeydata!I298</f>
        <v>1</v>
      </c>
      <c r="J298" s="5">
        <f>Taxi_journeydata!J298</f>
        <v>0.15</v>
      </c>
      <c r="K298" s="5">
        <f>Taxi_journeydata!K298</f>
        <v>3</v>
      </c>
      <c r="M298" s="13">
        <f>IF(K298="","",Taxi_journeydata!M298)</f>
        <v>9.7222222393611446E-4</v>
      </c>
      <c r="N298" s="46">
        <f t="shared" si="15"/>
        <v>1.4000000024680048</v>
      </c>
      <c r="O298" s="5">
        <f t="shared" si="14"/>
        <v>7</v>
      </c>
      <c r="P298" s="20">
        <f t="shared" si="16"/>
        <v>14</v>
      </c>
    </row>
    <row r="299" spans="2:16" x14ac:dyDescent="0.35">
      <c r="B299" s="11">
        <f>Taxi_journeydata!B299</f>
        <v>44387</v>
      </c>
      <c r="C299" s="13">
        <f>Taxi_journeydata!C299</f>
        <v>0.63686342592592593</v>
      </c>
      <c r="D299" s="11">
        <f>Taxi_journeydata!D299</f>
        <v>44387</v>
      </c>
      <c r="E299" s="13">
        <f>Taxi_journeydata!E299</f>
        <v>0.64420138888888889</v>
      </c>
      <c r="F299" s="5">
        <f>Taxi_journeydata!F299</f>
        <v>1</v>
      </c>
      <c r="G299" s="5">
        <f>Taxi_journeydata!G299</f>
        <v>235</v>
      </c>
      <c r="H299" s="5">
        <f>Taxi_journeydata!H299</f>
        <v>247</v>
      </c>
      <c r="I299" s="5">
        <f>Taxi_journeydata!I299</f>
        <v>1</v>
      </c>
      <c r="J299" s="5">
        <f>Taxi_journeydata!J299</f>
        <v>1.7</v>
      </c>
      <c r="K299" s="5">
        <f>Taxi_journeydata!K299</f>
        <v>9</v>
      </c>
      <c r="M299" s="13">
        <f>IF(K299="","",Taxi_journeydata!M299)</f>
        <v>7.3379629611736163E-3</v>
      </c>
      <c r="N299" s="46">
        <f t="shared" si="15"/>
        <v>10.566666664090008</v>
      </c>
      <c r="O299" s="5">
        <f t="shared" si="14"/>
        <v>7</v>
      </c>
      <c r="P299" s="20">
        <f t="shared" si="16"/>
        <v>15</v>
      </c>
    </row>
    <row r="300" spans="2:16" x14ac:dyDescent="0.35">
      <c r="B300" s="11">
        <f>Taxi_journeydata!B300</f>
        <v>44387</v>
      </c>
      <c r="C300" s="13">
        <f>Taxi_journeydata!C300</f>
        <v>0.63817129629629632</v>
      </c>
      <c r="D300" s="11">
        <f>Taxi_journeydata!D300</f>
        <v>44387</v>
      </c>
      <c r="E300" s="13">
        <f>Taxi_journeydata!E300</f>
        <v>0.65074074074074073</v>
      </c>
      <c r="F300" s="5">
        <f>Taxi_journeydata!F300</f>
        <v>1</v>
      </c>
      <c r="G300" s="5">
        <f>Taxi_journeydata!G300</f>
        <v>129</v>
      </c>
      <c r="H300" s="5">
        <f>Taxi_journeydata!H300</f>
        <v>56</v>
      </c>
      <c r="I300" s="5">
        <f>Taxi_journeydata!I300</f>
        <v>5</v>
      </c>
      <c r="J300" s="5">
        <f>Taxi_journeydata!J300</f>
        <v>2.81</v>
      </c>
      <c r="K300" s="5">
        <f>Taxi_journeydata!K300</f>
        <v>13</v>
      </c>
      <c r="M300" s="13">
        <f>IF(K300="","",Taxi_journeydata!M300)</f>
        <v>1.2569444443215616E-2</v>
      </c>
      <c r="N300" s="46">
        <f t="shared" si="15"/>
        <v>18.099999998230487</v>
      </c>
      <c r="O300" s="5">
        <f t="shared" si="14"/>
        <v>7</v>
      </c>
      <c r="P300" s="20">
        <f t="shared" si="16"/>
        <v>15</v>
      </c>
    </row>
    <row r="301" spans="2:16" x14ac:dyDescent="0.35">
      <c r="B301" s="11">
        <f>Taxi_journeydata!B301</f>
        <v>44387</v>
      </c>
      <c r="C301" s="13">
        <f>Taxi_journeydata!C301</f>
        <v>0.62504629629629627</v>
      </c>
      <c r="D301" s="11">
        <f>Taxi_journeydata!D301</f>
        <v>44387</v>
      </c>
      <c r="E301" s="13">
        <f>Taxi_journeydata!E301</f>
        <v>0.63096064814814812</v>
      </c>
      <c r="F301" s="5">
        <f>Taxi_journeydata!F301</f>
        <v>1</v>
      </c>
      <c r="G301" s="5">
        <f>Taxi_journeydata!G301</f>
        <v>97</v>
      </c>
      <c r="H301" s="5">
        <f>Taxi_journeydata!H301</f>
        <v>49</v>
      </c>
      <c r="I301" s="5">
        <f>Taxi_journeydata!I301</f>
        <v>1</v>
      </c>
      <c r="J301" s="5">
        <f>Taxi_journeydata!J301</f>
        <v>1.3</v>
      </c>
      <c r="K301" s="5">
        <f>Taxi_journeydata!K301</f>
        <v>7</v>
      </c>
      <c r="M301" s="13">
        <f>IF(K301="","",Taxi_journeydata!M301)</f>
        <v>5.914351851970423E-3</v>
      </c>
      <c r="N301" s="46">
        <f t="shared" si="15"/>
        <v>8.5166666668374091</v>
      </c>
      <c r="O301" s="5">
        <f t="shared" si="14"/>
        <v>7</v>
      </c>
      <c r="P301" s="20">
        <f t="shared" si="16"/>
        <v>15</v>
      </c>
    </row>
    <row r="302" spans="2:16" x14ac:dyDescent="0.35">
      <c r="B302" s="11">
        <f>Taxi_journeydata!B302</f>
        <v>44387</v>
      </c>
      <c r="C302" s="13">
        <f>Taxi_journeydata!C302</f>
        <v>0.64019675925925923</v>
      </c>
      <c r="D302" s="11">
        <f>Taxi_journeydata!D302</f>
        <v>44387</v>
      </c>
      <c r="E302" s="13">
        <f>Taxi_journeydata!E302</f>
        <v>0.64634259259259264</v>
      </c>
      <c r="F302" s="5">
        <f>Taxi_journeydata!F302</f>
        <v>1</v>
      </c>
      <c r="G302" s="5">
        <f>Taxi_journeydata!G302</f>
        <v>42</v>
      </c>
      <c r="H302" s="5">
        <f>Taxi_journeydata!H302</f>
        <v>41</v>
      </c>
      <c r="I302" s="5">
        <f>Taxi_journeydata!I302</f>
        <v>1</v>
      </c>
      <c r="J302" s="5">
        <f>Taxi_journeydata!J302</f>
        <v>1.41</v>
      </c>
      <c r="K302" s="5">
        <f>Taxi_journeydata!K302</f>
        <v>8</v>
      </c>
      <c r="M302" s="13">
        <f>IF(K302="","",Taxi_journeydata!M302)</f>
        <v>6.1458333366317675E-3</v>
      </c>
      <c r="N302" s="46">
        <f t="shared" si="15"/>
        <v>8.8500000047497451</v>
      </c>
      <c r="O302" s="5">
        <f t="shared" si="14"/>
        <v>7</v>
      </c>
      <c r="P302" s="20">
        <f t="shared" si="16"/>
        <v>15</v>
      </c>
    </row>
    <row r="303" spans="2:16" x14ac:dyDescent="0.35">
      <c r="B303" s="11">
        <f>Taxi_journeydata!B303</f>
        <v>44387</v>
      </c>
      <c r="C303" s="13">
        <f>Taxi_journeydata!C303</f>
        <v>0.6259837962962963</v>
      </c>
      <c r="D303" s="11">
        <f>Taxi_journeydata!D303</f>
        <v>44387</v>
      </c>
      <c r="E303" s="13">
        <f>Taxi_journeydata!E303</f>
        <v>0.63255787037037037</v>
      </c>
      <c r="F303" s="5">
        <f>Taxi_journeydata!F303</f>
        <v>1</v>
      </c>
      <c r="G303" s="5">
        <f>Taxi_journeydata!G303</f>
        <v>65</v>
      </c>
      <c r="H303" s="5">
        <f>Taxi_journeydata!H303</f>
        <v>66</v>
      </c>
      <c r="I303" s="5">
        <f>Taxi_journeydata!I303</f>
        <v>1</v>
      </c>
      <c r="J303" s="5">
        <f>Taxi_journeydata!J303</f>
        <v>1.6</v>
      </c>
      <c r="K303" s="5">
        <f>Taxi_journeydata!K303</f>
        <v>8.5</v>
      </c>
      <c r="M303" s="13">
        <f>IF(K303="","",Taxi_journeydata!M303)</f>
        <v>6.5740740756154992E-3</v>
      </c>
      <c r="N303" s="46">
        <f t="shared" si="15"/>
        <v>9.4666666688863188</v>
      </c>
      <c r="O303" s="5">
        <f t="shared" si="14"/>
        <v>7</v>
      </c>
      <c r="P303" s="20">
        <f t="shared" si="16"/>
        <v>15</v>
      </c>
    </row>
    <row r="304" spans="2:16" x14ac:dyDescent="0.35">
      <c r="B304" s="11">
        <f>Taxi_journeydata!B304</f>
        <v>44387</v>
      </c>
      <c r="C304" s="13">
        <f>Taxi_journeydata!C304</f>
        <v>0.70638888888888884</v>
      </c>
      <c r="D304" s="11">
        <f>Taxi_journeydata!D304</f>
        <v>44387</v>
      </c>
      <c r="E304" s="13">
        <f>Taxi_journeydata!E304</f>
        <v>0.71481481481481479</v>
      </c>
      <c r="F304" s="5">
        <f>Taxi_journeydata!F304</f>
        <v>1</v>
      </c>
      <c r="G304" s="5">
        <f>Taxi_journeydata!G304</f>
        <v>166</v>
      </c>
      <c r="H304" s="5">
        <f>Taxi_journeydata!H304</f>
        <v>42</v>
      </c>
      <c r="I304" s="5">
        <f>Taxi_journeydata!I304</f>
        <v>1</v>
      </c>
      <c r="J304" s="5">
        <f>Taxi_journeydata!J304</f>
        <v>2</v>
      </c>
      <c r="K304" s="5">
        <f>Taxi_journeydata!K304</f>
        <v>10</v>
      </c>
      <c r="M304" s="13">
        <f>IF(K304="","",Taxi_journeydata!M304)</f>
        <v>8.4259259238024242E-3</v>
      </c>
      <c r="N304" s="46">
        <f t="shared" si="15"/>
        <v>12.133333330275491</v>
      </c>
      <c r="O304" s="5">
        <f t="shared" si="14"/>
        <v>7</v>
      </c>
      <c r="P304" s="20">
        <f t="shared" si="16"/>
        <v>16</v>
      </c>
    </row>
    <row r="305" spans="2:16" x14ac:dyDescent="0.35">
      <c r="B305" s="11">
        <f>Taxi_journeydata!B305</f>
        <v>44387</v>
      </c>
      <c r="C305" s="13">
        <f>Taxi_journeydata!C305</f>
        <v>0.68540509259259252</v>
      </c>
      <c r="D305" s="11">
        <f>Taxi_journeydata!D305</f>
        <v>44387</v>
      </c>
      <c r="E305" s="13">
        <f>Taxi_journeydata!E305</f>
        <v>0.69435185185185189</v>
      </c>
      <c r="F305" s="5">
        <f>Taxi_journeydata!F305</f>
        <v>1</v>
      </c>
      <c r="G305" s="5">
        <f>Taxi_journeydata!G305</f>
        <v>95</v>
      </c>
      <c r="H305" s="5">
        <f>Taxi_journeydata!H305</f>
        <v>121</v>
      </c>
      <c r="I305" s="5">
        <f>Taxi_journeydata!I305</f>
        <v>1</v>
      </c>
      <c r="J305" s="5">
        <f>Taxi_journeydata!J305</f>
        <v>2.71</v>
      </c>
      <c r="K305" s="5">
        <f>Taxi_journeydata!K305</f>
        <v>11.5</v>
      </c>
      <c r="M305" s="13">
        <f>IF(K305="","",Taxi_journeydata!M305)</f>
        <v>8.9467592624714598E-3</v>
      </c>
      <c r="N305" s="46">
        <f t="shared" si="15"/>
        <v>12.883333337958902</v>
      </c>
      <c r="O305" s="5">
        <f t="shared" si="14"/>
        <v>7</v>
      </c>
      <c r="P305" s="20">
        <f t="shared" si="16"/>
        <v>16</v>
      </c>
    </row>
    <row r="306" spans="2:16" x14ac:dyDescent="0.35">
      <c r="B306" s="11">
        <f>Taxi_journeydata!B306</f>
        <v>44387</v>
      </c>
      <c r="C306" s="13">
        <f>Taxi_journeydata!C306</f>
        <v>0.71512731481481484</v>
      </c>
      <c r="D306" s="11">
        <f>Taxi_journeydata!D306</f>
        <v>44387</v>
      </c>
      <c r="E306" s="13">
        <f>Taxi_journeydata!E306</f>
        <v>0.72709490740740745</v>
      </c>
      <c r="F306" s="5">
        <f>Taxi_journeydata!F306</f>
        <v>1</v>
      </c>
      <c r="G306" s="5">
        <f>Taxi_journeydata!G306</f>
        <v>47</v>
      </c>
      <c r="H306" s="5">
        <f>Taxi_journeydata!H306</f>
        <v>182</v>
      </c>
      <c r="I306" s="5">
        <f>Taxi_journeydata!I306</f>
        <v>1</v>
      </c>
      <c r="J306" s="5">
        <f>Taxi_journeydata!J306</f>
        <v>2.87</v>
      </c>
      <c r="K306" s="5">
        <f>Taxi_journeydata!K306</f>
        <v>13</v>
      </c>
      <c r="M306" s="13">
        <f>IF(K306="","",Taxi_journeydata!M306)</f>
        <v>1.1967592596192844E-2</v>
      </c>
      <c r="N306" s="46">
        <f t="shared" si="15"/>
        <v>17.233333338517696</v>
      </c>
      <c r="O306" s="5">
        <f t="shared" si="14"/>
        <v>7</v>
      </c>
      <c r="P306" s="20">
        <f t="shared" si="16"/>
        <v>17</v>
      </c>
    </row>
    <row r="307" spans="2:16" x14ac:dyDescent="0.35">
      <c r="B307" s="11">
        <f>Taxi_journeydata!B307</f>
        <v>44387</v>
      </c>
      <c r="C307" s="13">
        <f>Taxi_journeydata!C307</f>
        <v>0.71712962962962967</v>
      </c>
      <c r="D307" s="11">
        <f>Taxi_journeydata!D307</f>
        <v>44387</v>
      </c>
      <c r="E307" s="13">
        <f>Taxi_journeydata!E307</f>
        <v>0.72238425925925931</v>
      </c>
      <c r="F307" s="5">
        <f>Taxi_journeydata!F307</f>
        <v>1</v>
      </c>
      <c r="G307" s="5">
        <f>Taxi_journeydata!G307</f>
        <v>129</v>
      </c>
      <c r="H307" s="5">
        <f>Taxi_journeydata!H307</f>
        <v>83</v>
      </c>
      <c r="I307" s="5">
        <f>Taxi_journeydata!I307</f>
        <v>5</v>
      </c>
      <c r="J307" s="5">
        <f>Taxi_journeydata!J307</f>
        <v>0.87</v>
      </c>
      <c r="K307" s="5">
        <f>Taxi_journeydata!K307</f>
        <v>6.5</v>
      </c>
      <c r="M307" s="13">
        <f>IF(K307="","",Taxi_journeydata!M307)</f>
        <v>5.2546296283253469E-3</v>
      </c>
      <c r="N307" s="46">
        <f t="shared" si="15"/>
        <v>7.5666666647884995</v>
      </c>
      <c r="O307" s="5">
        <f t="shared" si="14"/>
        <v>7</v>
      </c>
      <c r="P307" s="20">
        <f t="shared" si="16"/>
        <v>17</v>
      </c>
    </row>
    <row r="308" spans="2:16" x14ac:dyDescent="0.35">
      <c r="B308" s="11">
        <f>Taxi_journeydata!B308</f>
        <v>44387</v>
      </c>
      <c r="C308" s="13">
        <f>Taxi_journeydata!C308</f>
        <v>0.74452546296296296</v>
      </c>
      <c r="D308" s="11">
        <f>Taxi_journeydata!D308</f>
        <v>44387</v>
      </c>
      <c r="E308" s="13">
        <f>Taxi_journeydata!E308</f>
        <v>0.74857638888888889</v>
      </c>
      <c r="F308" s="5">
        <f>Taxi_journeydata!F308</f>
        <v>1</v>
      </c>
      <c r="G308" s="5">
        <f>Taxi_journeydata!G308</f>
        <v>42</v>
      </c>
      <c r="H308" s="5">
        <f>Taxi_journeydata!H308</f>
        <v>42</v>
      </c>
      <c r="I308" s="5">
        <f>Taxi_journeydata!I308</f>
        <v>1</v>
      </c>
      <c r="J308" s="5">
        <f>Taxi_journeydata!J308</f>
        <v>0.92</v>
      </c>
      <c r="K308" s="5">
        <f>Taxi_journeydata!K308</f>
        <v>6</v>
      </c>
      <c r="M308" s="13">
        <f>IF(K308="","",Taxi_journeydata!M308)</f>
        <v>4.0509259270038456E-3</v>
      </c>
      <c r="N308" s="46">
        <f t="shared" si="15"/>
        <v>5.8333333348855376</v>
      </c>
      <c r="O308" s="5">
        <f t="shared" si="14"/>
        <v>7</v>
      </c>
      <c r="P308" s="20">
        <f t="shared" si="16"/>
        <v>17</v>
      </c>
    </row>
    <row r="309" spans="2:16" x14ac:dyDescent="0.35">
      <c r="B309" s="11">
        <f>Taxi_journeydata!B309</f>
        <v>44387</v>
      </c>
      <c r="C309" s="13">
        <f>Taxi_journeydata!C309</f>
        <v>0.75010416666666668</v>
      </c>
      <c r="D309" s="11">
        <f>Taxi_journeydata!D309</f>
        <v>44387</v>
      </c>
      <c r="E309" s="13">
        <f>Taxi_journeydata!E309</f>
        <v>0.75405092592592593</v>
      </c>
      <c r="F309" s="5">
        <f>Taxi_journeydata!F309</f>
        <v>1</v>
      </c>
      <c r="G309" s="5">
        <f>Taxi_journeydata!G309</f>
        <v>65</v>
      </c>
      <c r="H309" s="5">
        <f>Taxi_journeydata!H309</f>
        <v>97</v>
      </c>
      <c r="I309" s="5">
        <f>Taxi_journeydata!I309</f>
        <v>1</v>
      </c>
      <c r="J309" s="5">
        <f>Taxi_journeydata!J309</f>
        <v>0.8</v>
      </c>
      <c r="K309" s="5">
        <f>Taxi_journeydata!K309</f>
        <v>5.5</v>
      </c>
      <c r="M309" s="13">
        <f>IF(K309="","",Taxi_journeydata!M309)</f>
        <v>3.9467592578148469E-3</v>
      </c>
      <c r="N309" s="46">
        <f t="shared" si="15"/>
        <v>5.6833333312533796</v>
      </c>
      <c r="O309" s="5">
        <f t="shared" si="14"/>
        <v>7</v>
      </c>
      <c r="P309" s="20">
        <f t="shared" si="16"/>
        <v>18</v>
      </c>
    </row>
    <row r="310" spans="2:16" x14ac:dyDescent="0.35">
      <c r="B310" s="11">
        <f>Taxi_journeydata!B310</f>
        <v>44387</v>
      </c>
      <c r="C310" s="13">
        <f>Taxi_journeydata!C310</f>
        <v>0.7866550925925927</v>
      </c>
      <c r="D310" s="11">
        <f>Taxi_journeydata!D310</f>
        <v>44387</v>
      </c>
      <c r="E310" s="13">
        <f>Taxi_journeydata!E310</f>
        <v>0.79136574074074073</v>
      </c>
      <c r="F310" s="5">
        <f>Taxi_journeydata!F310</f>
        <v>1</v>
      </c>
      <c r="G310" s="5">
        <f>Taxi_journeydata!G310</f>
        <v>74</v>
      </c>
      <c r="H310" s="5">
        <f>Taxi_journeydata!H310</f>
        <v>43</v>
      </c>
      <c r="I310" s="5">
        <f>Taxi_journeydata!I310</f>
        <v>1</v>
      </c>
      <c r="J310" s="5">
        <f>Taxi_journeydata!J310</f>
        <v>1.42</v>
      </c>
      <c r="K310" s="5">
        <f>Taxi_journeydata!K310</f>
        <v>7</v>
      </c>
      <c r="M310" s="13">
        <f>IF(K310="","",Taxi_journeydata!M310)</f>
        <v>4.7106481506489217E-3</v>
      </c>
      <c r="N310" s="46">
        <f t="shared" si="15"/>
        <v>6.7833333369344473</v>
      </c>
      <c r="O310" s="5">
        <f t="shared" si="14"/>
        <v>7</v>
      </c>
      <c r="P310" s="20">
        <f t="shared" si="16"/>
        <v>18</v>
      </c>
    </row>
    <row r="311" spans="2:16" x14ac:dyDescent="0.35">
      <c r="B311" s="11">
        <f>Taxi_journeydata!B311</f>
        <v>44387</v>
      </c>
      <c r="C311" s="13">
        <f>Taxi_journeydata!C311</f>
        <v>0.77047453703703705</v>
      </c>
      <c r="D311" s="11">
        <f>Taxi_journeydata!D311</f>
        <v>44387</v>
      </c>
      <c r="E311" s="13">
        <f>Taxi_journeydata!E311</f>
        <v>0.77340277777777777</v>
      </c>
      <c r="F311" s="5">
        <f>Taxi_journeydata!F311</f>
        <v>1</v>
      </c>
      <c r="G311" s="5">
        <f>Taxi_journeydata!G311</f>
        <v>95</v>
      </c>
      <c r="H311" s="5">
        <f>Taxi_journeydata!H311</f>
        <v>95</v>
      </c>
      <c r="I311" s="5">
        <f>Taxi_journeydata!I311</f>
        <v>1</v>
      </c>
      <c r="J311" s="5">
        <f>Taxi_journeydata!J311</f>
        <v>0.8</v>
      </c>
      <c r="K311" s="5">
        <f>Taxi_journeydata!K311</f>
        <v>5</v>
      </c>
      <c r="M311" s="13">
        <f>IF(K311="","",Taxi_journeydata!M311)</f>
        <v>2.9282407413120382E-3</v>
      </c>
      <c r="N311" s="46">
        <f t="shared" si="15"/>
        <v>4.2166666674893349</v>
      </c>
      <c r="O311" s="5">
        <f t="shared" si="14"/>
        <v>7</v>
      </c>
      <c r="P311" s="20">
        <f t="shared" si="16"/>
        <v>18</v>
      </c>
    </row>
    <row r="312" spans="2:16" x14ac:dyDescent="0.35">
      <c r="B312" s="11">
        <f>Taxi_journeydata!B312</f>
        <v>44387</v>
      </c>
      <c r="C312" s="13">
        <f>Taxi_journeydata!C312</f>
        <v>0.80178240740740747</v>
      </c>
      <c r="D312" s="11">
        <f>Taxi_journeydata!D312</f>
        <v>44387</v>
      </c>
      <c r="E312" s="13">
        <f>Taxi_journeydata!E312</f>
        <v>0.80724537037037036</v>
      </c>
      <c r="F312" s="5">
        <f>Taxi_journeydata!F312</f>
        <v>1</v>
      </c>
      <c r="G312" s="5">
        <f>Taxi_journeydata!G312</f>
        <v>74</v>
      </c>
      <c r="H312" s="5">
        <f>Taxi_journeydata!H312</f>
        <v>247</v>
      </c>
      <c r="I312" s="5">
        <f>Taxi_journeydata!I312</f>
        <v>6</v>
      </c>
      <c r="J312" s="5">
        <f>Taxi_journeydata!J312</f>
        <v>2.2000000000000002</v>
      </c>
      <c r="K312" s="5">
        <f>Taxi_journeydata!K312</f>
        <v>9</v>
      </c>
      <c r="M312" s="13">
        <f>IF(K312="","",Taxi_journeydata!M312)</f>
        <v>5.4629629594273865E-3</v>
      </c>
      <c r="N312" s="46">
        <f t="shared" si="15"/>
        <v>7.8666666615754366</v>
      </c>
      <c r="O312" s="5">
        <f t="shared" si="14"/>
        <v>7</v>
      </c>
      <c r="P312" s="20">
        <f t="shared" si="16"/>
        <v>19</v>
      </c>
    </row>
    <row r="313" spans="2:16" x14ac:dyDescent="0.35">
      <c r="B313" s="11">
        <f>Taxi_journeydata!B313</f>
        <v>44387</v>
      </c>
      <c r="C313" s="13">
        <f>Taxi_journeydata!C313</f>
        <v>0.80557870370370377</v>
      </c>
      <c r="D313" s="11">
        <f>Taxi_journeydata!D313</f>
        <v>44387</v>
      </c>
      <c r="E313" s="13">
        <f>Taxi_journeydata!E313</f>
        <v>0.82929398148148137</v>
      </c>
      <c r="F313" s="5">
        <f>Taxi_journeydata!F313</f>
        <v>1</v>
      </c>
      <c r="G313" s="5">
        <f>Taxi_journeydata!G313</f>
        <v>216</v>
      </c>
      <c r="H313" s="5">
        <f>Taxi_journeydata!H313</f>
        <v>129</v>
      </c>
      <c r="I313" s="5">
        <f>Taxi_journeydata!I313</f>
        <v>1</v>
      </c>
      <c r="J313" s="5">
        <f>Taxi_journeydata!J313</f>
        <v>9.17</v>
      </c>
      <c r="K313" s="5">
        <f>Taxi_journeydata!K313</f>
        <v>30.5</v>
      </c>
      <c r="M313" s="13">
        <f>IF(K313="","",Taxi_journeydata!M313)</f>
        <v>2.3715277777228039E-2</v>
      </c>
      <c r="N313" s="46">
        <f t="shared" si="15"/>
        <v>34.149999999208376</v>
      </c>
      <c r="O313" s="5">
        <f t="shared" si="14"/>
        <v>7</v>
      </c>
      <c r="P313" s="20">
        <f t="shared" si="16"/>
        <v>19</v>
      </c>
    </row>
    <row r="314" spans="2:16" x14ac:dyDescent="0.35">
      <c r="B314" s="11">
        <f>Taxi_journeydata!B314</f>
        <v>44387</v>
      </c>
      <c r="C314" s="13">
        <f>Taxi_journeydata!C314</f>
        <v>0.86140046296296291</v>
      </c>
      <c r="D314" s="11">
        <f>Taxi_journeydata!D314</f>
        <v>44387</v>
      </c>
      <c r="E314" s="13">
        <f>Taxi_journeydata!E314</f>
        <v>0.876886574074074</v>
      </c>
      <c r="F314" s="5">
        <f>Taxi_journeydata!F314</f>
        <v>1</v>
      </c>
      <c r="G314" s="5">
        <f>Taxi_journeydata!G314</f>
        <v>257</v>
      </c>
      <c r="H314" s="5">
        <f>Taxi_journeydata!H314</f>
        <v>91</v>
      </c>
      <c r="I314" s="5">
        <f>Taxi_journeydata!I314</f>
        <v>1</v>
      </c>
      <c r="J314" s="5">
        <f>Taxi_journeydata!J314</f>
        <v>3.55</v>
      </c>
      <c r="K314" s="5">
        <f>Taxi_journeydata!K314</f>
        <v>15.5</v>
      </c>
      <c r="M314" s="13">
        <f>IF(K314="","",Taxi_journeydata!M314)</f>
        <v>1.5486111107748002E-2</v>
      </c>
      <c r="N314" s="46">
        <f t="shared" si="15"/>
        <v>22.299999995157123</v>
      </c>
      <c r="O314" s="5">
        <f t="shared" si="14"/>
        <v>7</v>
      </c>
      <c r="P314" s="20">
        <f t="shared" si="16"/>
        <v>20</v>
      </c>
    </row>
    <row r="315" spans="2:16" x14ac:dyDescent="0.35">
      <c r="B315" s="11">
        <f>Taxi_journeydata!B315</f>
        <v>44387</v>
      </c>
      <c r="C315" s="13">
        <f>Taxi_journeydata!C315</f>
        <v>0.87039351851851843</v>
      </c>
      <c r="D315" s="11">
        <f>Taxi_journeydata!D315</f>
        <v>44387</v>
      </c>
      <c r="E315" s="13">
        <f>Taxi_journeydata!E315</f>
        <v>0.87344907407407402</v>
      </c>
      <c r="F315" s="5">
        <f>Taxi_journeydata!F315</f>
        <v>1</v>
      </c>
      <c r="G315" s="5">
        <f>Taxi_journeydata!G315</f>
        <v>33</v>
      </c>
      <c r="H315" s="5">
        <f>Taxi_journeydata!H315</f>
        <v>40</v>
      </c>
      <c r="I315" s="5">
        <f>Taxi_journeydata!I315</f>
        <v>1</v>
      </c>
      <c r="J315" s="5">
        <f>Taxi_journeydata!J315</f>
        <v>1.04</v>
      </c>
      <c r="K315" s="5">
        <f>Taxi_journeydata!K315</f>
        <v>5.5</v>
      </c>
      <c r="M315" s="13">
        <f>IF(K315="","",Taxi_journeydata!M315)</f>
        <v>3.055555556784384E-3</v>
      </c>
      <c r="N315" s="46">
        <f t="shared" si="15"/>
        <v>4.4000000017695129</v>
      </c>
      <c r="O315" s="5">
        <f t="shared" si="14"/>
        <v>7</v>
      </c>
      <c r="P315" s="20">
        <f t="shared" si="16"/>
        <v>20</v>
      </c>
    </row>
    <row r="316" spans="2:16" x14ac:dyDescent="0.35">
      <c r="B316" s="11">
        <f>Taxi_journeydata!B316</f>
        <v>44387</v>
      </c>
      <c r="C316" s="13">
        <f>Taxi_journeydata!C316</f>
        <v>0.84366898148148151</v>
      </c>
      <c r="D316" s="11">
        <f>Taxi_journeydata!D316</f>
        <v>44387</v>
      </c>
      <c r="E316" s="13">
        <f>Taxi_journeydata!E316</f>
        <v>0.85531250000000003</v>
      </c>
      <c r="F316" s="5">
        <f>Taxi_journeydata!F316</f>
        <v>1</v>
      </c>
      <c r="G316" s="5">
        <f>Taxi_journeydata!G316</f>
        <v>223</v>
      </c>
      <c r="H316" s="5">
        <f>Taxi_journeydata!H316</f>
        <v>129</v>
      </c>
      <c r="I316" s="5">
        <f>Taxi_journeydata!I316</f>
        <v>1</v>
      </c>
      <c r="J316" s="5">
        <f>Taxi_journeydata!J316</f>
        <v>3.13</v>
      </c>
      <c r="K316" s="5">
        <f>Taxi_journeydata!K316</f>
        <v>13.5</v>
      </c>
      <c r="M316" s="13">
        <f>IF(K316="","",Taxi_journeydata!M316)</f>
        <v>1.1643518519122154E-2</v>
      </c>
      <c r="N316" s="46">
        <f t="shared" si="15"/>
        <v>16.766666667535901</v>
      </c>
      <c r="O316" s="5">
        <f t="shared" si="14"/>
        <v>7</v>
      </c>
      <c r="P316" s="20">
        <f t="shared" si="16"/>
        <v>20</v>
      </c>
    </row>
    <row r="317" spans="2:16" x14ac:dyDescent="0.35">
      <c r="B317" s="11">
        <f>Taxi_journeydata!B317</f>
        <v>44387</v>
      </c>
      <c r="C317" s="13">
        <f>Taxi_journeydata!C317</f>
        <v>0.87771990740740735</v>
      </c>
      <c r="D317" s="11">
        <f>Taxi_journeydata!D317</f>
        <v>44387</v>
      </c>
      <c r="E317" s="13">
        <f>Taxi_journeydata!E317</f>
        <v>0.88809027777777771</v>
      </c>
      <c r="F317" s="5">
        <f>Taxi_journeydata!F317</f>
        <v>1</v>
      </c>
      <c r="G317" s="5">
        <f>Taxi_journeydata!G317</f>
        <v>244</v>
      </c>
      <c r="H317" s="5">
        <f>Taxi_journeydata!H317</f>
        <v>42</v>
      </c>
      <c r="I317" s="5">
        <f>Taxi_journeydata!I317</f>
        <v>1</v>
      </c>
      <c r="J317" s="5">
        <f>Taxi_journeydata!J317</f>
        <v>4.28</v>
      </c>
      <c r="K317" s="5">
        <f>Taxi_journeydata!K317</f>
        <v>15</v>
      </c>
      <c r="M317" s="13">
        <f>IF(K317="","",Taxi_journeydata!M317)</f>
        <v>1.0370370371674653E-2</v>
      </c>
      <c r="N317" s="46">
        <f t="shared" si="15"/>
        <v>14.933333335211501</v>
      </c>
      <c r="O317" s="5">
        <f t="shared" si="14"/>
        <v>7</v>
      </c>
      <c r="P317" s="20">
        <f t="shared" si="16"/>
        <v>21</v>
      </c>
    </row>
    <row r="318" spans="2:16" x14ac:dyDescent="0.35">
      <c r="B318" s="11">
        <f>Taxi_journeydata!B318</f>
        <v>44387</v>
      </c>
      <c r="C318" s="13">
        <f>Taxi_journeydata!C318</f>
        <v>0.94344907407407408</v>
      </c>
      <c r="D318" s="11">
        <f>Taxi_journeydata!D318</f>
        <v>44387</v>
      </c>
      <c r="E318" s="13">
        <f>Taxi_journeydata!E318</f>
        <v>0.94693287037037033</v>
      </c>
      <c r="F318" s="5">
        <f>Taxi_journeydata!F318</f>
        <v>1</v>
      </c>
      <c r="G318" s="5">
        <f>Taxi_journeydata!G318</f>
        <v>255</v>
      </c>
      <c r="H318" s="5">
        <f>Taxi_journeydata!H318</f>
        <v>256</v>
      </c>
      <c r="I318" s="5">
        <f>Taxi_journeydata!I318</f>
        <v>1</v>
      </c>
      <c r="J318" s="5">
        <f>Taxi_journeydata!J318</f>
        <v>0.7</v>
      </c>
      <c r="K318" s="5">
        <f>Taxi_journeydata!K318</f>
        <v>5</v>
      </c>
      <c r="M318" s="13">
        <f>IF(K318="","",Taxi_journeydata!M318)</f>
        <v>3.4837962957681157E-3</v>
      </c>
      <c r="N318" s="46">
        <f t="shared" si="15"/>
        <v>5.0166666659060866</v>
      </c>
      <c r="O318" s="5">
        <f t="shared" si="14"/>
        <v>7</v>
      </c>
      <c r="P318" s="20">
        <f t="shared" si="16"/>
        <v>22</v>
      </c>
    </row>
    <row r="319" spans="2:16" x14ac:dyDescent="0.35">
      <c r="B319" s="11">
        <f>Taxi_journeydata!B319</f>
        <v>44387</v>
      </c>
      <c r="C319" s="13">
        <f>Taxi_journeydata!C319</f>
        <v>0.91979166666666667</v>
      </c>
      <c r="D319" s="11">
        <f>Taxi_journeydata!D319</f>
        <v>44387</v>
      </c>
      <c r="E319" s="13">
        <f>Taxi_journeydata!E319</f>
        <v>0.92116898148148152</v>
      </c>
      <c r="F319" s="5">
        <f>Taxi_journeydata!F319</f>
        <v>1</v>
      </c>
      <c r="G319" s="5">
        <f>Taxi_journeydata!G319</f>
        <v>80</v>
      </c>
      <c r="H319" s="5">
        <f>Taxi_journeydata!H319</f>
        <v>255</v>
      </c>
      <c r="I319" s="5">
        <f>Taxi_journeydata!I319</f>
        <v>1</v>
      </c>
      <c r="J319" s="5">
        <f>Taxi_journeydata!J319</f>
        <v>0.32</v>
      </c>
      <c r="K319" s="5">
        <f>Taxi_journeydata!K319</f>
        <v>3.5</v>
      </c>
      <c r="M319" s="13">
        <f>IF(K319="","",Taxi_journeydata!M319)</f>
        <v>1.377314816636499E-3</v>
      </c>
      <c r="N319" s="46">
        <f t="shared" si="15"/>
        <v>1.9833333359565586</v>
      </c>
      <c r="O319" s="5">
        <f t="shared" si="14"/>
        <v>7</v>
      </c>
      <c r="P319" s="20">
        <f t="shared" si="16"/>
        <v>22</v>
      </c>
    </row>
    <row r="320" spans="2:16" x14ac:dyDescent="0.35">
      <c r="B320" s="11">
        <f>Taxi_journeydata!B320</f>
        <v>44388</v>
      </c>
      <c r="C320" s="13">
        <f>Taxi_journeydata!C320</f>
        <v>4.3449074074074077E-2</v>
      </c>
      <c r="D320" s="11">
        <f>Taxi_journeydata!D320</f>
        <v>44388</v>
      </c>
      <c r="E320" s="13">
        <f>Taxi_journeydata!E320</f>
        <v>4.8761574074074075E-2</v>
      </c>
      <c r="F320" s="5">
        <f>Taxi_journeydata!F320</f>
        <v>1</v>
      </c>
      <c r="G320" s="5">
        <f>Taxi_journeydata!G320</f>
        <v>74</v>
      </c>
      <c r="H320" s="5">
        <f>Taxi_journeydata!H320</f>
        <v>75</v>
      </c>
      <c r="I320" s="5">
        <f>Taxi_journeydata!I320</f>
        <v>1</v>
      </c>
      <c r="J320" s="5">
        <f>Taxi_journeydata!J320</f>
        <v>1.36</v>
      </c>
      <c r="K320" s="5">
        <f>Taxi_journeydata!K320</f>
        <v>7</v>
      </c>
      <c r="M320" s="13">
        <f>IF(K320="","",Taxi_journeydata!M320)</f>
        <v>5.3124999976716936E-3</v>
      </c>
      <c r="N320" s="46">
        <f t="shared" si="15"/>
        <v>7.6499999966472387</v>
      </c>
      <c r="O320" s="5">
        <f t="shared" si="14"/>
        <v>1</v>
      </c>
      <c r="P320" s="20">
        <f t="shared" si="16"/>
        <v>1</v>
      </c>
    </row>
    <row r="321" spans="2:16" x14ac:dyDescent="0.35">
      <c r="B321" s="11">
        <f>Taxi_journeydata!B321</f>
        <v>44388</v>
      </c>
      <c r="C321" s="13">
        <f>Taxi_journeydata!C321</f>
        <v>8.0682870370370363E-2</v>
      </c>
      <c r="D321" s="11">
        <f>Taxi_journeydata!D321</f>
        <v>44388</v>
      </c>
      <c r="E321" s="13">
        <f>Taxi_journeydata!E321</f>
        <v>9.1400462962962961E-2</v>
      </c>
      <c r="F321" s="5">
        <f>Taxi_journeydata!F321</f>
        <v>1</v>
      </c>
      <c r="G321" s="5">
        <f>Taxi_journeydata!G321</f>
        <v>212</v>
      </c>
      <c r="H321" s="5">
        <f>Taxi_journeydata!H321</f>
        <v>51</v>
      </c>
      <c r="I321" s="5">
        <f>Taxi_journeydata!I321</f>
        <v>2</v>
      </c>
      <c r="J321" s="5">
        <f>Taxi_journeydata!J321</f>
        <v>6.13</v>
      </c>
      <c r="K321" s="5">
        <f>Taxi_journeydata!K321</f>
        <v>17.5</v>
      </c>
      <c r="M321" s="13">
        <f>IF(K321="","",Taxi_journeydata!M321)</f>
        <v>1.0717592595028691E-2</v>
      </c>
      <c r="N321" s="46">
        <f t="shared" si="15"/>
        <v>15.433333336841315</v>
      </c>
      <c r="O321" s="5">
        <f t="shared" si="14"/>
        <v>1</v>
      </c>
      <c r="P321" s="20">
        <f t="shared" si="16"/>
        <v>1</v>
      </c>
    </row>
    <row r="322" spans="2:16" x14ac:dyDescent="0.35">
      <c r="B322" s="11">
        <f>Taxi_journeydata!B322</f>
        <v>44388</v>
      </c>
      <c r="C322" s="13">
        <f>Taxi_journeydata!C322</f>
        <v>0.12343749999999999</v>
      </c>
      <c r="D322" s="11">
        <f>Taxi_journeydata!D322</f>
        <v>44388</v>
      </c>
      <c r="E322" s="13">
        <f>Taxi_journeydata!E322</f>
        <v>0.12887731481481482</v>
      </c>
      <c r="F322" s="5">
        <f>Taxi_journeydata!F322</f>
        <v>1</v>
      </c>
      <c r="G322" s="5">
        <f>Taxi_journeydata!G322</f>
        <v>260</v>
      </c>
      <c r="H322" s="5">
        <f>Taxi_journeydata!H322</f>
        <v>82</v>
      </c>
      <c r="I322" s="5">
        <f>Taxi_journeydata!I322</f>
        <v>1</v>
      </c>
      <c r="J322" s="5">
        <f>Taxi_journeydata!J322</f>
        <v>1.1499999999999999</v>
      </c>
      <c r="K322" s="5">
        <f>Taxi_journeydata!K322</f>
        <v>7</v>
      </c>
      <c r="M322" s="13">
        <f>IF(K322="","",Taxi_journeydata!M322)</f>
        <v>5.4398148131440394E-3</v>
      </c>
      <c r="N322" s="46">
        <f t="shared" si="15"/>
        <v>7.8333333309274167</v>
      </c>
      <c r="O322" s="5">
        <f t="shared" si="14"/>
        <v>1</v>
      </c>
      <c r="P322" s="20">
        <f t="shared" si="16"/>
        <v>2</v>
      </c>
    </row>
    <row r="323" spans="2:16" x14ac:dyDescent="0.35">
      <c r="B323" s="11">
        <f>Taxi_journeydata!B323</f>
        <v>44388</v>
      </c>
      <c r="C323" s="13">
        <f>Taxi_journeydata!C323</f>
        <v>0.15190972222222224</v>
      </c>
      <c r="D323" s="11">
        <f>Taxi_journeydata!D323</f>
        <v>44388</v>
      </c>
      <c r="E323" s="13">
        <f>Taxi_journeydata!E323</f>
        <v>0.15861111111111112</v>
      </c>
      <c r="F323" s="5">
        <f>Taxi_journeydata!F323</f>
        <v>1</v>
      </c>
      <c r="G323" s="5">
        <f>Taxi_journeydata!G323</f>
        <v>173</v>
      </c>
      <c r="H323" s="5">
        <f>Taxi_journeydata!H323</f>
        <v>95</v>
      </c>
      <c r="I323" s="5">
        <f>Taxi_journeydata!I323</f>
        <v>1</v>
      </c>
      <c r="J323" s="5">
        <f>Taxi_journeydata!J323</f>
        <v>2.02</v>
      </c>
      <c r="K323" s="5">
        <f>Taxi_journeydata!K323</f>
        <v>9</v>
      </c>
      <c r="M323" s="13">
        <f>IF(K323="","",Taxi_journeydata!M323)</f>
        <v>6.701388891087845E-3</v>
      </c>
      <c r="N323" s="46">
        <f t="shared" si="15"/>
        <v>9.6500000031664968</v>
      </c>
      <c r="O323" s="5">
        <f t="shared" si="14"/>
        <v>1</v>
      </c>
      <c r="P323" s="20">
        <f t="shared" si="16"/>
        <v>3</v>
      </c>
    </row>
    <row r="324" spans="2:16" x14ac:dyDescent="0.35">
      <c r="B324" s="11">
        <f>Taxi_journeydata!B324</f>
        <v>44388</v>
      </c>
      <c r="C324" s="13">
        <f>Taxi_journeydata!C324</f>
        <v>0.30238425925925927</v>
      </c>
      <c r="D324" s="11">
        <f>Taxi_journeydata!D324</f>
        <v>44388</v>
      </c>
      <c r="E324" s="13">
        <f>Taxi_journeydata!E324</f>
        <v>0.3056828703703704</v>
      </c>
      <c r="F324" s="5">
        <f>Taxi_journeydata!F324</f>
        <v>1</v>
      </c>
      <c r="G324" s="5">
        <f>Taxi_journeydata!G324</f>
        <v>75</v>
      </c>
      <c r="H324" s="5">
        <f>Taxi_journeydata!H324</f>
        <v>74</v>
      </c>
      <c r="I324" s="5">
        <f>Taxi_journeydata!I324</f>
        <v>1</v>
      </c>
      <c r="J324" s="5">
        <f>Taxi_journeydata!J324</f>
        <v>1.38</v>
      </c>
      <c r="K324" s="5">
        <f>Taxi_journeydata!K324</f>
        <v>6.5</v>
      </c>
      <c r="M324" s="13">
        <f>IF(K324="","",Taxi_journeydata!M324)</f>
        <v>3.2986111109494232E-3</v>
      </c>
      <c r="N324" s="46">
        <f t="shared" si="15"/>
        <v>4.7499999997671694</v>
      </c>
      <c r="O324" s="5">
        <f t="shared" si="14"/>
        <v>1</v>
      </c>
      <c r="P324" s="20">
        <f t="shared" si="16"/>
        <v>7</v>
      </c>
    </row>
    <row r="325" spans="2:16" x14ac:dyDescent="0.35">
      <c r="B325" s="11">
        <f>Taxi_journeydata!B325</f>
        <v>44388</v>
      </c>
      <c r="C325" s="13">
        <f>Taxi_journeydata!C325</f>
        <v>0.3721180555555556</v>
      </c>
      <c r="D325" s="11">
        <f>Taxi_journeydata!D325</f>
        <v>44388</v>
      </c>
      <c r="E325" s="13">
        <f>Taxi_journeydata!E325</f>
        <v>0.39908564814814818</v>
      </c>
      <c r="F325" s="5">
        <f>Taxi_journeydata!F325</f>
        <v>1</v>
      </c>
      <c r="G325" s="5">
        <f>Taxi_journeydata!G325</f>
        <v>223</v>
      </c>
      <c r="H325" s="5">
        <f>Taxi_journeydata!H325</f>
        <v>21</v>
      </c>
      <c r="I325" s="5">
        <f>Taxi_journeydata!I325</f>
        <v>1</v>
      </c>
      <c r="J325" s="5">
        <f>Taxi_journeydata!J325</f>
        <v>25.3</v>
      </c>
      <c r="K325" s="5">
        <f>Taxi_journeydata!K325</f>
        <v>68.5</v>
      </c>
      <c r="M325" s="13">
        <f>IF(K325="","",Taxi_journeydata!M325)</f>
        <v>2.6967592595610768E-2</v>
      </c>
      <c r="N325" s="46">
        <f t="shared" si="15"/>
        <v>38.833333337679505</v>
      </c>
      <c r="O325" s="5">
        <f t="shared" si="14"/>
        <v>1</v>
      </c>
      <c r="P325" s="20">
        <f t="shared" si="16"/>
        <v>8</v>
      </c>
    </row>
    <row r="326" spans="2:16" x14ac:dyDescent="0.35">
      <c r="B326" s="11">
        <f>Taxi_journeydata!B326</f>
        <v>44388</v>
      </c>
      <c r="C326" s="13">
        <f>Taxi_journeydata!C326</f>
        <v>0.39228009259259261</v>
      </c>
      <c r="D326" s="11">
        <f>Taxi_journeydata!D326</f>
        <v>44388</v>
      </c>
      <c r="E326" s="13">
        <f>Taxi_journeydata!E326</f>
        <v>0.40190972222222227</v>
      </c>
      <c r="F326" s="5">
        <f>Taxi_journeydata!F326</f>
        <v>1</v>
      </c>
      <c r="G326" s="5">
        <f>Taxi_journeydata!G326</f>
        <v>95</v>
      </c>
      <c r="H326" s="5">
        <f>Taxi_journeydata!H326</f>
        <v>131</v>
      </c>
      <c r="I326" s="5">
        <f>Taxi_journeydata!I326</f>
        <v>1</v>
      </c>
      <c r="J326" s="5">
        <f>Taxi_journeydata!J326</f>
        <v>3.39</v>
      </c>
      <c r="K326" s="5">
        <f>Taxi_journeydata!K326</f>
        <v>13</v>
      </c>
      <c r="M326" s="13">
        <f>IF(K326="","",Taxi_journeydata!M326)</f>
        <v>9.6296296323998831E-3</v>
      </c>
      <c r="N326" s="46">
        <f t="shared" si="15"/>
        <v>13.866666670655832</v>
      </c>
      <c r="O326" s="5">
        <f t="shared" si="14"/>
        <v>1</v>
      </c>
      <c r="P326" s="20">
        <f t="shared" si="16"/>
        <v>9</v>
      </c>
    </row>
    <row r="327" spans="2:16" x14ac:dyDescent="0.35">
      <c r="B327" s="11">
        <f>Taxi_journeydata!B327</f>
        <v>44388</v>
      </c>
      <c r="C327" s="13">
        <f>Taxi_journeydata!C327</f>
        <v>0.43206018518518513</v>
      </c>
      <c r="D327" s="11">
        <f>Taxi_journeydata!D327</f>
        <v>44388</v>
      </c>
      <c r="E327" s="13">
        <f>Taxi_journeydata!E327</f>
        <v>0.44975694444444447</v>
      </c>
      <c r="F327" s="5">
        <f>Taxi_journeydata!F327</f>
        <v>1</v>
      </c>
      <c r="G327" s="5">
        <f>Taxi_journeydata!G327</f>
        <v>95</v>
      </c>
      <c r="H327" s="5">
        <f>Taxi_journeydata!H327</f>
        <v>36</v>
      </c>
      <c r="I327" s="5">
        <f>Taxi_journeydata!I327</f>
        <v>2</v>
      </c>
      <c r="J327" s="5">
        <f>Taxi_journeydata!J327</f>
        <v>4.62</v>
      </c>
      <c r="K327" s="5">
        <f>Taxi_journeydata!K327</f>
        <v>19.5</v>
      </c>
      <c r="M327" s="13">
        <f>IF(K327="","",Taxi_journeydata!M327)</f>
        <v>1.7696759256068617E-2</v>
      </c>
      <c r="N327" s="46">
        <f t="shared" si="15"/>
        <v>25.483333328738809</v>
      </c>
      <c r="O327" s="5">
        <f t="shared" si="14"/>
        <v>1</v>
      </c>
      <c r="P327" s="20">
        <f t="shared" si="16"/>
        <v>10</v>
      </c>
    </row>
    <row r="328" spans="2:16" x14ac:dyDescent="0.35">
      <c r="B328" s="11">
        <f>Taxi_journeydata!B328</f>
        <v>44388</v>
      </c>
      <c r="C328" s="13">
        <f>Taxi_journeydata!C328</f>
        <v>0.45195601851851852</v>
      </c>
      <c r="D328" s="11">
        <f>Taxi_journeydata!D328</f>
        <v>44388</v>
      </c>
      <c r="E328" s="13">
        <f>Taxi_journeydata!E328</f>
        <v>0.45612268518518517</v>
      </c>
      <c r="F328" s="5">
        <f>Taxi_journeydata!F328</f>
        <v>1</v>
      </c>
      <c r="G328" s="5">
        <f>Taxi_journeydata!G328</f>
        <v>41</v>
      </c>
      <c r="H328" s="5">
        <f>Taxi_journeydata!H328</f>
        <v>42</v>
      </c>
      <c r="I328" s="5">
        <f>Taxi_journeydata!I328</f>
        <v>1</v>
      </c>
      <c r="J328" s="5">
        <f>Taxi_journeydata!J328</f>
        <v>1.08</v>
      </c>
      <c r="K328" s="5">
        <f>Taxi_journeydata!K328</f>
        <v>6.5</v>
      </c>
      <c r="M328" s="13">
        <f>IF(K328="","",Taxi_journeydata!M328)</f>
        <v>4.166666665696539E-3</v>
      </c>
      <c r="N328" s="46">
        <f t="shared" si="15"/>
        <v>5.9999999986030161</v>
      </c>
      <c r="O328" s="5">
        <f t="shared" si="14"/>
        <v>1</v>
      </c>
      <c r="P328" s="20">
        <f t="shared" si="16"/>
        <v>10</v>
      </c>
    </row>
    <row r="329" spans="2:16" x14ac:dyDescent="0.35">
      <c r="B329" s="11">
        <f>Taxi_journeydata!B329</f>
        <v>44388</v>
      </c>
      <c r="C329" s="13">
        <f>Taxi_journeydata!C329</f>
        <v>0.42769675925925926</v>
      </c>
      <c r="D329" s="11">
        <f>Taxi_journeydata!D329</f>
        <v>44388</v>
      </c>
      <c r="E329" s="13">
        <f>Taxi_journeydata!E329</f>
        <v>0.43369212962962966</v>
      </c>
      <c r="F329" s="5">
        <f>Taxi_journeydata!F329</f>
        <v>1</v>
      </c>
      <c r="G329" s="5">
        <f>Taxi_journeydata!G329</f>
        <v>75</v>
      </c>
      <c r="H329" s="5">
        <f>Taxi_journeydata!H329</f>
        <v>74</v>
      </c>
      <c r="I329" s="5">
        <f>Taxi_journeydata!I329</f>
        <v>2</v>
      </c>
      <c r="J329" s="5">
        <f>Taxi_journeydata!J329</f>
        <v>1.49</v>
      </c>
      <c r="K329" s="5">
        <f>Taxi_journeydata!K329</f>
        <v>8</v>
      </c>
      <c r="M329" s="13">
        <f>IF(K329="","",Taxi_journeydata!M329)</f>
        <v>5.9953703676001169E-3</v>
      </c>
      <c r="N329" s="46">
        <f t="shared" si="15"/>
        <v>8.6333333293441683</v>
      </c>
      <c r="O329" s="5">
        <f t="shared" si="14"/>
        <v>1</v>
      </c>
      <c r="P329" s="20">
        <f t="shared" si="16"/>
        <v>10</v>
      </c>
    </row>
    <row r="330" spans="2:16" x14ac:dyDescent="0.35">
      <c r="B330" s="11">
        <f>Taxi_journeydata!B330</f>
        <v>44388</v>
      </c>
      <c r="C330" s="13">
        <f>Taxi_journeydata!C330</f>
        <v>0.48744212962962963</v>
      </c>
      <c r="D330" s="11">
        <f>Taxi_journeydata!D330</f>
        <v>44388</v>
      </c>
      <c r="E330" s="13">
        <f>Taxi_journeydata!E330</f>
        <v>0.49100694444444443</v>
      </c>
      <c r="F330" s="5">
        <f>Taxi_journeydata!F330</f>
        <v>1</v>
      </c>
      <c r="G330" s="5">
        <f>Taxi_journeydata!G330</f>
        <v>41</v>
      </c>
      <c r="H330" s="5">
        <f>Taxi_journeydata!H330</f>
        <v>41</v>
      </c>
      <c r="I330" s="5">
        <f>Taxi_journeydata!I330</f>
        <v>1</v>
      </c>
      <c r="J330" s="5">
        <f>Taxi_journeydata!J330</f>
        <v>0.59</v>
      </c>
      <c r="K330" s="5">
        <f>Taxi_journeydata!K330</f>
        <v>5.5</v>
      </c>
      <c r="M330" s="13">
        <f>IF(K330="","",Taxi_journeydata!M330)</f>
        <v>3.5648148113978095E-3</v>
      </c>
      <c r="N330" s="46">
        <f t="shared" si="15"/>
        <v>5.1333333284128457</v>
      </c>
      <c r="O330" s="5">
        <f t="shared" si="14"/>
        <v>1</v>
      </c>
      <c r="P330" s="20">
        <f t="shared" si="16"/>
        <v>11</v>
      </c>
    </row>
    <row r="331" spans="2:16" x14ac:dyDescent="0.35">
      <c r="B331" s="11">
        <f>Taxi_journeydata!B331</f>
        <v>44388</v>
      </c>
      <c r="C331" s="13">
        <f>Taxi_journeydata!C331</f>
        <v>0.46785879629629629</v>
      </c>
      <c r="D331" s="11">
        <f>Taxi_journeydata!D331</f>
        <v>44388</v>
      </c>
      <c r="E331" s="13">
        <f>Taxi_journeydata!E331</f>
        <v>0.47702546296296294</v>
      </c>
      <c r="F331" s="5">
        <f>Taxi_journeydata!F331</f>
        <v>1</v>
      </c>
      <c r="G331" s="5">
        <f>Taxi_journeydata!G331</f>
        <v>42</v>
      </c>
      <c r="H331" s="5">
        <f>Taxi_journeydata!H331</f>
        <v>78</v>
      </c>
      <c r="I331" s="5">
        <f>Taxi_journeydata!I331</f>
        <v>2</v>
      </c>
      <c r="J331" s="5">
        <f>Taxi_journeydata!J331</f>
        <v>5.75</v>
      </c>
      <c r="K331" s="5">
        <f>Taxi_journeydata!K331</f>
        <v>18</v>
      </c>
      <c r="M331" s="13">
        <f>IF(K331="","",Taxi_journeydata!M331)</f>
        <v>9.1666666630771942E-3</v>
      </c>
      <c r="N331" s="46">
        <f t="shared" si="15"/>
        <v>13.19999999483116</v>
      </c>
      <c r="O331" s="5">
        <f t="shared" si="14"/>
        <v>1</v>
      </c>
      <c r="P331" s="20">
        <f t="shared" si="16"/>
        <v>11</v>
      </c>
    </row>
    <row r="332" spans="2:16" x14ac:dyDescent="0.35">
      <c r="B332" s="11">
        <f>Taxi_journeydata!B332</f>
        <v>44388</v>
      </c>
      <c r="C332" s="13">
        <f>Taxi_journeydata!C332</f>
        <v>0.53021990740740743</v>
      </c>
      <c r="D332" s="11">
        <f>Taxi_journeydata!D332</f>
        <v>44388</v>
      </c>
      <c r="E332" s="13">
        <f>Taxi_journeydata!E332</f>
        <v>0.54283564814814811</v>
      </c>
      <c r="F332" s="5">
        <f>Taxi_journeydata!F332</f>
        <v>1</v>
      </c>
      <c r="G332" s="5">
        <f>Taxi_journeydata!G332</f>
        <v>25</v>
      </c>
      <c r="H332" s="5">
        <f>Taxi_journeydata!H332</f>
        <v>61</v>
      </c>
      <c r="I332" s="5">
        <f>Taxi_journeydata!I332</f>
        <v>1</v>
      </c>
      <c r="J332" s="5">
        <f>Taxi_journeydata!J332</f>
        <v>2.76</v>
      </c>
      <c r="K332" s="5">
        <f>Taxi_journeydata!K332</f>
        <v>14</v>
      </c>
      <c r="M332" s="13">
        <f>IF(K332="","",Taxi_journeydata!M332)</f>
        <v>1.2615740743058268E-2</v>
      </c>
      <c r="N332" s="46">
        <f t="shared" si="15"/>
        <v>18.166666670003906</v>
      </c>
      <c r="O332" s="5">
        <f t="shared" ref="O332:O395" si="17">IF(K332="","",WEEKDAY(B332))</f>
        <v>1</v>
      </c>
      <c r="P332" s="20">
        <f t="shared" si="16"/>
        <v>12</v>
      </c>
    </row>
    <row r="333" spans="2:16" x14ac:dyDescent="0.35">
      <c r="B333" s="11">
        <f>Taxi_journeydata!B333</f>
        <v>44388</v>
      </c>
      <c r="C333" s="13">
        <f>Taxi_journeydata!C333</f>
        <v>0.55290509259259257</v>
      </c>
      <c r="D333" s="11">
        <f>Taxi_journeydata!D333</f>
        <v>44388</v>
      </c>
      <c r="E333" s="13">
        <f>Taxi_journeydata!E333</f>
        <v>0.55989583333333337</v>
      </c>
      <c r="F333" s="5">
        <f>Taxi_journeydata!F333</f>
        <v>1</v>
      </c>
      <c r="G333" s="5">
        <f>Taxi_journeydata!G333</f>
        <v>65</v>
      </c>
      <c r="H333" s="5">
        <f>Taxi_journeydata!H333</f>
        <v>97</v>
      </c>
      <c r="I333" s="5">
        <f>Taxi_journeydata!I333</f>
        <v>1</v>
      </c>
      <c r="J333" s="5">
        <f>Taxi_journeydata!J333</f>
        <v>1.1000000000000001</v>
      </c>
      <c r="K333" s="5">
        <f>Taxi_journeydata!K333</f>
        <v>8.5</v>
      </c>
      <c r="M333" s="13">
        <f>IF(K333="","",Taxi_journeydata!M333)</f>
        <v>6.9907407378195785E-3</v>
      </c>
      <c r="N333" s="46">
        <f t="shared" ref="N333:N396" si="18">IF(M333="",0,M333*24*60)</f>
        <v>10.066666662460193</v>
      </c>
      <c r="O333" s="5">
        <f t="shared" si="17"/>
        <v>1</v>
      </c>
      <c r="P333" s="20">
        <f t="shared" ref="P333:P396" si="19">IF(K333="","",ROUNDDOWN(C333*24,0))</f>
        <v>13</v>
      </c>
    </row>
    <row r="334" spans="2:16" x14ac:dyDescent="0.35">
      <c r="B334" s="11">
        <f>Taxi_journeydata!B334</f>
        <v>44388</v>
      </c>
      <c r="C334" s="13">
        <f>Taxi_journeydata!C334</f>
        <v>0.5756944444444444</v>
      </c>
      <c r="D334" s="11">
        <f>Taxi_journeydata!D334</f>
        <v>44388</v>
      </c>
      <c r="E334" s="13">
        <f>Taxi_journeydata!E334</f>
        <v>0.59700231481481481</v>
      </c>
      <c r="F334" s="5">
        <f>Taxi_journeydata!F334</f>
        <v>1</v>
      </c>
      <c r="G334" s="5">
        <f>Taxi_journeydata!G334</f>
        <v>65</v>
      </c>
      <c r="H334" s="5">
        <f>Taxi_journeydata!H334</f>
        <v>177</v>
      </c>
      <c r="I334" s="5">
        <f>Taxi_journeydata!I334</f>
        <v>1</v>
      </c>
      <c r="J334" s="5">
        <f>Taxi_journeydata!J334</f>
        <v>4.4000000000000004</v>
      </c>
      <c r="K334" s="5">
        <f>Taxi_journeydata!K334</f>
        <v>21</v>
      </c>
      <c r="M334" s="13">
        <f>IF(K334="","",Taxi_journeydata!M334)</f>
        <v>2.1307870367309079E-2</v>
      </c>
      <c r="N334" s="46">
        <f t="shared" si="18"/>
        <v>30.683333328925073</v>
      </c>
      <c r="O334" s="5">
        <f t="shared" si="17"/>
        <v>1</v>
      </c>
      <c r="P334" s="20">
        <f t="shared" si="19"/>
        <v>13</v>
      </c>
    </row>
    <row r="335" spans="2:16" x14ac:dyDescent="0.35">
      <c r="B335" s="11">
        <f>Taxi_journeydata!B335</f>
        <v>44388</v>
      </c>
      <c r="C335" s="13">
        <f>Taxi_journeydata!C335</f>
        <v>0.56148148148148147</v>
      </c>
      <c r="D335" s="11">
        <f>Taxi_journeydata!D335</f>
        <v>44388</v>
      </c>
      <c r="E335" s="13">
        <f>Taxi_journeydata!E335</f>
        <v>0.5664583333333334</v>
      </c>
      <c r="F335" s="5">
        <f>Taxi_journeydata!F335</f>
        <v>1</v>
      </c>
      <c r="G335" s="5">
        <f>Taxi_journeydata!G335</f>
        <v>43</v>
      </c>
      <c r="H335" s="5">
        <f>Taxi_journeydata!H335</f>
        <v>41</v>
      </c>
      <c r="I335" s="5">
        <f>Taxi_journeydata!I335</f>
        <v>1</v>
      </c>
      <c r="J335" s="5">
        <f>Taxi_journeydata!J335</f>
        <v>1.1399999999999999</v>
      </c>
      <c r="K335" s="5">
        <f>Taxi_journeydata!K335</f>
        <v>7</v>
      </c>
      <c r="M335" s="13">
        <f>IF(K335="","",Taxi_journeydata!M335)</f>
        <v>4.9768518510973081E-3</v>
      </c>
      <c r="N335" s="46">
        <f t="shared" si="18"/>
        <v>7.1666666655801237</v>
      </c>
      <c r="O335" s="5">
        <f t="shared" si="17"/>
        <v>1</v>
      </c>
      <c r="P335" s="20">
        <f t="shared" si="19"/>
        <v>13</v>
      </c>
    </row>
    <row r="336" spans="2:16" x14ac:dyDescent="0.35">
      <c r="B336" s="11">
        <f>Taxi_journeydata!B336</f>
        <v>44388</v>
      </c>
      <c r="C336" s="13">
        <f>Taxi_journeydata!C336</f>
        <v>0.59224537037037039</v>
      </c>
      <c r="D336" s="11">
        <f>Taxi_journeydata!D336</f>
        <v>44388</v>
      </c>
      <c r="E336" s="13">
        <f>Taxi_journeydata!E336</f>
        <v>0.59892361111111114</v>
      </c>
      <c r="F336" s="5">
        <f>Taxi_journeydata!F336</f>
        <v>1</v>
      </c>
      <c r="G336" s="5">
        <f>Taxi_journeydata!G336</f>
        <v>74</v>
      </c>
      <c r="H336" s="5">
        <f>Taxi_journeydata!H336</f>
        <v>75</v>
      </c>
      <c r="I336" s="5">
        <f>Taxi_journeydata!I336</f>
        <v>1</v>
      </c>
      <c r="J336" s="5">
        <f>Taxi_journeydata!J336</f>
        <v>1.62</v>
      </c>
      <c r="K336" s="5">
        <f>Taxi_journeydata!K336</f>
        <v>8</v>
      </c>
      <c r="M336" s="13">
        <f>IF(K336="","",Taxi_journeydata!M336)</f>
        <v>6.6782407375285402E-3</v>
      </c>
      <c r="N336" s="46">
        <f t="shared" si="18"/>
        <v>9.6166666620410979</v>
      </c>
      <c r="O336" s="5">
        <f t="shared" si="17"/>
        <v>1</v>
      </c>
      <c r="P336" s="20">
        <f t="shared" si="19"/>
        <v>14</v>
      </c>
    </row>
    <row r="337" spans="2:16" x14ac:dyDescent="0.35">
      <c r="B337" s="11">
        <f>Taxi_journeydata!B337</f>
        <v>44388</v>
      </c>
      <c r="C337" s="13">
        <f>Taxi_journeydata!C337</f>
        <v>0.64011574074074074</v>
      </c>
      <c r="D337" s="11">
        <f>Taxi_journeydata!D337</f>
        <v>44388</v>
      </c>
      <c r="E337" s="13">
        <f>Taxi_journeydata!E337</f>
        <v>0.64309027777777772</v>
      </c>
      <c r="F337" s="5">
        <f>Taxi_journeydata!F337</f>
        <v>1</v>
      </c>
      <c r="G337" s="5">
        <f>Taxi_journeydata!G337</f>
        <v>42</v>
      </c>
      <c r="H337" s="5">
        <f>Taxi_journeydata!H337</f>
        <v>42</v>
      </c>
      <c r="I337" s="5">
        <f>Taxi_journeydata!I337</f>
        <v>1</v>
      </c>
      <c r="J337" s="5">
        <f>Taxi_journeydata!J337</f>
        <v>0.99</v>
      </c>
      <c r="K337" s="5">
        <f>Taxi_journeydata!K337</f>
        <v>5.5</v>
      </c>
      <c r="M337" s="13">
        <f>IF(K337="","",Taxi_journeydata!M337)</f>
        <v>2.9745370338787325E-3</v>
      </c>
      <c r="N337" s="46">
        <f t="shared" si="18"/>
        <v>4.2833333287853748</v>
      </c>
      <c r="O337" s="5">
        <f t="shared" si="17"/>
        <v>1</v>
      </c>
      <c r="P337" s="20">
        <f t="shared" si="19"/>
        <v>15</v>
      </c>
    </row>
    <row r="338" spans="2:16" x14ac:dyDescent="0.35">
      <c r="B338" s="11">
        <f>Taxi_journeydata!B338</f>
        <v>44388</v>
      </c>
      <c r="C338" s="13">
        <f>Taxi_journeydata!C338</f>
        <v>0.64122685185185191</v>
      </c>
      <c r="D338" s="11">
        <f>Taxi_journeydata!D338</f>
        <v>44388</v>
      </c>
      <c r="E338" s="13">
        <f>Taxi_journeydata!E338</f>
        <v>0.65115740740740746</v>
      </c>
      <c r="F338" s="5">
        <f>Taxi_journeydata!F338</f>
        <v>1</v>
      </c>
      <c r="G338" s="5">
        <f>Taxi_journeydata!G338</f>
        <v>28</v>
      </c>
      <c r="H338" s="5">
        <f>Taxi_journeydata!H338</f>
        <v>82</v>
      </c>
      <c r="I338" s="5">
        <f>Taxi_journeydata!I338</f>
        <v>1</v>
      </c>
      <c r="J338" s="5">
        <f>Taxi_journeydata!J338</f>
        <v>3.13</v>
      </c>
      <c r="K338" s="5">
        <f>Taxi_journeydata!K338</f>
        <v>13</v>
      </c>
      <c r="M338" s="13">
        <f>IF(K338="","",Taxi_journeydata!M338)</f>
        <v>9.930555555911269E-3</v>
      </c>
      <c r="N338" s="46">
        <f t="shared" si="18"/>
        <v>14.300000000512227</v>
      </c>
      <c r="O338" s="5">
        <f t="shared" si="17"/>
        <v>1</v>
      </c>
      <c r="P338" s="20">
        <f t="shared" si="19"/>
        <v>15</v>
      </c>
    </row>
    <row r="339" spans="2:16" x14ac:dyDescent="0.35">
      <c r="B339" s="11">
        <f>Taxi_journeydata!B339</f>
        <v>44388</v>
      </c>
      <c r="C339" s="13">
        <f>Taxi_journeydata!C339</f>
        <v>0.66548611111111111</v>
      </c>
      <c r="D339" s="11">
        <f>Taxi_journeydata!D339</f>
        <v>44388</v>
      </c>
      <c r="E339" s="13">
        <f>Taxi_journeydata!E339</f>
        <v>0.68163194444444442</v>
      </c>
      <c r="F339" s="5">
        <f>Taxi_journeydata!F339</f>
        <v>1</v>
      </c>
      <c r="G339" s="5">
        <f>Taxi_journeydata!G339</f>
        <v>196</v>
      </c>
      <c r="H339" s="5">
        <f>Taxi_journeydata!H339</f>
        <v>179</v>
      </c>
      <c r="I339" s="5">
        <f>Taxi_journeydata!I339</f>
        <v>2</v>
      </c>
      <c r="J339" s="5">
        <f>Taxi_journeydata!J339</f>
        <v>6.92</v>
      </c>
      <c r="K339" s="5">
        <f>Taxi_journeydata!K339</f>
        <v>23</v>
      </c>
      <c r="M339" s="13">
        <f>IF(K339="","",Taxi_journeydata!M339)</f>
        <v>1.6145833331393078E-2</v>
      </c>
      <c r="N339" s="46">
        <f t="shared" si="18"/>
        <v>23.249999997206032</v>
      </c>
      <c r="O339" s="5">
        <f t="shared" si="17"/>
        <v>1</v>
      </c>
      <c r="P339" s="20">
        <f t="shared" si="19"/>
        <v>15</v>
      </c>
    </row>
    <row r="340" spans="2:16" x14ac:dyDescent="0.35">
      <c r="B340" s="11">
        <f>Taxi_journeydata!B340</f>
        <v>44388</v>
      </c>
      <c r="C340" s="13">
        <f>Taxi_journeydata!C340</f>
        <v>0.68545138888888879</v>
      </c>
      <c r="D340" s="11">
        <f>Taxi_journeydata!D340</f>
        <v>44388</v>
      </c>
      <c r="E340" s="13">
        <f>Taxi_journeydata!E340</f>
        <v>0.68714120370370368</v>
      </c>
      <c r="F340" s="5">
        <f>Taxi_journeydata!F340</f>
        <v>1</v>
      </c>
      <c r="G340" s="5">
        <f>Taxi_journeydata!G340</f>
        <v>129</v>
      </c>
      <c r="H340" s="5">
        <f>Taxi_journeydata!H340</f>
        <v>129</v>
      </c>
      <c r="I340" s="5">
        <f>Taxi_journeydata!I340</f>
        <v>1</v>
      </c>
      <c r="J340" s="5">
        <f>Taxi_journeydata!J340</f>
        <v>0.18</v>
      </c>
      <c r="K340" s="5">
        <f>Taxi_journeydata!K340</f>
        <v>3.5</v>
      </c>
      <c r="M340" s="13">
        <f>IF(K340="","",Taxi_journeydata!M340)</f>
        <v>1.6898148169275373E-3</v>
      </c>
      <c r="N340" s="46">
        <f t="shared" si="18"/>
        <v>2.4333333363756537</v>
      </c>
      <c r="O340" s="5">
        <f t="shared" si="17"/>
        <v>1</v>
      </c>
      <c r="P340" s="20">
        <f t="shared" si="19"/>
        <v>16</v>
      </c>
    </row>
    <row r="341" spans="2:16" x14ac:dyDescent="0.35">
      <c r="B341" s="11">
        <f>Taxi_journeydata!B341</f>
        <v>44388</v>
      </c>
      <c r="C341" s="13">
        <f>Taxi_journeydata!C341</f>
        <v>0.6868981481481482</v>
      </c>
      <c r="D341" s="11">
        <f>Taxi_journeydata!D341</f>
        <v>44388</v>
      </c>
      <c r="E341" s="13">
        <f>Taxi_journeydata!E341</f>
        <v>0.6944907407407408</v>
      </c>
      <c r="F341" s="5">
        <f>Taxi_journeydata!F341</f>
        <v>1</v>
      </c>
      <c r="G341" s="5">
        <f>Taxi_journeydata!G341</f>
        <v>52</v>
      </c>
      <c r="H341" s="5">
        <f>Taxi_journeydata!H341</f>
        <v>106</v>
      </c>
      <c r="I341" s="5">
        <f>Taxi_journeydata!I341</f>
        <v>1</v>
      </c>
      <c r="J341" s="5">
        <f>Taxi_journeydata!J341</f>
        <v>1.88</v>
      </c>
      <c r="K341" s="5">
        <f>Taxi_journeydata!K341</f>
        <v>9</v>
      </c>
      <c r="M341" s="13">
        <f>IF(K341="","",Taxi_journeydata!M341)</f>
        <v>7.5925925921183079E-3</v>
      </c>
      <c r="N341" s="46">
        <f t="shared" si="18"/>
        <v>10.933333332650363</v>
      </c>
      <c r="O341" s="5">
        <f t="shared" si="17"/>
        <v>1</v>
      </c>
      <c r="P341" s="20">
        <f t="shared" si="19"/>
        <v>16</v>
      </c>
    </row>
    <row r="342" spans="2:16" x14ac:dyDescent="0.35">
      <c r="B342" s="11">
        <f>Taxi_journeydata!B342</f>
        <v>44388</v>
      </c>
      <c r="C342" s="13">
        <f>Taxi_journeydata!C342</f>
        <v>0.74569444444444455</v>
      </c>
      <c r="D342" s="11">
        <f>Taxi_journeydata!D342</f>
        <v>44388</v>
      </c>
      <c r="E342" s="13">
        <f>Taxi_journeydata!E342</f>
        <v>0.79184027777777777</v>
      </c>
      <c r="F342" s="5">
        <f>Taxi_journeydata!F342</f>
        <v>1</v>
      </c>
      <c r="G342" s="5">
        <f>Taxi_journeydata!G342</f>
        <v>55</v>
      </c>
      <c r="H342" s="5">
        <f>Taxi_journeydata!H342</f>
        <v>225</v>
      </c>
      <c r="I342" s="5">
        <f>Taxi_journeydata!I342</f>
        <v>1</v>
      </c>
      <c r="J342" s="5">
        <f>Taxi_journeydata!J342</f>
        <v>15.5</v>
      </c>
      <c r="K342" s="5">
        <f>Taxi_journeydata!K342</f>
        <v>59</v>
      </c>
      <c r="M342" s="13">
        <f>IF(K342="","",Taxi_journeydata!M342)</f>
        <v>4.6145833330228925E-2</v>
      </c>
      <c r="N342" s="46">
        <f t="shared" si="18"/>
        <v>66.449999995529652</v>
      </c>
      <c r="O342" s="5">
        <f t="shared" si="17"/>
        <v>1</v>
      </c>
      <c r="P342" s="20">
        <f t="shared" si="19"/>
        <v>17</v>
      </c>
    </row>
    <row r="343" spans="2:16" x14ac:dyDescent="0.35">
      <c r="B343" s="11">
        <f>Taxi_journeydata!B343</f>
        <v>44388</v>
      </c>
      <c r="C343" s="13">
        <f>Taxi_journeydata!C343</f>
        <v>0.78319444444444442</v>
      </c>
      <c r="D343" s="11">
        <f>Taxi_journeydata!D343</f>
        <v>44388</v>
      </c>
      <c r="E343" s="13">
        <f>Taxi_journeydata!E343</f>
        <v>0.79810185185185178</v>
      </c>
      <c r="F343" s="5">
        <f>Taxi_journeydata!F343</f>
        <v>1</v>
      </c>
      <c r="G343" s="5">
        <f>Taxi_journeydata!G343</f>
        <v>75</v>
      </c>
      <c r="H343" s="5">
        <f>Taxi_journeydata!H343</f>
        <v>78</v>
      </c>
      <c r="I343" s="5">
        <f>Taxi_journeydata!I343</f>
        <v>1</v>
      </c>
      <c r="J343" s="5">
        <f>Taxi_journeydata!J343</f>
        <v>6.94</v>
      </c>
      <c r="K343" s="5">
        <f>Taxi_journeydata!K343</f>
        <v>22.5</v>
      </c>
      <c r="M343" s="13">
        <f>IF(K343="","",Taxi_journeydata!M343)</f>
        <v>1.4907407407008577E-2</v>
      </c>
      <c r="N343" s="46">
        <f t="shared" si="18"/>
        <v>21.466666666092351</v>
      </c>
      <c r="O343" s="5">
        <f t="shared" si="17"/>
        <v>1</v>
      </c>
      <c r="P343" s="20">
        <f t="shared" si="19"/>
        <v>18</v>
      </c>
    </row>
    <row r="344" spans="2:16" x14ac:dyDescent="0.35">
      <c r="B344" s="11">
        <f>Taxi_journeydata!B344</f>
        <v>44388</v>
      </c>
      <c r="C344" s="13">
        <f>Taxi_journeydata!C344</f>
        <v>0.75006944444444434</v>
      </c>
      <c r="D344" s="11">
        <f>Taxi_journeydata!D344</f>
        <v>44388</v>
      </c>
      <c r="E344" s="13">
        <f>Taxi_journeydata!E344</f>
        <v>0.75331018518518522</v>
      </c>
      <c r="F344" s="5">
        <f>Taxi_journeydata!F344</f>
        <v>1</v>
      </c>
      <c r="G344" s="5">
        <f>Taxi_journeydata!G344</f>
        <v>41</v>
      </c>
      <c r="H344" s="5">
        <f>Taxi_journeydata!H344</f>
        <v>74</v>
      </c>
      <c r="I344" s="5">
        <f>Taxi_journeydata!I344</f>
        <v>1</v>
      </c>
      <c r="J344" s="5">
        <f>Taxi_journeydata!J344</f>
        <v>0.6</v>
      </c>
      <c r="K344" s="5">
        <f>Taxi_journeydata!K344</f>
        <v>5</v>
      </c>
      <c r="M344" s="13">
        <f>IF(K344="","",Taxi_journeydata!M344)</f>
        <v>3.2407407416030765E-3</v>
      </c>
      <c r="N344" s="46">
        <f t="shared" si="18"/>
        <v>4.6666666679084301</v>
      </c>
      <c r="O344" s="5">
        <f t="shared" si="17"/>
        <v>1</v>
      </c>
      <c r="P344" s="20">
        <f t="shared" si="19"/>
        <v>18</v>
      </c>
    </row>
    <row r="345" spans="2:16" x14ac:dyDescent="0.35">
      <c r="B345" s="11">
        <f>Taxi_journeydata!B345</f>
        <v>44388</v>
      </c>
      <c r="C345" s="13">
        <f>Taxi_journeydata!C345</f>
        <v>0.82570601851851855</v>
      </c>
      <c r="D345" s="11">
        <f>Taxi_journeydata!D345</f>
        <v>44388</v>
      </c>
      <c r="E345" s="13">
        <f>Taxi_journeydata!E345</f>
        <v>0.83377314814814818</v>
      </c>
      <c r="F345" s="5">
        <f>Taxi_journeydata!F345</f>
        <v>1</v>
      </c>
      <c r="G345" s="5">
        <f>Taxi_journeydata!G345</f>
        <v>82</v>
      </c>
      <c r="H345" s="5">
        <f>Taxi_journeydata!H345</f>
        <v>260</v>
      </c>
      <c r="I345" s="5">
        <f>Taxi_journeydata!I345</f>
        <v>1</v>
      </c>
      <c r="J345" s="5">
        <f>Taxi_journeydata!J345</f>
        <v>2.9</v>
      </c>
      <c r="K345" s="5">
        <f>Taxi_journeydata!K345</f>
        <v>11.5</v>
      </c>
      <c r="M345" s="13">
        <f>IF(K345="","",Taxi_journeydata!M345)</f>
        <v>8.0671296309446916E-3</v>
      </c>
      <c r="N345" s="46">
        <f t="shared" si="18"/>
        <v>11.616666668560356</v>
      </c>
      <c r="O345" s="5">
        <f t="shared" si="17"/>
        <v>1</v>
      </c>
      <c r="P345" s="20">
        <f t="shared" si="19"/>
        <v>19</v>
      </c>
    </row>
    <row r="346" spans="2:16" x14ac:dyDescent="0.35">
      <c r="B346" s="11">
        <f>Taxi_journeydata!B346</f>
        <v>44388</v>
      </c>
      <c r="C346" s="13">
        <f>Taxi_journeydata!C346</f>
        <v>0.85560185185185189</v>
      </c>
      <c r="D346" s="11">
        <f>Taxi_journeydata!D346</f>
        <v>44388</v>
      </c>
      <c r="E346" s="13">
        <f>Taxi_journeydata!E346</f>
        <v>0.86380787037037043</v>
      </c>
      <c r="F346" s="5">
        <f>Taxi_journeydata!F346</f>
        <v>1</v>
      </c>
      <c r="G346" s="5">
        <f>Taxi_journeydata!G346</f>
        <v>92</v>
      </c>
      <c r="H346" s="5">
        <f>Taxi_journeydata!H346</f>
        <v>173</v>
      </c>
      <c r="I346" s="5">
        <f>Taxi_journeydata!I346</f>
        <v>1</v>
      </c>
      <c r="J346" s="5">
        <f>Taxi_journeydata!J346</f>
        <v>0.54</v>
      </c>
      <c r="K346" s="5">
        <f>Taxi_journeydata!K346</f>
        <v>4.5</v>
      </c>
      <c r="M346" s="13">
        <f>IF(K346="","",Taxi_journeydata!M346)</f>
        <v>8.2060185159207322E-3</v>
      </c>
      <c r="N346" s="46">
        <f t="shared" si="18"/>
        <v>11.816666662925854</v>
      </c>
      <c r="O346" s="5">
        <f t="shared" si="17"/>
        <v>1</v>
      </c>
      <c r="P346" s="20">
        <f t="shared" si="19"/>
        <v>20</v>
      </c>
    </row>
    <row r="347" spans="2:16" x14ac:dyDescent="0.35">
      <c r="B347" s="11">
        <f>Taxi_journeydata!B347</f>
        <v>44388</v>
      </c>
      <c r="C347" s="13">
        <f>Taxi_journeydata!C347</f>
        <v>0.9102662037037037</v>
      </c>
      <c r="D347" s="11">
        <f>Taxi_journeydata!D347</f>
        <v>44388</v>
      </c>
      <c r="E347" s="13">
        <f>Taxi_journeydata!E347</f>
        <v>0.91736111111111107</v>
      </c>
      <c r="F347" s="5">
        <f>Taxi_journeydata!F347</f>
        <v>1</v>
      </c>
      <c r="G347" s="5">
        <f>Taxi_journeydata!G347</f>
        <v>166</v>
      </c>
      <c r="H347" s="5">
        <f>Taxi_journeydata!H347</f>
        <v>42</v>
      </c>
      <c r="I347" s="5">
        <f>Taxi_journeydata!I347</f>
        <v>1</v>
      </c>
      <c r="J347" s="5">
        <f>Taxi_journeydata!J347</f>
        <v>1.68</v>
      </c>
      <c r="K347" s="5">
        <f>Taxi_journeydata!K347</f>
        <v>9</v>
      </c>
      <c r="M347" s="13">
        <f>IF(K347="","",Taxi_journeydata!M347)</f>
        <v>7.0949074070085771E-3</v>
      </c>
      <c r="N347" s="46">
        <f t="shared" si="18"/>
        <v>10.216666666092351</v>
      </c>
      <c r="O347" s="5">
        <f t="shared" si="17"/>
        <v>1</v>
      </c>
      <c r="P347" s="20">
        <f t="shared" si="19"/>
        <v>21</v>
      </c>
    </row>
    <row r="348" spans="2:16" x14ac:dyDescent="0.35">
      <c r="B348" s="11">
        <f>Taxi_journeydata!B348</f>
        <v>44388</v>
      </c>
      <c r="C348" s="13">
        <f>Taxi_journeydata!C348</f>
        <v>0.92983796296296306</v>
      </c>
      <c r="D348" s="11">
        <f>Taxi_journeydata!D348</f>
        <v>44388</v>
      </c>
      <c r="E348" s="13">
        <f>Taxi_journeydata!E348</f>
        <v>0.94871527777777775</v>
      </c>
      <c r="F348" s="5">
        <f>Taxi_journeydata!F348</f>
        <v>1</v>
      </c>
      <c r="G348" s="5">
        <f>Taxi_journeydata!G348</f>
        <v>42</v>
      </c>
      <c r="H348" s="5">
        <f>Taxi_journeydata!H348</f>
        <v>169</v>
      </c>
      <c r="I348" s="5">
        <f>Taxi_journeydata!I348</f>
        <v>1</v>
      </c>
      <c r="J348" s="5">
        <f>Taxi_journeydata!J348</f>
        <v>4.7</v>
      </c>
      <c r="K348" s="5">
        <f>Taxi_journeydata!K348</f>
        <v>20</v>
      </c>
      <c r="M348" s="13">
        <f>IF(K348="","",Taxi_journeydata!M348)</f>
        <v>1.8877314818382729E-2</v>
      </c>
      <c r="N348" s="46">
        <f t="shared" si="18"/>
        <v>27.18333333847113</v>
      </c>
      <c r="O348" s="5">
        <f t="shared" si="17"/>
        <v>1</v>
      </c>
      <c r="P348" s="20">
        <f t="shared" si="19"/>
        <v>22</v>
      </c>
    </row>
    <row r="349" spans="2:16" x14ac:dyDescent="0.35">
      <c r="B349" s="11">
        <f>Taxi_journeydata!B349</f>
        <v>44389</v>
      </c>
      <c r="C349" s="13">
        <f>Taxi_journeydata!C349</f>
        <v>5.9259259259259256E-3</v>
      </c>
      <c r="D349" s="11">
        <f>Taxi_journeydata!D349</f>
        <v>44389</v>
      </c>
      <c r="E349" s="13">
        <f>Taxi_journeydata!E349</f>
        <v>1.2870370370370372E-2</v>
      </c>
      <c r="F349" s="5">
        <f>Taxi_journeydata!F349</f>
        <v>1</v>
      </c>
      <c r="G349" s="5">
        <f>Taxi_journeydata!G349</f>
        <v>74</v>
      </c>
      <c r="H349" s="5">
        <f>Taxi_journeydata!H349</f>
        <v>75</v>
      </c>
      <c r="I349" s="5">
        <f>Taxi_journeydata!I349</f>
        <v>1</v>
      </c>
      <c r="J349" s="5">
        <f>Taxi_journeydata!J349</f>
        <v>1.65</v>
      </c>
      <c r="K349" s="5">
        <f>Taxi_journeydata!K349</f>
        <v>8.5</v>
      </c>
      <c r="M349" s="13">
        <f>IF(K349="","",Taxi_journeydata!M349)</f>
        <v>6.9444444452528842E-3</v>
      </c>
      <c r="N349" s="46">
        <f t="shared" si="18"/>
        <v>10.000000001164153</v>
      </c>
      <c r="O349" s="5">
        <f t="shared" si="17"/>
        <v>2</v>
      </c>
      <c r="P349" s="20">
        <f t="shared" si="19"/>
        <v>0</v>
      </c>
    </row>
    <row r="350" spans="2:16" x14ac:dyDescent="0.35">
      <c r="B350" s="11">
        <f>Taxi_journeydata!B350</f>
        <v>44389</v>
      </c>
      <c r="C350" s="13">
        <f>Taxi_journeydata!C350</f>
        <v>1.6134259259259261E-2</v>
      </c>
      <c r="D350" s="11">
        <f>Taxi_journeydata!D350</f>
        <v>44389</v>
      </c>
      <c r="E350" s="13">
        <f>Taxi_journeydata!E350</f>
        <v>2.2870370370370371E-2</v>
      </c>
      <c r="F350" s="5">
        <f>Taxi_journeydata!F350</f>
        <v>1</v>
      </c>
      <c r="G350" s="5">
        <f>Taxi_journeydata!G350</f>
        <v>41</v>
      </c>
      <c r="H350" s="5">
        <f>Taxi_journeydata!H350</f>
        <v>42</v>
      </c>
      <c r="I350" s="5">
        <f>Taxi_journeydata!I350</f>
        <v>1</v>
      </c>
      <c r="J350" s="5">
        <f>Taxi_journeydata!J350</f>
        <v>2.1</v>
      </c>
      <c r="K350" s="5">
        <f>Taxi_journeydata!K350</f>
        <v>9.5</v>
      </c>
      <c r="M350" s="13">
        <f>IF(K350="","",Taxi_journeydata!M350)</f>
        <v>6.7361111141508445E-3</v>
      </c>
      <c r="N350" s="46">
        <f t="shared" si="18"/>
        <v>9.7000000043772161</v>
      </c>
      <c r="O350" s="5">
        <f t="shared" si="17"/>
        <v>2</v>
      </c>
      <c r="P350" s="20">
        <f t="shared" si="19"/>
        <v>0</v>
      </c>
    </row>
    <row r="351" spans="2:16" x14ac:dyDescent="0.35">
      <c r="B351" s="11">
        <f>Taxi_journeydata!B351</f>
        <v>44389</v>
      </c>
      <c r="C351" s="13">
        <f>Taxi_journeydata!C351</f>
        <v>0.15822916666666667</v>
      </c>
      <c r="D351" s="11">
        <f>Taxi_journeydata!D351</f>
        <v>44389</v>
      </c>
      <c r="E351" s="13">
        <f>Taxi_journeydata!E351</f>
        <v>0.17020833333333332</v>
      </c>
      <c r="F351" s="5">
        <f>Taxi_journeydata!F351</f>
        <v>1</v>
      </c>
      <c r="G351" s="5">
        <f>Taxi_journeydata!G351</f>
        <v>173</v>
      </c>
      <c r="H351" s="5">
        <f>Taxi_journeydata!H351</f>
        <v>226</v>
      </c>
      <c r="I351" s="5">
        <f>Taxi_journeydata!I351</f>
        <v>2</v>
      </c>
      <c r="J351" s="5">
        <f>Taxi_journeydata!J351</f>
        <v>3.19</v>
      </c>
      <c r="K351" s="5">
        <f>Taxi_journeydata!K351</f>
        <v>13.5</v>
      </c>
      <c r="M351" s="13">
        <f>IF(K351="","",Taxi_journeydata!M351)</f>
        <v>1.1979166665696539E-2</v>
      </c>
      <c r="N351" s="46">
        <f t="shared" si="18"/>
        <v>17.249999998603016</v>
      </c>
      <c r="O351" s="5">
        <f t="shared" si="17"/>
        <v>2</v>
      </c>
      <c r="P351" s="20">
        <f t="shared" si="19"/>
        <v>3</v>
      </c>
    </row>
    <row r="352" spans="2:16" x14ac:dyDescent="0.35">
      <c r="B352" s="11">
        <f>Taxi_journeydata!B352</f>
        <v>44389</v>
      </c>
      <c r="C352" s="13">
        <f>Taxi_journeydata!C352</f>
        <v>0.21084490740740738</v>
      </c>
      <c r="D352" s="11">
        <f>Taxi_journeydata!D352</f>
        <v>44389</v>
      </c>
      <c r="E352" s="13">
        <f>Taxi_journeydata!E352</f>
        <v>0.21474537037037036</v>
      </c>
      <c r="F352" s="5">
        <f>Taxi_journeydata!F352</f>
        <v>1</v>
      </c>
      <c r="G352" s="5">
        <f>Taxi_journeydata!G352</f>
        <v>42</v>
      </c>
      <c r="H352" s="5">
        <f>Taxi_journeydata!H352</f>
        <v>24</v>
      </c>
      <c r="I352" s="5">
        <f>Taxi_journeydata!I352</f>
        <v>1</v>
      </c>
      <c r="J352" s="5">
        <f>Taxi_journeydata!J352</f>
        <v>1.6</v>
      </c>
      <c r="K352" s="5">
        <f>Taxi_journeydata!K352</f>
        <v>7</v>
      </c>
      <c r="M352" s="13">
        <f>IF(K352="","",Taxi_journeydata!M352)</f>
        <v>3.9004629652481526E-3</v>
      </c>
      <c r="N352" s="46">
        <f t="shared" si="18"/>
        <v>5.6166666699573398</v>
      </c>
      <c r="O352" s="5">
        <f t="shared" si="17"/>
        <v>2</v>
      </c>
      <c r="P352" s="20">
        <f t="shared" si="19"/>
        <v>5</v>
      </c>
    </row>
    <row r="353" spans="2:16" x14ac:dyDescent="0.35">
      <c r="B353" s="11">
        <f>Taxi_journeydata!B353</f>
        <v>44389</v>
      </c>
      <c r="C353" s="13">
        <f>Taxi_journeydata!C353</f>
        <v>0.27960648148148148</v>
      </c>
      <c r="D353" s="11">
        <f>Taxi_journeydata!D353</f>
        <v>44389</v>
      </c>
      <c r="E353" s="13">
        <f>Taxi_journeydata!E353</f>
        <v>0.28369212962962964</v>
      </c>
      <c r="F353" s="5">
        <f>Taxi_journeydata!F353</f>
        <v>1</v>
      </c>
      <c r="G353" s="5">
        <f>Taxi_journeydata!G353</f>
        <v>74</v>
      </c>
      <c r="H353" s="5">
        <f>Taxi_journeydata!H353</f>
        <v>43</v>
      </c>
      <c r="I353" s="5">
        <f>Taxi_journeydata!I353</f>
        <v>1</v>
      </c>
      <c r="J353" s="5">
        <f>Taxi_journeydata!J353</f>
        <v>1.42</v>
      </c>
      <c r="K353" s="5">
        <f>Taxi_journeydata!K353</f>
        <v>6.5</v>
      </c>
      <c r="M353" s="13">
        <f>IF(K353="","",Taxi_journeydata!M353)</f>
        <v>4.0856481500668451E-3</v>
      </c>
      <c r="N353" s="46">
        <f t="shared" si="18"/>
        <v>5.883333336096257</v>
      </c>
      <c r="O353" s="5">
        <f t="shared" si="17"/>
        <v>2</v>
      </c>
      <c r="P353" s="20">
        <f t="shared" si="19"/>
        <v>6</v>
      </c>
    </row>
    <row r="354" spans="2:16" x14ac:dyDescent="0.35">
      <c r="B354" s="11">
        <f>Taxi_journeydata!B354</f>
        <v>44389</v>
      </c>
      <c r="C354" s="13">
        <f>Taxi_journeydata!C354</f>
        <v>0.33415509259259263</v>
      </c>
      <c r="D354" s="11">
        <f>Taxi_journeydata!D354</f>
        <v>44389</v>
      </c>
      <c r="E354" s="13">
        <f>Taxi_journeydata!E354</f>
        <v>0.33944444444444444</v>
      </c>
      <c r="F354" s="5">
        <f>Taxi_journeydata!F354</f>
        <v>1</v>
      </c>
      <c r="G354" s="5">
        <f>Taxi_journeydata!G354</f>
        <v>116</v>
      </c>
      <c r="H354" s="5">
        <f>Taxi_journeydata!H354</f>
        <v>116</v>
      </c>
      <c r="I354" s="5">
        <f>Taxi_journeydata!I354</f>
        <v>1</v>
      </c>
      <c r="J354" s="5">
        <f>Taxi_journeydata!J354</f>
        <v>0.96</v>
      </c>
      <c r="K354" s="5">
        <f>Taxi_journeydata!K354</f>
        <v>7</v>
      </c>
      <c r="M354" s="13">
        <f>IF(K354="","",Taxi_journeydata!M354)</f>
        <v>5.2893518513883464E-3</v>
      </c>
      <c r="N354" s="46">
        <f t="shared" si="18"/>
        <v>7.6166666659992188</v>
      </c>
      <c r="O354" s="5">
        <f t="shared" si="17"/>
        <v>2</v>
      </c>
      <c r="P354" s="20">
        <f t="shared" si="19"/>
        <v>8</v>
      </c>
    </row>
    <row r="355" spans="2:16" x14ac:dyDescent="0.35">
      <c r="B355" s="11">
        <f>Taxi_journeydata!B355</f>
        <v>44389</v>
      </c>
      <c r="C355" s="13">
        <f>Taxi_journeydata!C355</f>
        <v>0.35164351851851849</v>
      </c>
      <c r="D355" s="11">
        <f>Taxi_journeydata!D355</f>
        <v>44389</v>
      </c>
      <c r="E355" s="13">
        <f>Taxi_journeydata!E355</f>
        <v>0.35521990740740739</v>
      </c>
      <c r="F355" s="5">
        <f>Taxi_journeydata!F355</f>
        <v>1</v>
      </c>
      <c r="G355" s="5">
        <f>Taxi_journeydata!G355</f>
        <v>41</v>
      </c>
      <c r="H355" s="5">
        <f>Taxi_journeydata!H355</f>
        <v>41</v>
      </c>
      <c r="I355" s="5">
        <f>Taxi_journeydata!I355</f>
        <v>1</v>
      </c>
      <c r="J355" s="5">
        <f>Taxi_journeydata!J355</f>
        <v>0.76</v>
      </c>
      <c r="K355" s="5">
        <f>Taxi_journeydata!K355</f>
        <v>5.5</v>
      </c>
      <c r="M355" s="13">
        <f>IF(K355="","",Taxi_journeydata!M355)</f>
        <v>3.5763888881774619E-3</v>
      </c>
      <c r="N355" s="46">
        <f t="shared" si="18"/>
        <v>5.1499999989755452</v>
      </c>
      <c r="O355" s="5">
        <f t="shared" si="17"/>
        <v>2</v>
      </c>
      <c r="P355" s="20">
        <f t="shared" si="19"/>
        <v>8</v>
      </c>
    </row>
    <row r="356" spans="2:16" x14ac:dyDescent="0.35">
      <c r="B356" s="11">
        <f>Taxi_journeydata!B356</f>
        <v>44389</v>
      </c>
      <c r="C356" s="13">
        <f>Taxi_journeydata!C356</f>
        <v>0.39037037037037042</v>
      </c>
      <c r="D356" s="11">
        <f>Taxi_journeydata!D356</f>
        <v>44389</v>
      </c>
      <c r="E356" s="13">
        <f>Taxi_journeydata!E356</f>
        <v>0.40431712962962968</v>
      </c>
      <c r="F356" s="5">
        <f>Taxi_journeydata!F356</f>
        <v>1</v>
      </c>
      <c r="G356" s="5">
        <f>Taxi_journeydata!G356</f>
        <v>244</v>
      </c>
      <c r="H356" s="5">
        <f>Taxi_journeydata!H356</f>
        <v>41</v>
      </c>
      <c r="I356" s="5">
        <f>Taxi_journeydata!I356</f>
        <v>1</v>
      </c>
      <c r="J356" s="5">
        <f>Taxi_journeydata!J356</f>
        <v>3.78</v>
      </c>
      <c r="K356" s="5">
        <f>Taxi_journeydata!K356</f>
        <v>16</v>
      </c>
      <c r="M356" s="13">
        <f>IF(K356="","",Taxi_journeydata!M356)</f>
        <v>1.3946759259852115E-2</v>
      </c>
      <c r="N356" s="46">
        <f t="shared" si="18"/>
        <v>20.083333334187046</v>
      </c>
      <c r="O356" s="5">
        <f t="shared" si="17"/>
        <v>2</v>
      </c>
      <c r="P356" s="20">
        <f t="shared" si="19"/>
        <v>9</v>
      </c>
    </row>
    <row r="357" spans="2:16" x14ac:dyDescent="0.35">
      <c r="B357" s="11">
        <f>Taxi_journeydata!B357</f>
        <v>44389</v>
      </c>
      <c r="C357" s="13">
        <f>Taxi_journeydata!C357</f>
        <v>0.41923611111111114</v>
      </c>
      <c r="D357" s="11">
        <f>Taxi_journeydata!D357</f>
        <v>44389</v>
      </c>
      <c r="E357" s="13">
        <f>Taxi_journeydata!E357</f>
        <v>0.42783564814814817</v>
      </c>
      <c r="F357" s="5">
        <f>Taxi_journeydata!F357</f>
        <v>1</v>
      </c>
      <c r="G357" s="5">
        <f>Taxi_journeydata!G357</f>
        <v>43</v>
      </c>
      <c r="H357" s="5">
        <f>Taxi_journeydata!H357</f>
        <v>43</v>
      </c>
      <c r="I357" s="5">
        <f>Taxi_journeydata!I357</f>
        <v>1</v>
      </c>
      <c r="J357" s="5">
        <f>Taxi_journeydata!J357</f>
        <v>0.85</v>
      </c>
      <c r="K357" s="5">
        <f>Taxi_journeydata!K357</f>
        <v>9</v>
      </c>
      <c r="M357" s="13">
        <f>IF(K357="","",Taxi_journeydata!M357)</f>
        <v>8.599537039117422E-3</v>
      </c>
      <c r="N357" s="46">
        <f t="shared" si="18"/>
        <v>12.383333336329088</v>
      </c>
      <c r="O357" s="5">
        <f t="shared" si="17"/>
        <v>2</v>
      </c>
      <c r="P357" s="20">
        <f t="shared" si="19"/>
        <v>10</v>
      </c>
    </row>
    <row r="358" spans="2:16" x14ac:dyDescent="0.35">
      <c r="B358" s="11">
        <f>Taxi_journeydata!B358</f>
        <v>44389</v>
      </c>
      <c r="C358" s="13">
        <f>Taxi_journeydata!C358</f>
        <v>0.45917824074074076</v>
      </c>
      <c r="D358" s="11">
        <f>Taxi_journeydata!D358</f>
        <v>44389</v>
      </c>
      <c r="E358" s="13">
        <f>Taxi_journeydata!E358</f>
        <v>0.4606365740740741</v>
      </c>
      <c r="F358" s="5">
        <f>Taxi_journeydata!F358</f>
        <v>1</v>
      </c>
      <c r="G358" s="5">
        <f>Taxi_journeydata!G358</f>
        <v>60</v>
      </c>
      <c r="H358" s="5">
        <f>Taxi_journeydata!H358</f>
        <v>167</v>
      </c>
      <c r="I358" s="5">
        <f>Taxi_journeydata!I358</f>
        <v>1</v>
      </c>
      <c r="J358" s="5">
        <f>Taxi_journeydata!J358</f>
        <v>0.39</v>
      </c>
      <c r="K358" s="5">
        <f>Taxi_journeydata!K358</f>
        <v>3.5</v>
      </c>
      <c r="M358" s="13">
        <f>IF(K358="","",Taxi_journeydata!M358)</f>
        <v>1.4583333322661929E-3</v>
      </c>
      <c r="N358" s="46">
        <f t="shared" si="18"/>
        <v>2.0999999984633178</v>
      </c>
      <c r="O358" s="5">
        <f t="shared" si="17"/>
        <v>2</v>
      </c>
      <c r="P358" s="20">
        <f t="shared" si="19"/>
        <v>11</v>
      </c>
    </row>
    <row r="359" spans="2:16" x14ac:dyDescent="0.35">
      <c r="B359" s="11">
        <f>Taxi_journeydata!B359</f>
        <v>44389</v>
      </c>
      <c r="C359" s="13">
        <f>Taxi_journeydata!C359</f>
        <v>0.44547453703703704</v>
      </c>
      <c r="D359" s="11">
        <f>Taxi_journeydata!D359</f>
        <v>44389</v>
      </c>
      <c r="E359" s="13">
        <f>Taxi_journeydata!E359</f>
        <v>0.44942129629629629</v>
      </c>
      <c r="F359" s="5">
        <f>Taxi_journeydata!F359</f>
        <v>1</v>
      </c>
      <c r="G359" s="5">
        <f>Taxi_journeydata!G359</f>
        <v>74</v>
      </c>
      <c r="H359" s="5">
        <f>Taxi_journeydata!H359</f>
        <v>41</v>
      </c>
      <c r="I359" s="5">
        <f>Taxi_journeydata!I359</f>
        <v>1</v>
      </c>
      <c r="J359" s="5">
        <f>Taxi_journeydata!J359</f>
        <v>0.87</v>
      </c>
      <c r="K359" s="5">
        <f>Taxi_journeydata!K359</f>
        <v>5.5</v>
      </c>
      <c r="M359" s="13">
        <f>IF(K359="","",Taxi_journeydata!M359)</f>
        <v>3.9467592578148469E-3</v>
      </c>
      <c r="N359" s="46">
        <f t="shared" si="18"/>
        <v>5.6833333312533796</v>
      </c>
      <c r="O359" s="5">
        <f t="shared" si="17"/>
        <v>2</v>
      </c>
      <c r="P359" s="20">
        <f t="shared" si="19"/>
        <v>10</v>
      </c>
    </row>
    <row r="360" spans="2:16" x14ac:dyDescent="0.35">
      <c r="B360" s="11">
        <f>Taxi_journeydata!B360</f>
        <v>44389</v>
      </c>
      <c r="C360" s="13">
        <f>Taxi_journeydata!C360</f>
        <v>0.48636574074074074</v>
      </c>
      <c r="D360" s="11">
        <f>Taxi_journeydata!D360</f>
        <v>44389</v>
      </c>
      <c r="E360" s="13">
        <f>Taxi_journeydata!E360</f>
        <v>0.49232638888888891</v>
      </c>
      <c r="F360" s="5">
        <f>Taxi_journeydata!F360</f>
        <v>1</v>
      </c>
      <c r="G360" s="5">
        <f>Taxi_journeydata!G360</f>
        <v>41</v>
      </c>
      <c r="H360" s="5">
        <f>Taxi_journeydata!H360</f>
        <v>151</v>
      </c>
      <c r="I360" s="5">
        <f>Taxi_journeydata!I360</f>
        <v>1</v>
      </c>
      <c r="J360" s="5">
        <f>Taxi_journeydata!J360</f>
        <v>1.29</v>
      </c>
      <c r="K360" s="5">
        <f>Taxi_journeydata!K360</f>
        <v>8</v>
      </c>
      <c r="M360" s="13">
        <f>IF(K360="","",Taxi_journeydata!M360)</f>
        <v>5.9606481445371173E-3</v>
      </c>
      <c r="N360" s="46">
        <f t="shared" si="18"/>
        <v>8.583333328133449</v>
      </c>
      <c r="O360" s="5">
        <f t="shared" si="17"/>
        <v>2</v>
      </c>
      <c r="P360" s="20">
        <f t="shared" si="19"/>
        <v>11</v>
      </c>
    </row>
    <row r="361" spans="2:16" x14ac:dyDescent="0.35">
      <c r="B361" s="11">
        <f>Taxi_journeydata!B361</f>
        <v>44389</v>
      </c>
      <c r="C361" s="13">
        <f>Taxi_journeydata!C361</f>
        <v>0.47657407407407404</v>
      </c>
      <c r="D361" s="11">
        <f>Taxi_journeydata!D361</f>
        <v>44389</v>
      </c>
      <c r="E361" s="13">
        <f>Taxi_journeydata!E361</f>
        <v>0.48359953703703701</v>
      </c>
      <c r="F361" s="5">
        <f>Taxi_journeydata!F361</f>
        <v>1</v>
      </c>
      <c r="G361" s="5">
        <f>Taxi_journeydata!G361</f>
        <v>41</v>
      </c>
      <c r="H361" s="5">
        <f>Taxi_journeydata!H361</f>
        <v>74</v>
      </c>
      <c r="I361" s="5">
        <f>Taxi_journeydata!I361</f>
        <v>6</v>
      </c>
      <c r="J361" s="5">
        <f>Taxi_journeydata!J361</f>
        <v>0.99</v>
      </c>
      <c r="K361" s="5">
        <f>Taxi_journeydata!K361</f>
        <v>8</v>
      </c>
      <c r="M361" s="13">
        <f>IF(K361="","",Taxi_journeydata!M361)</f>
        <v>7.025462960882578E-3</v>
      </c>
      <c r="N361" s="46">
        <f t="shared" si="18"/>
        <v>10.116666663670912</v>
      </c>
      <c r="O361" s="5">
        <f t="shared" si="17"/>
        <v>2</v>
      </c>
      <c r="P361" s="20">
        <f t="shared" si="19"/>
        <v>11</v>
      </c>
    </row>
    <row r="362" spans="2:16" x14ac:dyDescent="0.35">
      <c r="B362" s="11">
        <f>Taxi_journeydata!B362</f>
        <v>44389</v>
      </c>
      <c r="C362" s="13">
        <f>Taxi_journeydata!C362</f>
        <v>0.46204861111111112</v>
      </c>
      <c r="D362" s="11">
        <f>Taxi_journeydata!D362</f>
        <v>44389</v>
      </c>
      <c r="E362" s="13">
        <f>Taxi_journeydata!E362</f>
        <v>0.46570601851851851</v>
      </c>
      <c r="F362" s="5">
        <f>Taxi_journeydata!F362</f>
        <v>1</v>
      </c>
      <c r="G362" s="5">
        <f>Taxi_journeydata!G362</f>
        <v>41</v>
      </c>
      <c r="H362" s="5">
        <f>Taxi_journeydata!H362</f>
        <v>41</v>
      </c>
      <c r="I362" s="5">
        <f>Taxi_journeydata!I362</f>
        <v>1</v>
      </c>
      <c r="J362" s="5">
        <f>Taxi_journeydata!J362</f>
        <v>0.8</v>
      </c>
      <c r="K362" s="5">
        <f>Taxi_journeydata!K362</f>
        <v>5.5</v>
      </c>
      <c r="M362" s="13">
        <f>IF(K362="","",Taxi_journeydata!M362)</f>
        <v>3.6574074038071558E-3</v>
      </c>
      <c r="N362" s="46">
        <f t="shared" si="18"/>
        <v>5.2666666614823043</v>
      </c>
      <c r="O362" s="5">
        <f t="shared" si="17"/>
        <v>2</v>
      </c>
      <c r="P362" s="20">
        <f t="shared" si="19"/>
        <v>11</v>
      </c>
    </row>
    <row r="363" spans="2:16" x14ac:dyDescent="0.35">
      <c r="B363" s="11">
        <f>Taxi_journeydata!B363</f>
        <v>44389</v>
      </c>
      <c r="C363" s="13">
        <f>Taxi_journeydata!C363</f>
        <v>0.46474537037037034</v>
      </c>
      <c r="D363" s="11">
        <f>Taxi_journeydata!D363</f>
        <v>44389</v>
      </c>
      <c r="E363" s="13">
        <f>Taxi_journeydata!E363</f>
        <v>0.47064814814814815</v>
      </c>
      <c r="F363" s="5">
        <f>Taxi_journeydata!F363</f>
        <v>1</v>
      </c>
      <c r="G363" s="5">
        <f>Taxi_journeydata!G363</f>
        <v>74</v>
      </c>
      <c r="H363" s="5">
        <f>Taxi_journeydata!H363</f>
        <v>75</v>
      </c>
      <c r="I363" s="5">
        <f>Taxi_journeydata!I363</f>
        <v>1</v>
      </c>
      <c r="J363" s="5">
        <f>Taxi_journeydata!J363</f>
        <v>1.2</v>
      </c>
      <c r="K363" s="5">
        <f>Taxi_journeydata!K363</f>
        <v>7.5</v>
      </c>
      <c r="M363" s="13">
        <f>IF(K363="","",Taxi_journeydata!M363)</f>
        <v>5.9027777751907706E-3</v>
      </c>
      <c r="N363" s="46">
        <f t="shared" si="18"/>
        <v>8.4999999962747097</v>
      </c>
      <c r="O363" s="5">
        <f t="shared" si="17"/>
        <v>2</v>
      </c>
      <c r="P363" s="20">
        <f t="shared" si="19"/>
        <v>11</v>
      </c>
    </row>
    <row r="364" spans="2:16" x14ac:dyDescent="0.35">
      <c r="B364" s="11">
        <f>Taxi_journeydata!B364</f>
        <v>44389</v>
      </c>
      <c r="C364" s="13">
        <f>Taxi_journeydata!C364</f>
        <v>0.48069444444444448</v>
      </c>
      <c r="D364" s="11">
        <f>Taxi_journeydata!D364</f>
        <v>44389</v>
      </c>
      <c r="E364" s="13">
        <f>Taxi_journeydata!E364</f>
        <v>0.49090277777777774</v>
      </c>
      <c r="F364" s="5">
        <f>Taxi_journeydata!F364</f>
        <v>1</v>
      </c>
      <c r="G364" s="5">
        <f>Taxi_journeydata!G364</f>
        <v>74</v>
      </c>
      <c r="H364" s="5">
        <f>Taxi_journeydata!H364</f>
        <v>244</v>
      </c>
      <c r="I364" s="5">
        <f>Taxi_journeydata!I364</f>
        <v>1</v>
      </c>
      <c r="J364" s="5">
        <f>Taxi_journeydata!J364</f>
        <v>2.6</v>
      </c>
      <c r="K364" s="5">
        <f>Taxi_journeydata!K364</f>
        <v>12</v>
      </c>
      <c r="M364" s="13">
        <f>IF(K364="","",Taxi_journeydata!M364)</f>
        <v>1.0208333333139308E-2</v>
      </c>
      <c r="N364" s="46">
        <f t="shared" si="18"/>
        <v>14.699999999720603</v>
      </c>
      <c r="O364" s="5">
        <f t="shared" si="17"/>
        <v>2</v>
      </c>
      <c r="P364" s="20">
        <f t="shared" si="19"/>
        <v>11</v>
      </c>
    </row>
    <row r="365" spans="2:16" x14ac:dyDescent="0.35">
      <c r="B365" s="11">
        <f>Taxi_journeydata!B365</f>
        <v>44389</v>
      </c>
      <c r="C365" s="13">
        <f>Taxi_journeydata!C365</f>
        <v>0.50553240740740735</v>
      </c>
      <c r="D365" s="11">
        <f>Taxi_journeydata!D365</f>
        <v>44389</v>
      </c>
      <c r="E365" s="13">
        <f>Taxi_journeydata!E365</f>
        <v>0.52841435185185182</v>
      </c>
      <c r="F365" s="5">
        <f>Taxi_journeydata!F365</f>
        <v>1</v>
      </c>
      <c r="G365" s="5">
        <f>Taxi_journeydata!G365</f>
        <v>188</v>
      </c>
      <c r="H365" s="5">
        <f>Taxi_journeydata!H365</f>
        <v>189</v>
      </c>
      <c r="I365" s="5">
        <f>Taxi_journeydata!I365</f>
        <v>2</v>
      </c>
      <c r="J365" s="5">
        <f>Taxi_journeydata!J365</f>
        <v>3.48</v>
      </c>
      <c r="K365" s="5">
        <f>Taxi_journeydata!K365</f>
        <v>21.5</v>
      </c>
      <c r="M365" s="13">
        <f>IF(K365="","",Taxi_journeydata!M365)</f>
        <v>2.2881944445543922E-2</v>
      </c>
      <c r="N365" s="46">
        <f t="shared" si="18"/>
        <v>32.950000001583248</v>
      </c>
      <c r="O365" s="5">
        <f t="shared" si="17"/>
        <v>2</v>
      </c>
      <c r="P365" s="20">
        <f t="shared" si="19"/>
        <v>12</v>
      </c>
    </row>
    <row r="366" spans="2:16" x14ac:dyDescent="0.35">
      <c r="B366" s="11">
        <f>Taxi_journeydata!B366</f>
        <v>44389</v>
      </c>
      <c r="C366" s="13">
        <f>Taxi_journeydata!C366</f>
        <v>0.54231481481481481</v>
      </c>
      <c r="D366" s="11">
        <f>Taxi_journeydata!D366</f>
        <v>44389</v>
      </c>
      <c r="E366" s="13">
        <f>Taxi_journeydata!E366</f>
        <v>0.54883101851851845</v>
      </c>
      <c r="F366" s="5">
        <f>Taxi_journeydata!F366</f>
        <v>1</v>
      </c>
      <c r="G366" s="5">
        <f>Taxi_journeydata!G366</f>
        <v>33</v>
      </c>
      <c r="H366" s="5">
        <f>Taxi_journeydata!H366</f>
        <v>25</v>
      </c>
      <c r="I366" s="5">
        <f>Taxi_journeydata!I366</f>
        <v>1</v>
      </c>
      <c r="J366" s="5">
        <f>Taxi_journeydata!J366</f>
        <v>1</v>
      </c>
      <c r="K366" s="5">
        <f>Taxi_journeydata!K366</f>
        <v>7.5</v>
      </c>
      <c r="M366" s="13">
        <f>IF(K366="","",Taxi_journeydata!M366)</f>
        <v>6.5162037062691525E-3</v>
      </c>
      <c r="N366" s="46">
        <f t="shared" si="18"/>
        <v>9.3833333370275795</v>
      </c>
      <c r="O366" s="5">
        <f t="shared" si="17"/>
        <v>2</v>
      </c>
      <c r="P366" s="20">
        <f t="shared" si="19"/>
        <v>13</v>
      </c>
    </row>
    <row r="367" spans="2:16" x14ac:dyDescent="0.35">
      <c r="B367" s="11">
        <f>Taxi_journeydata!B367</f>
        <v>44389</v>
      </c>
      <c r="C367" s="13">
        <f>Taxi_journeydata!C367</f>
        <v>0.57155092592592593</v>
      </c>
      <c r="D367" s="11">
        <f>Taxi_journeydata!D367</f>
        <v>44389</v>
      </c>
      <c r="E367" s="13">
        <f>Taxi_journeydata!E367</f>
        <v>0.58174768518518516</v>
      </c>
      <c r="F367" s="5">
        <f>Taxi_journeydata!F367</f>
        <v>1</v>
      </c>
      <c r="G367" s="5">
        <f>Taxi_journeydata!G367</f>
        <v>97</v>
      </c>
      <c r="H367" s="5">
        <f>Taxi_journeydata!H367</f>
        <v>40</v>
      </c>
      <c r="I367" s="5">
        <f>Taxi_journeydata!I367</f>
        <v>1</v>
      </c>
      <c r="J367" s="5">
        <f>Taxi_journeydata!J367</f>
        <v>1.63</v>
      </c>
      <c r="K367" s="5">
        <f>Taxi_journeydata!K367</f>
        <v>10.5</v>
      </c>
      <c r="M367" s="13">
        <f>IF(K367="","",Taxi_journeydata!M367)</f>
        <v>1.0196759256359655E-2</v>
      </c>
      <c r="N367" s="46">
        <f t="shared" si="18"/>
        <v>14.683333329157904</v>
      </c>
      <c r="O367" s="5">
        <f t="shared" si="17"/>
        <v>2</v>
      </c>
      <c r="P367" s="20">
        <f t="shared" si="19"/>
        <v>13</v>
      </c>
    </row>
    <row r="368" spans="2:16" x14ac:dyDescent="0.35">
      <c r="B368" s="11">
        <f>Taxi_journeydata!B368</f>
        <v>44389</v>
      </c>
      <c r="C368" s="13">
        <f>Taxi_journeydata!C368</f>
        <v>0.59390046296296295</v>
      </c>
      <c r="D368" s="11">
        <f>Taxi_journeydata!D368</f>
        <v>44389</v>
      </c>
      <c r="E368" s="13">
        <f>Taxi_journeydata!E368</f>
        <v>0.59891203703703699</v>
      </c>
      <c r="F368" s="5">
        <f>Taxi_journeydata!F368</f>
        <v>1</v>
      </c>
      <c r="G368" s="5">
        <f>Taxi_journeydata!G368</f>
        <v>95</v>
      </c>
      <c r="H368" s="5">
        <f>Taxi_journeydata!H368</f>
        <v>95</v>
      </c>
      <c r="I368" s="5">
        <f>Taxi_journeydata!I368</f>
        <v>2</v>
      </c>
      <c r="J368" s="5">
        <f>Taxi_journeydata!J368</f>
        <v>1</v>
      </c>
      <c r="K368" s="5">
        <f>Taxi_journeydata!K368</f>
        <v>6.5</v>
      </c>
      <c r="M368" s="13">
        <f>IF(K368="","",Taxi_journeydata!M368)</f>
        <v>5.0115740741603076E-3</v>
      </c>
      <c r="N368" s="46">
        <f t="shared" si="18"/>
        <v>7.216666666790843</v>
      </c>
      <c r="O368" s="5">
        <f t="shared" si="17"/>
        <v>2</v>
      </c>
      <c r="P368" s="20">
        <f t="shared" si="19"/>
        <v>14</v>
      </c>
    </row>
    <row r="369" spans="2:16" x14ac:dyDescent="0.35">
      <c r="B369" s="11">
        <f>Taxi_journeydata!B369</f>
        <v>44389</v>
      </c>
      <c r="C369" s="13">
        <f>Taxi_journeydata!C369</f>
        <v>0.61008101851851848</v>
      </c>
      <c r="D369" s="11">
        <f>Taxi_journeydata!D369</f>
        <v>44389</v>
      </c>
      <c r="E369" s="13">
        <f>Taxi_journeydata!E369</f>
        <v>0.62234953703703699</v>
      </c>
      <c r="F369" s="5">
        <f>Taxi_journeydata!F369</f>
        <v>1</v>
      </c>
      <c r="G369" s="5">
        <f>Taxi_journeydata!G369</f>
        <v>75</v>
      </c>
      <c r="H369" s="5">
        <f>Taxi_journeydata!H369</f>
        <v>152</v>
      </c>
      <c r="I369" s="5">
        <f>Taxi_journeydata!I369</f>
        <v>5</v>
      </c>
      <c r="J369" s="5">
        <f>Taxi_journeydata!J369</f>
        <v>2.87</v>
      </c>
      <c r="K369" s="5">
        <f>Taxi_journeydata!K369</f>
        <v>13.5</v>
      </c>
      <c r="M369" s="13">
        <f>IF(K369="","",Taxi_journeydata!M369)</f>
        <v>1.226851851970423E-2</v>
      </c>
      <c r="N369" s="46">
        <f t="shared" si="18"/>
        <v>17.666666668374091</v>
      </c>
      <c r="O369" s="5">
        <f t="shared" si="17"/>
        <v>2</v>
      </c>
      <c r="P369" s="20">
        <f t="shared" si="19"/>
        <v>14</v>
      </c>
    </row>
    <row r="370" spans="2:16" x14ac:dyDescent="0.35">
      <c r="B370" s="11">
        <f>Taxi_journeydata!B370</f>
        <v>44389</v>
      </c>
      <c r="C370" s="13">
        <f>Taxi_journeydata!C370</f>
        <v>0.65864583333333326</v>
      </c>
      <c r="D370" s="11">
        <f>Taxi_journeydata!D370</f>
        <v>44389</v>
      </c>
      <c r="E370" s="13">
        <f>Taxi_journeydata!E370</f>
        <v>0.67741898148148139</v>
      </c>
      <c r="F370" s="5">
        <f>Taxi_journeydata!F370</f>
        <v>1</v>
      </c>
      <c r="G370" s="5">
        <f>Taxi_journeydata!G370</f>
        <v>152</v>
      </c>
      <c r="H370" s="5">
        <f>Taxi_journeydata!H370</f>
        <v>235</v>
      </c>
      <c r="I370" s="5">
        <f>Taxi_journeydata!I370</f>
        <v>1</v>
      </c>
      <c r="J370" s="5">
        <f>Taxi_journeydata!J370</f>
        <v>4.7</v>
      </c>
      <c r="K370" s="5">
        <f>Taxi_journeydata!K370</f>
        <v>21.5</v>
      </c>
      <c r="M370" s="13">
        <f>IF(K370="","",Taxi_journeydata!M370)</f>
        <v>1.877314814919373E-2</v>
      </c>
      <c r="N370" s="46">
        <f t="shared" si="18"/>
        <v>27.033333334838971</v>
      </c>
      <c r="O370" s="5">
        <f t="shared" si="17"/>
        <v>2</v>
      </c>
      <c r="P370" s="20">
        <f t="shared" si="19"/>
        <v>15</v>
      </c>
    </row>
    <row r="371" spans="2:16" x14ac:dyDescent="0.35">
      <c r="B371" s="11">
        <f>Taxi_journeydata!B371</f>
        <v>44389</v>
      </c>
      <c r="C371" s="13">
        <f>Taxi_journeydata!C371</f>
        <v>0.70748842592592587</v>
      </c>
      <c r="D371" s="11">
        <f>Taxi_journeydata!D371</f>
        <v>44389</v>
      </c>
      <c r="E371" s="13">
        <f>Taxi_journeydata!E371</f>
        <v>0.71866898148148151</v>
      </c>
      <c r="F371" s="5">
        <f>Taxi_journeydata!F371</f>
        <v>1</v>
      </c>
      <c r="G371" s="5">
        <f>Taxi_journeydata!G371</f>
        <v>74</v>
      </c>
      <c r="H371" s="5">
        <f>Taxi_journeydata!H371</f>
        <v>151</v>
      </c>
      <c r="I371" s="5">
        <f>Taxi_journeydata!I371</f>
        <v>1</v>
      </c>
      <c r="J371" s="5">
        <f>Taxi_journeydata!J371</f>
        <v>2.63</v>
      </c>
      <c r="K371" s="5">
        <f>Taxi_journeydata!K371</f>
        <v>12.5</v>
      </c>
      <c r="M371" s="13">
        <f>IF(K371="","",Taxi_journeydata!M371)</f>
        <v>1.1180555557075422E-2</v>
      </c>
      <c r="N371" s="46">
        <f t="shared" si="18"/>
        <v>16.100000002188608</v>
      </c>
      <c r="O371" s="5">
        <f t="shared" si="17"/>
        <v>2</v>
      </c>
      <c r="P371" s="20">
        <f t="shared" si="19"/>
        <v>16</v>
      </c>
    </row>
    <row r="372" spans="2:16" x14ac:dyDescent="0.35">
      <c r="B372" s="11">
        <f>Taxi_journeydata!B372</f>
        <v>44389</v>
      </c>
      <c r="C372" s="13">
        <f>Taxi_journeydata!C372</f>
        <v>0.67881944444444453</v>
      </c>
      <c r="D372" s="11">
        <f>Taxi_journeydata!D372</f>
        <v>44389</v>
      </c>
      <c r="E372" s="13">
        <f>Taxi_journeydata!E372</f>
        <v>0.69888888888888889</v>
      </c>
      <c r="F372" s="5">
        <f>Taxi_journeydata!F372</f>
        <v>1</v>
      </c>
      <c r="G372" s="5">
        <f>Taxi_journeydata!G372</f>
        <v>166</v>
      </c>
      <c r="H372" s="5">
        <f>Taxi_journeydata!H372</f>
        <v>127</v>
      </c>
      <c r="I372" s="5">
        <f>Taxi_journeydata!I372</f>
        <v>1</v>
      </c>
      <c r="J372" s="5">
        <f>Taxi_journeydata!J372</f>
        <v>5.16</v>
      </c>
      <c r="K372" s="5">
        <f>Taxi_journeydata!K372</f>
        <v>22.5</v>
      </c>
      <c r="M372" s="13">
        <f>IF(K372="","",Taxi_journeydata!M372)</f>
        <v>2.0069444442924578E-2</v>
      </c>
      <c r="N372" s="46">
        <f t="shared" si="18"/>
        <v>28.899999997811392</v>
      </c>
      <c r="O372" s="5">
        <f t="shared" si="17"/>
        <v>2</v>
      </c>
      <c r="P372" s="20">
        <f t="shared" si="19"/>
        <v>16</v>
      </c>
    </row>
    <row r="373" spans="2:16" x14ac:dyDescent="0.35">
      <c r="B373" s="11">
        <f>Taxi_journeydata!B373</f>
        <v>44389</v>
      </c>
      <c r="C373" s="13">
        <f>Taxi_journeydata!C373</f>
        <v>0.6944907407407408</v>
      </c>
      <c r="D373" s="11">
        <f>Taxi_journeydata!D373</f>
        <v>44389</v>
      </c>
      <c r="E373" s="13">
        <f>Taxi_journeydata!E373</f>
        <v>0.70085648148148139</v>
      </c>
      <c r="F373" s="5">
        <f>Taxi_journeydata!F373</f>
        <v>1</v>
      </c>
      <c r="G373" s="5">
        <f>Taxi_journeydata!G373</f>
        <v>74</v>
      </c>
      <c r="H373" s="5">
        <f>Taxi_journeydata!H373</f>
        <v>75</v>
      </c>
      <c r="I373" s="5">
        <f>Taxi_journeydata!I373</f>
        <v>1</v>
      </c>
      <c r="J373" s="5">
        <f>Taxi_journeydata!J373</f>
        <v>1.84</v>
      </c>
      <c r="K373" s="5">
        <f>Taxi_journeydata!K373</f>
        <v>8.5</v>
      </c>
      <c r="M373" s="13">
        <f>IF(K373="","",Taxi_journeydata!M373)</f>
        <v>6.3657407372375019E-3</v>
      </c>
      <c r="N373" s="46">
        <f t="shared" si="18"/>
        <v>9.1666666616220027</v>
      </c>
      <c r="O373" s="5">
        <f t="shared" si="17"/>
        <v>2</v>
      </c>
      <c r="P373" s="20">
        <f t="shared" si="19"/>
        <v>16</v>
      </c>
    </row>
    <row r="374" spans="2:16" x14ac:dyDescent="0.35">
      <c r="B374" s="11">
        <f>Taxi_journeydata!B374</f>
        <v>44389</v>
      </c>
      <c r="C374" s="13">
        <f>Taxi_journeydata!C374</f>
        <v>0.69542824074074072</v>
      </c>
      <c r="D374" s="11">
        <f>Taxi_journeydata!D374</f>
        <v>44389</v>
      </c>
      <c r="E374" s="13">
        <f>Taxi_journeydata!E374</f>
        <v>0.70578703703703705</v>
      </c>
      <c r="F374" s="5">
        <f>Taxi_journeydata!F374</f>
        <v>1</v>
      </c>
      <c r="G374" s="5">
        <f>Taxi_journeydata!G374</f>
        <v>95</v>
      </c>
      <c r="H374" s="5">
        <f>Taxi_journeydata!H374</f>
        <v>121</v>
      </c>
      <c r="I374" s="5">
        <f>Taxi_journeydata!I374</f>
        <v>1</v>
      </c>
      <c r="J374" s="5">
        <f>Taxi_journeydata!J374</f>
        <v>2.75</v>
      </c>
      <c r="K374" s="5">
        <f>Taxi_journeydata!K374</f>
        <v>12.5</v>
      </c>
      <c r="M374" s="13">
        <f>IF(K374="","",Taxi_journeydata!M374)</f>
        <v>1.0358796294895001E-2</v>
      </c>
      <c r="N374" s="46">
        <f t="shared" si="18"/>
        <v>14.916666664648801</v>
      </c>
      <c r="O374" s="5">
        <f t="shared" si="17"/>
        <v>2</v>
      </c>
      <c r="P374" s="20">
        <f t="shared" si="19"/>
        <v>16</v>
      </c>
    </row>
    <row r="375" spans="2:16" x14ac:dyDescent="0.35">
      <c r="B375" s="11">
        <f>Taxi_journeydata!B375</f>
        <v>44389</v>
      </c>
      <c r="C375" s="13">
        <f>Taxi_journeydata!C375</f>
        <v>0.70930555555555552</v>
      </c>
      <c r="D375" s="11">
        <f>Taxi_journeydata!D375</f>
        <v>44389</v>
      </c>
      <c r="E375" s="13">
        <f>Taxi_journeydata!E375</f>
        <v>0.71958333333333335</v>
      </c>
      <c r="F375" s="5">
        <f>Taxi_journeydata!F375</f>
        <v>1</v>
      </c>
      <c r="G375" s="5">
        <f>Taxi_journeydata!G375</f>
        <v>196</v>
      </c>
      <c r="H375" s="5">
        <f>Taxi_journeydata!H375</f>
        <v>196</v>
      </c>
      <c r="I375" s="5">
        <f>Taxi_journeydata!I375</f>
        <v>1</v>
      </c>
      <c r="J375" s="5">
        <f>Taxi_journeydata!J375</f>
        <v>2.39</v>
      </c>
      <c r="K375" s="5">
        <f>Taxi_journeydata!K375</f>
        <v>11.5</v>
      </c>
      <c r="M375" s="13">
        <f>IF(K375="","",Taxi_journeydata!M375)</f>
        <v>1.0277777779265307E-2</v>
      </c>
      <c r="N375" s="46">
        <f t="shared" si="18"/>
        <v>14.800000002142042</v>
      </c>
      <c r="O375" s="5">
        <f t="shared" si="17"/>
        <v>2</v>
      </c>
      <c r="P375" s="20">
        <f t="shared" si="19"/>
        <v>17</v>
      </c>
    </row>
    <row r="376" spans="2:16" x14ac:dyDescent="0.35">
      <c r="B376" s="11">
        <f>Taxi_journeydata!B376</f>
        <v>44389</v>
      </c>
      <c r="C376" s="13">
        <f>Taxi_journeydata!C376</f>
        <v>0.74266203703703704</v>
      </c>
      <c r="D376" s="11">
        <f>Taxi_journeydata!D376</f>
        <v>44389</v>
      </c>
      <c r="E376" s="13">
        <f>Taxi_journeydata!E376</f>
        <v>0.7459837962962963</v>
      </c>
      <c r="F376" s="5">
        <f>Taxi_journeydata!F376</f>
        <v>1</v>
      </c>
      <c r="G376" s="5">
        <f>Taxi_journeydata!G376</f>
        <v>33</v>
      </c>
      <c r="H376" s="5">
        <f>Taxi_journeydata!H376</f>
        <v>52</v>
      </c>
      <c r="I376" s="5">
        <f>Taxi_journeydata!I376</f>
        <v>1</v>
      </c>
      <c r="J376" s="5">
        <f>Taxi_journeydata!J376</f>
        <v>0.73</v>
      </c>
      <c r="K376" s="5">
        <f>Taxi_journeydata!K376</f>
        <v>5</v>
      </c>
      <c r="M376" s="13">
        <f>IF(K376="","",Taxi_journeydata!M376)</f>
        <v>3.3217592572327703E-3</v>
      </c>
      <c r="N376" s="46">
        <f t="shared" si="18"/>
        <v>4.7833333304151893</v>
      </c>
      <c r="O376" s="5">
        <f t="shared" si="17"/>
        <v>2</v>
      </c>
      <c r="P376" s="20">
        <f t="shared" si="19"/>
        <v>17</v>
      </c>
    </row>
    <row r="377" spans="2:16" x14ac:dyDescent="0.35">
      <c r="B377" s="11">
        <f>Taxi_journeydata!B377</f>
        <v>44389</v>
      </c>
      <c r="C377" s="13">
        <f>Taxi_journeydata!C377</f>
        <v>0.74464120370370368</v>
      </c>
      <c r="D377" s="11">
        <f>Taxi_journeydata!D377</f>
        <v>44389</v>
      </c>
      <c r="E377" s="13">
        <f>Taxi_journeydata!E377</f>
        <v>0.75357638888888889</v>
      </c>
      <c r="F377" s="5">
        <f>Taxi_journeydata!F377</f>
        <v>1</v>
      </c>
      <c r="G377" s="5">
        <f>Taxi_journeydata!G377</f>
        <v>260</v>
      </c>
      <c r="H377" s="5">
        <f>Taxi_journeydata!H377</f>
        <v>82</v>
      </c>
      <c r="I377" s="5">
        <f>Taxi_journeydata!I377</f>
        <v>3</v>
      </c>
      <c r="J377" s="5">
        <f>Taxi_journeydata!J377</f>
        <v>2.1800000000000002</v>
      </c>
      <c r="K377" s="5">
        <f>Taxi_journeydata!K377</f>
        <v>10.5</v>
      </c>
      <c r="M377" s="13">
        <f>IF(K377="","",Taxi_journeydata!M377)</f>
        <v>8.9351851856918074E-3</v>
      </c>
      <c r="N377" s="46">
        <f t="shared" si="18"/>
        <v>12.866666667396203</v>
      </c>
      <c r="O377" s="5">
        <f t="shared" si="17"/>
        <v>2</v>
      </c>
      <c r="P377" s="20">
        <f t="shared" si="19"/>
        <v>17</v>
      </c>
    </row>
    <row r="378" spans="2:16" x14ac:dyDescent="0.35">
      <c r="B378" s="11">
        <f>Taxi_journeydata!B378</f>
        <v>44389</v>
      </c>
      <c r="C378" s="13">
        <f>Taxi_journeydata!C378</f>
        <v>0.78646990740740741</v>
      </c>
      <c r="D378" s="11">
        <f>Taxi_journeydata!D378</f>
        <v>44389</v>
      </c>
      <c r="E378" s="13">
        <f>Taxi_journeydata!E378</f>
        <v>0.79443287037037036</v>
      </c>
      <c r="F378" s="5">
        <f>Taxi_journeydata!F378</f>
        <v>1</v>
      </c>
      <c r="G378" s="5">
        <f>Taxi_journeydata!G378</f>
        <v>41</v>
      </c>
      <c r="H378" s="5">
        <f>Taxi_journeydata!H378</f>
        <v>43</v>
      </c>
      <c r="I378" s="5">
        <f>Taxi_journeydata!I378</f>
        <v>1</v>
      </c>
      <c r="J378" s="5">
        <f>Taxi_journeydata!J378</f>
        <v>2.85</v>
      </c>
      <c r="K378" s="5">
        <f>Taxi_journeydata!K378</f>
        <v>10.5</v>
      </c>
      <c r="M378" s="13">
        <f>IF(K378="","",Taxi_journeydata!M378)</f>
        <v>7.962962961755693E-3</v>
      </c>
      <c r="N378" s="46">
        <f t="shared" si="18"/>
        <v>11.466666664928198</v>
      </c>
      <c r="O378" s="5">
        <f t="shared" si="17"/>
        <v>2</v>
      </c>
      <c r="P378" s="20">
        <f t="shared" si="19"/>
        <v>18</v>
      </c>
    </row>
    <row r="379" spans="2:16" x14ac:dyDescent="0.35">
      <c r="B379" s="11">
        <f>Taxi_journeydata!B379</f>
        <v>44389</v>
      </c>
      <c r="C379" s="13">
        <f>Taxi_journeydata!C379</f>
        <v>0.77115740740740746</v>
      </c>
      <c r="D379" s="11">
        <f>Taxi_journeydata!D379</f>
        <v>44389</v>
      </c>
      <c r="E379" s="13">
        <f>Taxi_journeydata!E379</f>
        <v>0.78366898148148145</v>
      </c>
      <c r="F379" s="5">
        <f>Taxi_journeydata!F379</f>
        <v>1</v>
      </c>
      <c r="G379" s="5">
        <f>Taxi_journeydata!G379</f>
        <v>65</v>
      </c>
      <c r="H379" s="5">
        <f>Taxi_journeydata!H379</f>
        <v>62</v>
      </c>
      <c r="I379" s="5">
        <f>Taxi_journeydata!I379</f>
        <v>2</v>
      </c>
      <c r="J379" s="5">
        <f>Taxi_journeydata!J379</f>
        <v>3.1</v>
      </c>
      <c r="K379" s="5">
        <f>Taxi_journeydata!K379</f>
        <v>14</v>
      </c>
      <c r="M379" s="13">
        <f>IF(K379="","",Taxi_journeydata!M379)</f>
        <v>1.2511574073869269E-2</v>
      </c>
      <c r="N379" s="46">
        <f t="shared" si="18"/>
        <v>18.016666666371748</v>
      </c>
      <c r="O379" s="5">
        <f t="shared" si="17"/>
        <v>2</v>
      </c>
      <c r="P379" s="20">
        <f t="shared" si="19"/>
        <v>18</v>
      </c>
    </row>
    <row r="380" spans="2:16" x14ac:dyDescent="0.35">
      <c r="B380" s="11">
        <f>Taxi_journeydata!B380</f>
        <v>44389</v>
      </c>
      <c r="C380" s="13">
        <f>Taxi_journeydata!C380</f>
        <v>0.75982638888888887</v>
      </c>
      <c r="D380" s="11">
        <f>Taxi_journeydata!D380</f>
        <v>44389</v>
      </c>
      <c r="E380" s="13">
        <f>Taxi_journeydata!E380</f>
        <v>0.76402777777777775</v>
      </c>
      <c r="F380" s="5">
        <f>Taxi_journeydata!F380</f>
        <v>1</v>
      </c>
      <c r="G380" s="5">
        <f>Taxi_journeydata!G380</f>
        <v>82</v>
      </c>
      <c r="H380" s="5">
        <f>Taxi_journeydata!H380</f>
        <v>82</v>
      </c>
      <c r="I380" s="5">
        <f>Taxi_journeydata!I380</f>
        <v>1</v>
      </c>
      <c r="J380" s="5">
        <f>Taxi_journeydata!J380</f>
        <v>0.63</v>
      </c>
      <c r="K380" s="5">
        <f>Taxi_journeydata!K380</f>
        <v>4.5</v>
      </c>
      <c r="M380" s="13">
        <f>IF(K380="","",Taxi_journeydata!M380)</f>
        <v>4.2013888887595385E-3</v>
      </c>
      <c r="N380" s="46">
        <f t="shared" si="18"/>
        <v>6.0499999998137355</v>
      </c>
      <c r="O380" s="5">
        <f t="shared" si="17"/>
        <v>2</v>
      </c>
      <c r="P380" s="20">
        <f t="shared" si="19"/>
        <v>18</v>
      </c>
    </row>
    <row r="381" spans="2:16" x14ac:dyDescent="0.35">
      <c r="B381" s="11">
        <f>Taxi_journeydata!B381</f>
        <v>44389</v>
      </c>
      <c r="C381" s="13">
        <f>Taxi_journeydata!C381</f>
        <v>0.80966435185185182</v>
      </c>
      <c r="D381" s="11">
        <f>Taxi_journeydata!D381</f>
        <v>44389</v>
      </c>
      <c r="E381" s="13">
        <f>Taxi_journeydata!E381</f>
        <v>0.81224537037037037</v>
      </c>
      <c r="F381" s="5">
        <f>Taxi_journeydata!F381</f>
        <v>1</v>
      </c>
      <c r="G381" s="5">
        <f>Taxi_journeydata!G381</f>
        <v>74</v>
      </c>
      <c r="H381" s="5">
        <f>Taxi_journeydata!H381</f>
        <v>42</v>
      </c>
      <c r="I381" s="5">
        <f>Taxi_journeydata!I381</f>
        <v>1</v>
      </c>
      <c r="J381" s="5">
        <f>Taxi_journeydata!J381</f>
        <v>0.72</v>
      </c>
      <c r="K381" s="5">
        <f>Taxi_journeydata!K381</f>
        <v>4.5</v>
      </c>
      <c r="M381" s="13">
        <f>IF(K381="","",Taxi_journeydata!M381)</f>
        <v>2.5810185179580003E-3</v>
      </c>
      <c r="N381" s="46">
        <f t="shared" si="18"/>
        <v>3.7166666658595204</v>
      </c>
      <c r="O381" s="5">
        <f t="shared" si="17"/>
        <v>2</v>
      </c>
      <c r="P381" s="20">
        <f t="shared" si="19"/>
        <v>19</v>
      </c>
    </row>
    <row r="382" spans="2:16" x14ac:dyDescent="0.35">
      <c r="B382" s="11">
        <f>Taxi_journeydata!B382</f>
        <v>44389</v>
      </c>
      <c r="C382" s="13">
        <f>Taxi_journeydata!C382</f>
        <v>0.85267361111111117</v>
      </c>
      <c r="D382" s="11">
        <f>Taxi_journeydata!D382</f>
        <v>44389</v>
      </c>
      <c r="E382" s="13">
        <f>Taxi_journeydata!E382</f>
        <v>0.86381944444444436</v>
      </c>
      <c r="F382" s="5">
        <f>Taxi_journeydata!F382</f>
        <v>1</v>
      </c>
      <c r="G382" s="5">
        <f>Taxi_journeydata!G382</f>
        <v>116</v>
      </c>
      <c r="H382" s="5">
        <f>Taxi_journeydata!H382</f>
        <v>169</v>
      </c>
      <c r="I382" s="5">
        <f>Taxi_journeydata!I382</f>
        <v>1</v>
      </c>
      <c r="J382" s="5">
        <f>Taxi_journeydata!J382</f>
        <v>3</v>
      </c>
      <c r="K382" s="5">
        <f>Taxi_journeydata!K382</f>
        <v>13</v>
      </c>
      <c r="M382" s="13">
        <f>IF(K382="","",Taxi_journeydata!M382)</f>
        <v>1.1145833334012423E-2</v>
      </c>
      <c r="N382" s="46">
        <f t="shared" si="18"/>
        <v>16.050000000977889</v>
      </c>
      <c r="O382" s="5">
        <f t="shared" si="17"/>
        <v>2</v>
      </c>
      <c r="P382" s="20">
        <f t="shared" si="19"/>
        <v>20</v>
      </c>
    </row>
    <row r="383" spans="2:16" x14ac:dyDescent="0.35">
      <c r="B383" s="11">
        <f>Taxi_journeydata!B383</f>
        <v>44389</v>
      </c>
      <c r="C383" s="13">
        <f>Taxi_journeydata!C383</f>
        <v>0.9397106481481482</v>
      </c>
      <c r="D383" s="11">
        <f>Taxi_journeydata!D383</f>
        <v>44389</v>
      </c>
      <c r="E383" s="13">
        <f>Taxi_journeydata!E383</f>
        <v>0.94621527777777781</v>
      </c>
      <c r="F383" s="5">
        <f>Taxi_journeydata!F383</f>
        <v>1</v>
      </c>
      <c r="G383" s="5">
        <f>Taxi_journeydata!G383</f>
        <v>130</v>
      </c>
      <c r="H383" s="5">
        <f>Taxi_journeydata!H383</f>
        <v>10</v>
      </c>
      <c r="I383" s="5">
        <f>Taxi_journeydata!I383</f>
        <v>1</v>
      </c>
      <c r="J383" s="5">
        <f>Taxi_journeydata!J383</f>
        <v>2.5</v>
      </c>
      <c r="K383" s="5">
        <f>Taxi_journeydata!K383</f>
        <v>9</v>
      </c>
      <c r="M383" s="13">
        <f>IF(K383="","",Taxi_journeydata!M383)</f>
        <v>6.5046296294895001E-3</v>
      </c>
      <c r="N383" s="46">
        <f t="shared" si="18"/>
        <v>9.3666666664648801</v>
      </c>
      <c r="O383" s="5">
        <f t="shared" si="17"/>
        <v>2</v>
      </c>
      <c r="P383" s="20">
        <f t="shared" si="19"/>
        <v>22</v>
      </c>
    </row>
    <row r="384" spans="2:16" x14ac:dyDescent="0.35">
      <c r="B384" s="11">
        <f>Taxi_journeydata!B384</f>
        <v>44389</v>
      </c>
      <c r="C384" s="13">
        <f>Taxi_journeydata!C384</f>
        <v>0.89587962962962964</v>
      </c>
      <c r="D384" s="11">
        <f>Taxi_journeydata!D384</f>
        <v>44389</v>
      </c>
      <c r="E384" s="13">
        <f>Taxi_journeydata!E384</f>
        <v>0.90364583333333337</v>
      </c>
      <c r="F384" s="5">
        <f>Taxi_journeydata!F384</f>
        <v>1</v>
      </c>
      <c r="G384" s="5">
        <f>Taxi_journeydata!G384</f>
        <v>74</v>
      </c>
      <c r="H384" s="5">
        <f>Taxi_journeydata!H384</f>
        <v>42</v>
      </c>
      <c r="I384" s="5">
        <f>Taxi_journeydata!I384</f>
        <v>1</v>
      </c>
      <c r="J384" s="5">
        <f>Taxi_journeydata!J384</f>
        <v>2.2200000000000002</v>
      </c>
      <c r="K384" s="5">
        <f>Taxi_journeydata!K384</f>
        <v>10</v>
      </c>
      <c r="M384" s="13">
        <f>IF(K384="","",Taxi_journeydata!M384)</f>
        <v>7.7662037001573481E-3</v>
      </c>
      <c r="N384" s="46">
        <f t="shared" si="18"/>
        <v>11.183333328226581</v>
      </c>
      <c r="O384" s="5">
        <f t="shared" si="17"/>
        <v>2</v>
      </c>
      <c r="P384" s="20">
        <f t="shared" si="19"/>
        <v>21</v>
      </c>
    </row>
    <row r="385" spans="2:16" x14ac:dyDescent="0.35">
      <c r="B385" s="11">
        <f>Taxi_journeydata!B385</f>
        <v>44390</v>
      </c>
      <c r="C385" s="13">
        <f>Taxi_journeydata!C385</f>
        <v>0.27987268518518521</v>
      </c>
      <c r="D385" s="11">
        <f>Taxi_journeydata!D385</f>
        <v>44390</v>
      </c>
      <c r="E385" s="13">
        <f>Taxi_journeydata!E385</f>
        <v>0.31018518518518517</v>
      </c>
      <c r="F385" s="5">
        <f>Taxi_journeydata!F385</f>
        <v>1</v>
      </c>
      <c r="G385" s="5">
        <f>Taxi_journeydata!G385</f>
        <v>51</v>
      </c>
      <c r="H385" s="5">
        <f>Taxi_journeydata!H385</f>
        <v>136</v>
      </c>
      <c r="I385" s="5">
        <f>Taxi_journeydata!I385</f>
        <v>1</v>
      </c>
      <c r="J385" s="5">
        <f>Taxi_journeydata!J385</f>
        <v>14.63</v>
      </c>
      <c r="K385" s="5">
        <f>Taxi_journeydata!K385</f>
        <v>45.5</v>
      </c>
      <c r="M385" s="13">
        <f>IF(K385="","",Taxi_journeydata!M385)</f>
        <v>3.0312499999126885E-2</v>
      </c>
      <c r="N385" s="46">
        <f t="shared" si="18"/>
        <v>43.649999998742715</v>
      </c>
      <c r="O385" s="5">
        <f t="shared" si="17"/>
        <v>3</v>
      </c>
      <c r="P385" s="20">
        <f t="shared" si="19"/>
        <v>6</v>
      </c>
    </row>
    <row r="386" spans="2:16" x14ac:dyDescent="0.35">
      <c r="B386" s="11">
        <f>Taxi_journeydata!B386</f>
        <v>44390</v>
      </c>
      <c r="C386" s="13">
        <f>Taxi_journeydata!C386</f>
        <v>0.31277777777777777</v>
      </c>
      <c r="D386" s="11">
        <f>Taxi_journeydata!D386</f>
        <v>44390</v>
      </c>
      <c r="E386" s="13">
        <f>Taxi_journeydata!E386</f>
        <v>0.32567129629629626</v>
      </c>
      <c r="F386" s="5">
        <f>Taxi_journeydata!F386</f>
        <v>1</v>
      </c>
      <c r="G386" s="5">
        <f>Taxi_journeydata!G386</f>
        <v>152</v>
      </c>
      <c r="H386" s="5">
        <f>Taxi_journeydata!H386</f>
        <v>75</v>
      </c>
      <c r="I386" s="5">
        <f>Taxi_journeydata!I386</f>
        <v>1</v>
      </c>
      <c r="J386" s="5">
        <f>Taxi_journeydata!J386</f>
        <v>3.4</v>
      </c>
      <c r="K386" s="5">
        <f>Taxi_journeydata!K386</f>
        <v>15</v>
      </c>
      <c r="M386" s="13">
        <f>IF(K386="","",Taxi_journeydata!M386)</f>
        <v>1.2893518520286307E-2</v>
      </c>
      <c r="N386" s="46">
        <f t="shared" si="18"/>
        <v>18.566666669212282</v>
      </c>
      <c r="O386" s="5">
        <f t="shared" si="17"/>
        <v>3</v>
      </c>
      <c r="P386" s="20">
        <f t="shared" si="19"/>
        <v>7</v>
      </c>
    </row>
    <row r="387" spans="2:16" x14ac:dyDescent="0.35">
      <c r="B387" s="11">
        <f>Taxi_journeydata!B387</f>
        <v>44390</v>
      </c>
      <c r="C387" s="13">
        <f>Taxi_journeydata!C387</f>
        <v>0.34157407407407409</v>
      </c>
      <c r="D387" s="11">
        <f>Taxi_journeydata!D387</f>
        <v>44390</v>
      </c>
      <c r="E387" s="13">
        <f>Taxi_journeydata!E387</f>
        <v>0.34734953703703703</v>
      </c>
      <c r="F387" s="5">
        <f>Taxi_journeydata!F387</f>
        <v>1</v>
      </c>
      <c r="G387" s="5">
        <f>Taxi_journeydata!G387</f>
        <v>74</v>
      </c>
      <c r="H387" s="5">
        <f>Taxi_journeydata!H387</f>
        <v>42</v>
      </c>
      <c r="I387" s="5">
        <f>Taxi_journeydata!I387</f>
        <v>1</v>
      </c>
      <c r="J387" s="5">
        <f>Taxi_journeydata!J387</f>
        <v>1.0900000000000001</v>
      </c>
      <c r="K387" s="5">
        <f>Taxi_journeydata!K387</f>
        <v>7.5</v>
      </c>
      <c r="M387" s="13">
        <f>IF(K387="","",Taxi_journeydata!M387)</f>
        <v>5.7754629597184248E-3</v>
      </c>
      <c r="N387" s="46">
        <f t="shared" si="18"/>
        <v>8.3166666619945318</v>
      </c>
      <c r="O387" s="5">
        <f t="shared" si="17"/>
        <v>3</v>
      </c>
      <c r="P387" s="20">
        <f t="shared" si="19"/>
        <v>8</v>
      </c>
    </row>
    <row r="388" spans="2:16" x14ac:dyDescent="0.35">
      <c r="B388" s="11">
        <f>Taxi_journeydata!B388</f>
        <v>44390</v>
      </c>
      <c r="C388" s="13">
        <f>Taxi_journeydata!C388</f>
        <v>0.35131944444444446</v>
      </c>
      <c r="D388" s="11">
        <f>Taxi_journeydata!D388</f>
        <v>44390</v>
      </c>
      <c r="E388" s="13">
        <f>Taxi_journeydata!E388</f>
        <v>0.36552083333333335</v>
      </c>
      <c r="F388" s="5">
        <f>Taxi_journeydata!F388</f>
        <v>1</v>
      </c>
      <c r="G388" s="5">
        <f>Taxi_journeydata!G388</f>
        <v>244</v>
      </c>
      <c r="H388" s="5">
        <f>Taxi_journeydata!H388</f>
        <v>75</v>
      </c>
      <c r="I388" s="5">
        <f>Taxi_journeydata!I388</f>
        <v>1</v>
      </c>
      <c r="J388" s="5">
        <f>Taxi_journeydata!J388</f>
        <v>4.62</v>
      </c>
      <c r="K388" s="5">
        <f>Taxi_journeydata!K388</f>
        <v>17.5</v>
      </c>
      <c r="M388" s="13">
        <f>IF(K388="","",Taxi_journeydata!M388)</f>
        <v>1.4201388890796807E-2</v>
      </c>
      <c r="N388" s="46">
        <f t="shared" si="18"/>
        <v>20.450000002747402</v>
      </c>
      <c r="O388" s="5">
        <f t="shared" si="17"/>
        <v>3</v>
      </c>
      <c r="P388" s="20">
        <f t="shared" si="19"/>
        <v>8</v>
      </c>
    </row>
    <row r="389" spans="2:16" x14ac:dyDescent="0.35">
      <c r="B389" s="11">
        <f>Taxi_journeydata!B389</f>
        <v>44390</v>
      </c>
      <c r="C389" s="13">
        <f>Taxi_journeydata!C389</f>
        <v>0.39690972222222221</v>
      </c>
      <c r="D389" s="11">
        <f>Taxi_journeydata!D389</f>
        <v>44390</v>
      </c>
      <c r="E389" s="13">
        <f>Taxi_journeydata!E389</f>
        <v>0.40091435185185187</v>
      </c>
      <c r="F389" s="5">
        <f>Taxi_journeydata!F389</f>
        <v>1</v>
      </c>
      <c r="G389" s="5">
        <f>Taxi_journeydata!G389</f>
        <v>75</v>
      </c>
      <c r="H389" s="5">
        <f>Taxi_journeydata!H389</f>
        <v>75</v>
      </c>
      <c r="I389" s="5">
        <f>Taxi_journeydata!I389</f>
        <v>1</v>
      </c>
      <c r="J389" s="5">
        <f>Taxi_journeydata!J389</f>
        <v>0.74</v>
      </c>
      <c r="K389" s="5">
        <f>Taxi_journeydata!K389</f>
        <v>5.5</v>
      </c>
      <c r="M389" s="13">
        <f>IF(K389="","",Taxi_journeydata!M389)</f>
        <v>4.0046296271611936E-3</v>
      </c>
      <c r="N389" s="46">
        <f t="shared" si="18"/>
        <v>5.7666666631121188</v>
      </c>
      <c r="O389" s="5">
        <f t="shared" si="17"/>
        <v>3</v>
      </c>
      <c r="P389" s="20">
        <f t="shared" si="19"/>
        <v>9</v>
      </c>
    </row>
    <row r="390" spans="2:16" x14ac:dyDescent="0.35">
      <c r="B390" s="11">
        <f>Taxi_journeydata!B390</f>
        <v>44390</v>
      </c>
      <c r="C390" s="13">
        <f>Taxi_journeydata!C390</f>
        <v>0.41388888888888892</v>
      </c>
      <c r="D390" s="11">
        <f>Taxi_journeydata!D390</f>
        <v>44390</v>
      </c>
      <c r="E390" s="13">
        <f>Taxi_journeydata!E390</f>
        <v>0.4256597222222222</v>
      </c>
      <c r="F390" s="5">
        <f>Taxi_journeydata!F390</f>
        <v>1</v>
      </c>
      <c r="G390" s="5">
        <f>Taxi_journeydata!G390</f>
        <v>166</v>
      </c>
      <c r="H390" s="5">
        <f>Taxi_journeydata!H390</f>
        <v>74</v>
      </c>
      <c r="I390" s="5">
        <f>Taxi_journeydata!I390</f>
        <v>1</v>
      </c>
      <c r="J390" s="5">
        <f>Taxi_journeydata!J390</f>
        <v>2.57</v>
      </c>
      <c r="K390" s="5">
        <f>Taxi_journeydata!K390</f>
        <v>13</v>
      </c>
      <c r="M390" s="13">
        <f>IF(K390="","",Taxi_journeydata!M390)</f>
        <v>1.1770833334594499E-2</v>
      </c>
      <c r="N390" s="46">
        <f t="shared" si="18"/>
        <v>16.950000001816079</v>
      </c>
      <c r="O390" s="5">
        <f t="shared" si="17"/>
        <v>3</v>
      </c>
      <c r="P390" s="20">
        <f t="shared" si="19"/>
        <v>9</v>
      </c>
    </row>
    <row r="391" spans="2:16" x14ac:dyDescent="0.35">
      <c r="B391" s="11">
        <f>Taxi_journeydata!B391</f>
        <v>44390</v>
      </c>
      <c r="C391" s="13">
        <f>Taxi_journeydata!C391</f>
        <v>0.38853009259259258</v>
      </c>
      <c r="D391" s="11">
        <f>Taxi_journeydata!D391</f>
        <v>44390</v>
      </c>
      <c r="E391" s="13">
        <f>Taxi_journeydata!E391</f>
        <v>0.41699074074074072</v>
      </c>
      <c r="F391" s="5">
        <f>Taxi_journeydata!F391</f>
        <v>1</v>
      </c>
      <c r="G391" s="5">
        <f>Taxi_journeydata!G391</f>
        <v>226</v>
      </c>
      <c r="H391" s="5">
        <f>Taxi_journeydata!H391</f>
        <v>162</v>
      </c>
      <c r="I391" s="5">
        <f>Taxi_journeydata!I391</f>
        <v>1</v>
      </c>
      <c r="J391" s="5">
        <f>Taxi_journeydata!J391</f>
        <v>5.21</v>
      </c>
      <c r="K391" s="5">
        <f>Taxi_journeydata!K391</f>
        <v>26</v>
      </c>
      <c r="M391" s="13">
        <f>IF(K391="","",Taxi_journeydata!M391)</f>
        <v>2.846064815093996E-2</v>
      </c>
      <c r="N391" s="46">
        <f t="shared" si="18"/>
        <v>40.983333337353542</v>
      </c>
      <c r="O391" s="5">
        <f t="shared" si="17"/>
        <v>3</v>
      </c>
      <c r="P391" s="20">
        <f t="shared" si="19"/>
        <v>9</v>
      </c>
    </row>
    <row r="392" spans="2:16" x14ac:dyDescent="0.35">
      <c r="B392" s="11">
        <f>Taxi_journeydata!B392</f>
        <v>44390</v>
      </c>
      <c r="C392" s="13">
        <f>Taxi_journeydata!C392</f>
        <v>0.39106481481481481</v>
      </c>
      <c r="D392" s="11">
        <f>Taxi_journeydata!D392</f>
        <v>44390</v>
      </c>
      <c r="E392" s="13">
        <f>Taxi_journeydata!E392</f>
        <v>0.39597222222222223</v>
      </c>
      <c r="F392" s="5">
        <f>Taxi_journeydata!F392</f>
        <v>1</v>
      </c>
      <c r="G392" s="5">
        <f>Taxi_journeydata!G392</f>
        <v>41</v>
      </c>
      <c r="H392" s="5">
        <f>Taxi_journeydata!H392</f>
        <v>74</v>
      </c>
      <c r="I392" s="5">
        <f>Taxi_journeydata!I392</f>
        <v>1</v>
      </c>
      <c r="J392" s="5">
        <f>Taxi_journeydata!J392</f>
        <v>1</v>
      </c>
      <c r="K392" s="5">
        <f>Taxi_journeydata!K392</f>
        <v>6.5</v>
      </c>
      <c r="M392" s="13">
        <f>IF(K392="","",Taxi_journeydata!M392)</f>
        <v>4.907407404971309E-3</v>
      </c>
      <c r="N392" s="46">
        <f t="shared" si="18"/>
        <v>7.066666663158685</v>
      </c>
      <c r="O392" s="5">
        <f t="shared" si="17"/>
        <v>3</v>
      </c>
      <c r="P392" s="20">
        <f t="shared" si="19"/>
        <v>9</v>
      </c>
    </row>
    <row r="393" spans="2:16" x14ac:dyDescent="0.35">
      <c r="B393" s="11">
        <f>Taxi_journeydata!B393</f>
        <v>44390</v>
      </c>
      <c r="C393" s="13">
        <f>Taxi_journeydata!C393</f>
        <v>0.42853009259259256</v>
      </c>
      <c r="D393" s="11">
        <f>Taxi_journeydata!D393</f>
        <v>44390</v>
      </c>
      <c r="E393" s="13">
        <f>Taxi_journeydata!E393</f>
        <v>0.4458449074074074</v>
      </c>
      <c r="F393" s="5">
        <f>Taxi_journeydata!F393</f>
        <v>1</v>
      </c>
      <c r="G393" s="5">
        <f>Taxi_journeydata!G393</f>
        <v>247</v>
      </c>
      <c r="H393" s="5">
        <f>Taxi_journeydata!H393</f>
        <v>31</v>
      </c>
      <c r="I393" s="5">
        <f>Taxi_journeydata!I393</f>
        <v>1</v>
      </c>
      <c r="J393" s="5">
        <f>Taxi_journeydata!J393</f>
        <v>4.74</v>
      </c>
      <c r="K393" s="5">
        <f>Taxi_journeydata!K393</f>
        <v>20</v>
      </c>
      <c r="M393" s="13">
        <f>IF(K393="","",Taxi_journeydata!M393)</f>
        <v>1.7314814816927537E-2</v>
      </c>
      <c r="N393" s="46">
        <f t="shared" si="18"/>
        <v>24.933333336375654</v>
      </c>
      <c r="O393" s="5">
        <f t="shared" si="17"/>
        <v>3</v>
      </c>
      <c r="P393" s="20">
        <f t="shared" si="19"/>
        <v>10</v>
      </c>
    </row>
    <row r="394" spans="2:16" x14ac:dyDescent="0.35">
      <c r="B394" s="11">
        <f>Taxi_journeydata!B394</f>
        <v>44390</v>
      </c>
      <c r="C394" s="13">
        <f>Taxi_journeydata!C394</f>
        <v>0.52777777777777779</v>
      </c>
      <c r="D394" s="11">
        <f>Taxi_journeydata!D394</f>
        <v>44390</v>
      </c>
      <c r="E394" s="13">
        <f>Taxi_journeydata!E394</f>
        <v>0.53721064814814812</v>
      </c>
      <c r="F394" s="5">
        <f>Taxi_journeydata!F394</f>
        <v>1</v>
      </c>
      <c r="G394" s="5">
        <f>Taxi_journeydata!G394</f>
        <v>25</v>
      </c>
      <c r="H394" s="5">
        <f>Taxi_journeydata!H394</f>
        <v>61</v>
      </c>
      <c r="I394" s="5">
        <f>Taxi_journeydata!I394</f>
        <v>1</v>
      </c>
      <c r="J394" s="5">
        <f>Taxi_journeydata!J394</f>
        <v>2.11</v>
      </c>
      <c r="K394" s="5">
        <f>Taxi_journeydata!K394</f>
        <v>11</v>
      </c>
      <c r="M394" s="13">
        <f>IF(K394="","",Taxi_journeydata!M394)</f>
        <v>9.4328703708015382E-3</v>
      </c>
      <c r="N394" s="46">
        <f t="shared" si="18"/>
        <v>13.583333333954215</v>
      </c>
      <c r="O394" s="5">
        <f t="shared" si="17"/>
        <v>3</v>
      </c>
      <c r="P394" s="20">
        <f t="shared" si="19"/>
        <v>12</v>
      </c>
    </row>
    <row r="395" spans="2:16" x14ac:dyDescent="0.35">
      <c r="B395" s="11">
        <f>Taxi_journeydata!B395</f>
        <v>44390</v>
      </c>
      <c r="C395" s="13">
        <f>Taxi_journeydata!C395</f>
        <v>0.51641203703703698</v>
      </c>
      <c r="D395" s="11">
        <f>Taxi_journeydata!D395</f>
        <v>44390</v>
      </c>
      <c r="E395" s="13">
        <f>Taxi_journeydata!E395</f>
        <v>0.52111111111111108</v>
      </c>
      <c r="F395" s="5">
        <f>Taxi_journeydata!F395</f>
        <v>1</v>
      </c>
      <c r="G395" s="5">
        <f>Taxi_journeydata!G395</f>
        <v>74</v>
      </c>
      <c r="H395" s="5">
        <f>Taxi_journeydata!H395</f>
        <v>74</v>
      </c>
      <c r="I395" s="5">
        <f>Taxi_journeydata!I395</f>
        <v>1</v>
      </c>
      <c r="J395" s="5">
        <f>Taxi_journeydata!J395</f>
        <v>1.18</v>
      </c>
      <c r="K395" s="5">
        <f>Taxi_journeydata!K395</f>
        <v>7</v>
      </c>
      <c r="M395" s="13">
        <f>IF(K395="","",Taxi_journeydata!M395)</f>
        <v>4.6990740738692693E-3</v>
      </c>
      <c r="N395" s="46">
        <f t="shared" si="18"/>
        <v>6.7666666663717479</v>
      </c>
      <c r="O395" s="5">
        <f t="shared" si="17"/>
        <v>3</v>
      </c>
      <c r="P395" s="20">
        <f t="shared" si="19"/>
        <v>12</v>
      </c>
    </row>
    <row r="396" spans="2:16" x14ac:dyDescent="0.35">
      <c r="B396" s="11">
        <f>Taxi_journeydata!B396</f>
        <v>44390</v>
      </c>
      <c r="C396" s="13">
        <f>Taxi_journeydata!C396</f>
        <v>0.51178240740740744</v>
      </c>
      <c r="D396" s="11">
        <f>Taxi_journeydata!D396</f>
        <v>44390</v>
      </c>
      <c r="E396" s="13">
        <f>Taxi_journeydata!E396</f>
        <v>0.52042824074074068</v>
      </c>
      <c r="F396" s="5">
        <f>Taxi_journeydata!F396</f>
        <v>1</v>
      </c>
      <c r="G396" s="5">
        <f>Taxi_journeydata!G396</f>
        <v>75</v>
      </c>
      <c r="H396" s="5">
        <f>Taxi_journeydata!H396</f>
        <v>75</v>
      </c>
      <c r="I396" s="5">
        <f>Taxi_journeydata!I396</f>
        <v>2</v>
      </c>
      <c r="J396" s="5">
        <f>Taxi_journeydata!J396</f>
        <v>0.72</v>
      </c>
      <c r="K396" s="5">
        <f>Taxi_journeydata!K396</f>
        <v>6</v>
      </c>
      <c r="M396" s="13">
        <f>IF(K396="","",Taxi_journeydata!M396)</f>
        <v>8.6458333316841163E-3</v>
      </c>
      <c r="N396" s="46">
        <f t="shared" si="18"/>
        <v>12.449999997625127</v>
      </c>
      <c r="O396" s="5">
        <f t="shared" ref="O396:O459" si="20">IF(K396="","",WEEKDAY(B396))</f>
        <v>3</v>
      </c>
      <c r="P396" s="20">
        <f t="shared" si="19"/>
        <v>12</v>
      </c>
    </row>
    <row r="397" spans="2:16" x14ac:dyDescent="0.35">
      <c r="B397" s="11">
        <f>Taxi_journeydata!B397</f>
        <v>44390</v>
      </c>
      <c r="C397" s="13">
        <f>Taxi_journeydata!C397</f>
        <v>0.55534722222222221</v>
      </c>
      <c r="D397" s="11">
        <f>Taxi_journeydata!D397</f>
        <v>44390</v>
      </c>
      <c r="E397" s="13">
        <f>Taxi_journeydata!E397</f>
        <v>0.5626620370370371</v>
      </c>
      <c r="F397" s="5">
        <f>Taxi_journeydata!F397</f>
        <v>1</v>
      </c>
      <c r="G397" s="5">
        <f>Taxi_journeydata!G397</f>
        <v>61</v>
      </c>
      <c r="H397" s="5">
        <f>Taxi_journeydata!H397</f>
        <v>181</v>
      </c>
      <c r="I397" s="5">
        <f>Taxi_journeydata!I397</f>
        <v>1</v>
      </c>
      <c r="J397" s="5">
        <f>Taxi_journeydata!J397</f>
        <v>2</v>
      </c>
      <c r="K397" s="5">
        <f>Taxi_journeydata!K397</f>
        <v>9</v>
      </c>
      <c r="M397" s="13">
        <f>IF(K397="","",Taxi_journeydata!M397)</f>
        <v>7.3148148148902692E-3</v>
      </c>
      <c r="N397" s="46">
        <f t="shared" ref="N397:N460" si="21">IF(M397="",0,M397*24*60)</f>
        <v>10.533333333441988</v>
      </c>
      <c r="O397" s="5">
        <f t="shared" si="20"/>
        <v>3</v>
      </c>
      <c r="P397" s="20">
        <f t="shared" ref="P397:P460" si="22">IF(K397="","",ROUNDDOWN(C397*24,0))</f>
        <v>13</v>
      </c>
    </row>
    <row r="398" spans="2:16" x14ac:dyDescent="0.35">
      <c r="B398" s="11">
        <f>Taxi_journeydata!B398</f>
        <v>44390</v>
      </c>
      <c r="C398" s="13">
        <f>Taxi_journeydata!C398</f>
        <v>0.5548495370370371</v>
      </c>
      <c r="D398" s="11">
        <f>Taxi_journeydata!D398</f>
        <v>44390</v>
      </c>
      <c r="E398" s="13">
        <f>Taxi_journeydata!E398</f>
        <v>0.60418981481481482</v>
      </c>
      <c r="F398" s="5">
        <f>Taxi_journeydata!F398</f>
        <v>1</v>
      </c>
      <c r="G398" s="5">
        <f>Taxi_journeydata!G398</f>
        <v>223</v>
      </c>
      <c r="H398" s="5">
        <f>Taxi_journeydata!H398</f>
        <v>132</v>
      </c>
      <c r="I398" s="5">
        <f>Taxi_journeydata!I398</f>
        <v>1</v>
      </c>
      <c r="J398" s="5">
        <f>Taxi_journeydata!J398</f>
        <v>17.96</v>
      </c>
      <c r="K398" s="5">
        <f>Taxi_journeydata!K398</f>
        <v>62</v>
      </c>
      <c r="M398" s="13">
        <f>IF(K398="","",Taxi_journeydata!M398)</f>
        <v>4.9340277779265307E-2</v>
      </c>
      <c r="N398" s="46">
        <f t="shared" si="21"/>
        <v>71.050000002142042</v>
      </c>
      <c r="O398" s="5">
        <f t="shared" si="20"/>
        <v>3</v>
      </c>
      <c r="P398" s="20">
        <f t="shared" si="22"/>
        <v>13</v>
      </c>
    </row>
    <row r="399" spans="2:16" x14ac:dyDescent="0.35">
      <c r="B399" s="11">
        <f>Taxi_journeydata!B399</f>
        <v>44390</v>
      </c>
      <c r="C399" s="13">
        <f>Taxi_journeydata!C399</f>
        <v>0.54347222222222225</v>
      </c>
      <c r="D399" s="11">
        <f>Taxi_journeydata!D399</f>
        <v>44390</v>
      </c>
      <c r="E399" s="13">
        <f>Taxi_journeydata!E399</f>
        <v>0.54775462962962962</v>
      </c>
      <c r="F399" s="5">
        <f>Taxi_journeydata!F399</f>
        <v>1</v>
      </c>
      <c r="G399" s="5">
        <f>Taxi_journeydata!G399</f>
        <v>74</v>
      </c>
      <c r="H399" s="5">
        <f>Taxi_journeydata!H399</f>
        <v>41</v>
      </c>
      <c r="I399" s="5">
        <f>Taxi_journeydata!I399</f>
        <v>1</v>
      </c>
      <c r="J399" s="5">
        <f>Taxi_journeydata!J399</f>
        <v>0.52</v>
      </c>
      <c r="K399" s="5">
        <f>Taxi_journeydata!K399</f>
        <v>5.5</v>
      </c>
      <c r="M399" s="13">
        <f>IF(K399="","",Taxi_journeydata!M399)</f>
        <v>4.2824074043892324E-3</v>
      </c>
      <c r="N399" s="46">
        <f t="shared" si="21"/>
        <v>6.1666666623204947</v>
      </c>
      <c r="O399" s="5">
        <f t="shared" si="20"/>
        <v>3</v>
      </c>
      <c r="P399" s="20">
        <f t="shared" si="22"/>
        <v>13</v>
      </c>
    </row>
    <row r="400" spans="2:16" x14ac:dyDescent="0.35">
      <c r="B400" s="11">
        <f>Taxi_journeydata!B400</f>
        <v>44390</v>
      </c>
      <c r="C400" s="13">
        <f>Taxi_journeydata!C400</f>
        <v>0.59543981481481478</v>
      </c>
      <c r="D400" s="11">
        <f>Taxi_journeydata!D400</f>
        <v>44390</v>
      </c>
      <c r="E400" s="13">
        <f>Taxi_journeydata!E400</f>
        <v>0.60488425925925926</v>
      </c>
      <c r="F400" s="5">
        <f>Taxi_journeydata!F400</f>
        <v>1</v>
      </c>
      <c r="G400" s="5">
        <f>Taxi_journeydata!G400</f>
        <v>116</v>
      </c>
      <c r="H400" s="5">
        <f>Taxi_journeydata!H400</f>
        <v>74</v>
      </c>
      <c r="I400" s="5">
        <f>Taxi_journeydata!I400</f>
        <v>1</v>
      </c>
      <c r="J400" s="5">
        <f>Taxi_journeydata!J400</f>
        <v>4.05</v>
      </c>
      <c r="K400" s="5">
        <f>Taxi_journeydata!K400</f>
        <v>14.5</v>
      </c>
      <c r="M400" s="13">
        <f>IF(K400="","",Taxi_journeydata!M400)</f>
        <v>9.4444444475811906E-3</v>
      </c>
      <c r="N400" s="46">
        <f t="shared" si="21"/>
        <v>13.600000004516914</v>
      </c>
      <c r="O400" s="5">
        <f t="shared" si="20"/>
        <v>3</v>
      </c>
      <c r="P400" s="20">
        <f t="shared" si="22"/>
        <v>14</v>
      </c>
    </row>
    <row r="401" spans="2:16" x14ac:dyDescent="0.35">
      <c r="B401" s="11">
        <f>Taxi_journeydata!B401</f>
        <v>44390</v>
      </c>
      <c r="C401" s="13">
        <f>Taxi_journeydata!C401</f>
        <v>0.5894328703703704</v>
      </c>
      <c r="D401" s="11">
        <f>Taxi_journeydata!D401</f>
        <v>44390</v>
      </c>
      <c r="E401" s="13">
        <f>Taxi_journeydata!E401</f>
        <v>0.60503472222222221</v>
      </c>
      <c r="F401" s="5">
        <f>Taxi_journeydata!F401</f>
        <v>1</v>
      </c>
      <c r="G401" s="5">
        <f>Taxi_journeydata!G401</f>
        <v>42</v>
      </c>
      <c r="H401" s="5">
        <f>Taxi_journeydata!H401</f>
        <v>243</v>
      </c>
      <c r="I401" s="5">
        <f>Taxi_journeydata!I401</f>
        <v>1</v>
      </c>
      <c r="J401" s="5">
        <f>Taxi_journeydata!J401</f>
        <v>3.12</v>
      </c>
      <c r="K401" s="5">
        <f>Taxi_journeydata!K401</f>
        <v>15.5</v>
      </c>
      <c r="M401" s="13">
        <f>IF(K401="","",Taxi_journeydata!M401)</f>
        <v>1.5601851853716653E-2</v>
      </c>
      <c r="N401" s="46">
        <f t="shared" si="21"/>
        <v>22.46666666935198</v>
      </c>
      <c r="O401" s="5">
        <f t="shared" si="20"/>
        <v>3</v>
      </c>
      <c r="P401" s="20">
        <f t="shared" si="22"/>
        <v>14</v>
      </c>
    </row>
    <row r="402" spans="2:16" x14ac:dyDescent="0.35">
      <c r="B402" s="11">
        <f>Taxi_journeydata!B402</f>
        <v>44390</v>
      </c>
      <c r="C402" s="13">
        <f>Taxi_journeydata!C402</f>
        <v>0.62821759259259258</v>
      </c>
      <c r="D402" s="11">
        <f>Taxi_journeydata!D402</f>
        <v>44390</v>
      </c>
      <c r="E402" s="13">
        <f>Taxi_journeydata!E402</f>
        <v>0.65760416666666666</v>
      </c>
      <c r="F402" s="5">
        <f>Taxi_journeydata!F402</f>
        <v>1</v>
      </c>
      <c r="G402" s="5">
        <f>Taxi_journeydata!G402</f>
        <v>97</v>
      </c>
      <c r="H402" s="5">
        <f>Taxi_journeydata!H402</f>
        <v>39</v>
      </c>
      <c r="I402" s="5">
        <f>Taxi_journeydata!I402</f>
        <v>1</v>
      </c>
      <c r="J402" s="5">
        <f>Taxi_journeydata!J402</f>
        <v>6.69</v>
      </c>
      <c r="K402" s="5">
        <f>Taxi_journeydata!K402</f>
        <v>29</v>
      </c>
      <c r="M402" s="13">
        <f>IF(K402="","",Taxi_journeydata!M402)</f>
        <v>2.9386574075033423E-2</v>
      </c>
      <c r="N402" s="46">
        <f t="shared" si="21"/>
        <v>42.316666668048128</v>
      </c>
      <c r="O402" s="5">
        <f t="shared" si="20"/>
        <v>3</v>
      </c>
      <c r="P402" s="20">
        <f t="shared" si="22"/>
        <v>15</v>
      </c>
    </row>
    <row r="403" spans="2:16" x14ac:dyDescent="0.35">
      <c r="B403" s="11">
        <f>Taxi_journeydata!B403</f>
        <v>44390</v>
      </c>
      <c r="C403" s="13">
        <f>Taxi_journeydata!C403</f>
        <v>0.65320601851851856</v>
      </c>
      <c r="D403" s="11">
        <f>Taxi_journeydata!D403</f>
        <v>44390</v>
      </c>
      <c r="E403" s="13">
        <f>Taxi_journeydata!E403</f>
        <v>0.6548842592592593</v>
      </c>
      <c r="F403" s="5">
        <f>Taxi_journeydata!F403</f>
        <v>1</v>
      </c>
      <c r="G403" s="5">
        <f>Taxi_journeydata!G403</f>
        <v>41</v>
      </c>
      <c r="H403" s="5">
        <f>Taxi_journeydata!H403</f>
        <v>41</v>
      </c>
      <c r="I403" s="5">
        <f>Taxi_journeydata!I403</f>
        <v>1</v>
      </c>
      <c r="J403" s="5">
        <f>Taxi_journeydata!J403</f>
        <v>0.44</v>
      </c>
      <c r="K403" s="5">
        <f>Taxi_journeydata!K403</f>
        <v>4</v>
      </c>
      <c r="M403" s="13">
        <f>IF(K403="","",Taxi_journeydata!M403)</f>
        <v>1.6782407401478849E-3</v>
      </c>
      <c r="N403" s="46">
        <f t="shared" si="21"/>
        <v>2.4166666658129543</v>
      </c>
      <c r="O403" s="5">
        <f t="shared" si="20"/>
        <v>3</v>
      </c>
      <c r="P403" s="20">
        <f t="shared" si="22"/>
        <v>15</v>
      </c>
    </row>
    <row r="404" spans="2:16" x14ac:dyDescent="0.35">
      <c r="B404" s="11">
        <f>Taxi_journeydata!B404</f>
        <v>44390</v>
      </c>
      <c r="C404" s="13">
        <f>Taxi_journeydata!C404</f>
        <v>0.6462268518518518</v>
      </c>
      <c r="D404" s="11">
        <f>Taxi_journeydata!D404</f>
        <v>44390</v>
      </c>
      <c r="E404" s="13">
        <f>Taxi_journeydata!E404</f>
        <v>0.6502430555555555</v>
      </c>
      <c r="F404" s="5">
        <f>Taxi_journeydata!F404</f>
        <v>1</v>
      </c>
      <c r="G404" s="5">
        <f>Taxi_journeydata!G404</f>
        <v>75</v>
      </c>
      <c r="H404" s="5">
        <f>Taxi_journeydata!H404</f>
        <v>74</v>
      </c>
      <c r="I404" s="5">
        <f>Taxi_journeydata!I404</f>
        <v>1</v>
      </c>
      <c r="J404" s="5">
        <f>Taxi_journeydata!J404</f>
        <v>1.27</v>
      </c>
      <c r="K404" s="5">
        <f>Taxi_journeydata!K404</f>
        <v>6.5</v>
      </c>
      <c r="M404" s="13">
        <f>IF(K404="","",Taxi_journeydata!M404)</f>
        <v>4.016203703940846E-3</v>
      </c>
      <c r="N404" s="46">
        <f t="shared" si="21"/>
        <v>5.7833333336748183</v>
      </c>
      <c r="O404" s="5">
        <f t="shared" si="20"/>
        <v>3</v>
      </c>
      <c r="P404" s="20">
        <f t="shared" si="22"/>
        <v>15</v>
      </c>
    </row>
    <row r="405" spans="2:16" x14ac:dyDescent="0.35">
      <c r="B405" s="11">
        <f>Taxi_journeydata!B405</f>
        <v>44390</v>
      </c>
      <c r="C405" s="13">
        <f>Taxi_journeydata!C405</f>
        <v>0.65790509259259256</v>
      </c>
      <c r="D405" s="11">
        <f>Taxi_journeydata!D405</f>
        <v>44390</v>
      </c>
      <c r="E405" s="13">
        <f>Taxi_journeydata!E405</f>
        <v>0.66342592592592597</v>
      </c>
      <c r="F405" s="5">
        <f>Taxi_journeydata!F405</f>
        <v>1</v>
      </c>
      <c r="G405" s="5">
        <f>Taxi_journeydata!G405</f>
        <v>74</v>
      </c>
      <c r="H405" s="5">
        <f>Taxi_journeydata!H405</f>
        <v>74</v>
      </c>
      <c r="I405" s="5">
        <f>Taxi_journeydata!I405</f>
        <v>1</v>
      </c>
      <c r="J405" s="5">
        <f>Taxi_journeydata!J405</f>
        <v>1.1499999999999999</v>
      </c>
      <c r="K405" s="5">
        <f>Taxi_journeydata!K405</f>
        <v>7</v>
      </c>
      <c r="M405" s="13">
        <f>IF(K405="","",Taxi_journeydata!M405)</f>
        <v>5.5208333360496908E-3</v>
      </c>
      <c r="N405" s="46">
        <f t="shared" si="21"/>
        <v>7.9500000039115548</v>
      </c>
      <c r="O405" s="5">
        <f t="shared" si="20"/>
        <v>3</v>
      </c>
      <c r="P405" s="20">
        <f t="shared" si="22"/>
        <v>15</v>
      </c>
    </row>
    <row r="406" spans="2:16" x14ac:dyDescent="0.35">
      <c r="B406" s="11">
        <f>Taxi_journeydata!B406</f>
        <v>44390</v>
      </c>
      <c r="C406" s="13">
        <f>Taxi_journeydata!C406</f>
        <v>0.69565972222222217</v>
      </c>
      <c r="D406" s="11">
        <f>Taxi_journeydata!D406</f>
        <v>44390</v>
      </c>
      <c r="E406" s="13">
        <f>Taxi_journeydata!E406</f>
        <v>0.7430092592592592</v>
      </c>
      <c r="F406" s="5">
        <f>Taxi_journeydata!F406</f>
        <v>1</v>
      </c>
      <c r="G406" s="5">
        <f>Taxi_journeydata!G406</f>
        <v>35</v>
      </c>
      <c r="H406" s="5">
        <f>Taxi_journeydata!H406</f>
        <v>117</v>
      </c>
      <c r="I406" s="5">
        <f>Taxi_journeydata!I406</f>
        <v>1</v>
      </c>
      <c r="J406" s="5">
        <f>Taxi_journeydata!J406</f>
        <v>14.36</v>
      </c>
      <c r="K406" s="5">
        <f>Taxi_journeydata!K406</f>
        <v>54</v>
      </c>
      <c r="M406" s="13">
        <f>IF(K406="","",Taxi_journeydata!M406)</f>
        <v>4.7349537038826384E-2</v>
      </c>
      <c r="N406" s="46">
        <f t="shared" si="21"/>
        <v>68.183333335909992</v>
      </c>
      <c r="O406" s="5">
        <f t="shared" si="20"/>
        <v>3</v>
      </c>
      <c r="P406" s="20">
        <f t="shared" si="22"/>
        <v>16</v>
      </c>
    </row>
    <row r="407" spans="2:16" x14ac:dyDescent="0.35">
      <c r="B407" s="11">
        <f>Taxi_journeydata!B407</f>
        <v>44390</v>
      </c>
      <c r="C407" s="13">
        <f>Taxi_journeydata!C407</f>
        <v>0.73754629629629631</v>
      </c>
      <c r="D407" s="11">
        <f>Taxi_journeydata!D407</f>
        <v>44390</v>
      </c>
      <c r="E407" s="13">
        <f>Taxi_journeydata!E407</f>
        <v>0.74918981481481473</v>
      </c>
      <c r="F407" s="5">
        <f>Taxi_journeydata!F407</f>
        <v>1</v>
      </c>
      <c r="G407" s="5">
        <f>Taxi_journeydata!G407</f>
        <v>95</v>
      </c>
      <c r="H407" s="5">
        <f>Taxi_journeydata!H407</f>
        <v>258</v>
      </c>
      <c r="I407" s="5">
        <f>Taxi_journeydata!I407</f>
        <v>1</v>
      </c>
      <c r="J407" s="5">
        <f>Taxi_journeydata!J407</f>
        <v>2.64</v>
      </c>
      <c r="K407" s="5">
        <f>Taxi_journeydata!K407</f>
        <v>13</v>
      </c>
      <c r="M407" s="13">
        <f>IF(K407="","",Taxi_journeydata!M407)</f>
        <v>1.1643518519122154E-2</v>
      </c>
      <c r="N407" s="46">
        <f t="shared" si="21"/>
        <v>16.766666667535901</v>
      </c>
      <c r="O407" s="5">
        <f t="shared" si="20"/>
        <v>3</v>
      </c>
      <c r="P407" s="20">
        <f t="shared" si="22"/>
        <v>17</v>
      </c>
    </row>
    <row r="408" spans="2:16" x14ac:dyDescent="0.35">
      <c r="B408" s="11">
        <f>Taxi_journeydata!B408</f>
        <v>44390</v>
      </c>
      <c r="C408" s="13">
        <f>Taxi_journeydata!C408</f>
        <v>0.71101851851851849</v>
      </c>
      <c r="D408" s="11">
        <f>Taxi_journeydata!D408</f>
        <v>44390</v>
      </c>
      <c r="E408" s="13">
        <f>Taxi_journeydata!E408</f>
        <v>0.71668981481481486</v>
      </c>
      <c r="F408" s="5">
        <f>Taxi_journeydata!F408</f>
        <v>1</v>
      </c>
      <c r="G408" s="5">
        <f>Taxi_journeydata!G408</f>
        <v>75</v>
      </c>
      <c r="H408" s="5">
        <f>Taxi_journeydata!H408</f>
        <v>238</v>
      </c>
      <c r="I408" s="5">
        <f>Taxi_journeydata!I408</f>
        <v>1</v>
      </c>
      <c r="J408" s="5">
        <f>Taxi_journeydata!J408</f>
        <v>1.22</v>
      </c>
      <c r="K408" s="5">
        <f>Taxi_journeydata!K408</f>
        <v>7</v>
      </c>
      <c r="M408" s="13">
        <f>IF(K408="","",Taxi_journeydata!M408)</f>
        <v>5.6712962978053838E-3</v>
      </c>
      <c r="N408" s="46">
        <f t="shared" si="21"/>
        <v>8.1666666688397527</v>
      </c>
      <c r="O408" s="5">
        <f t="shared" si="20"/>
        <v>3</v>
      </c>
      <c r="P408" s="20">
        <f t="shared" si="22"/>
        <v>17</v>
      </c>
    </row>
    <row r="409" spans="2:16" x14ac:dyDescent="0.35">
      <c r="B409" s="11">
        <f>Taxi_journeydata!B409</f>
        <v>44390</v>
      </c>
      <c r="C409" s="13">
        <f>Taxi_journeydata!C409</f>
        <v>0.7882407407407408</v>
      </c>
      <c r="D409" s="11">
        <f>Taxi_journeydata!D409</f>
        <v>44390</v>
      </c>
      <c r="E409" s="13">
        <f>Taxi_journeydata!E409</f>
        <v>0.79421296296296295</v>
      </c>
      <c r="F409" s="5">
        <f>Taxi_journeydata!F409</f>
        <v>1</v>
      </c>
      <c r="G409" s="5">
        <f>Taxi_journeydata!G409</f>
        <v>74</v>
      </c>
      <c r="H409" s="5">
        <f>Taxi_journeydata!H409</f>
        <v>42</v>
      </c>
      <c r="I409" s="5">
        <f>Taxi_journeydata!I409</f>
        <v>1</v>
      </c>
      <c r="J409" s="5">
        <f>Taxi_journeydata!J409</f>
        <v>1.1299999999999999</v>
      </c>
      <c r="K409" s="5">
        <f>Taxi_journeydata!K409</f>
        <v>7.5</v>
      </c>
      <c r="M409" s="13">
        <f>IF(K409="","",Taxi_journeydata!M409)</f>
        <v>5.9722222213167697E-3</v>
      </c>
      <c r="N409" s="46">
        <f t="shared" si="21"/>
        <v>8.5999999986961484</v>
      </c>
      <c r="O409" s="5">
        <f t="shared" si="20"/>
        <v>3</v>
      </c>
      <c r="P409" s="20">
        <f t="shared" si="22"/>
        <v>18</v>
      </c>
    </row>
    <row r="410" spans="2:16" x14ac:dyDescent="0.35">
      <c r="B410" s="11">
        <f>Taxi_journeydata!B410</f>
        <v>44390</v>
      </c>
      <c r="C410" s="13">
        <f>Taxi_journeydata!C410</f>
        <v>0.78116898148148151</v>
      </c>
      <c r="D410" s="11">
        <f>Taxi_journeydata!D410</f>
        <v>44390</v>
      </c>
      <c r="E410" s="13">
        <f>Taxi_journeydata!E410</f>
        <v>0.79290509259259256</v>
      </c>
      <c r="F410" s="5">
        <f>Taxi_journeydata!F410</f>
        <v>1</v>
      </c>
      <c r="G410" s="5">
        <f>Taxi_journeydata!G410</f>
        <v>33</v>
      </c>
      <c r="H410" s="5">
        <f>Taxi_journeydata!H410</f>
        <v>188</v>
      </c>
      <c r="I410" s="5">
        <f>Taxi_journeydata!I410</f>
        <v>1</v>
      </c>
      <c r="J410" s="5">
        <f>Taxi_journeydata!J410</f>
        <v>0.4</v>
      </c>
      <c r="K410" s="5">
        <f>Taxi_journeydata!K410</f>
        <v>3.5</v>
      </c>
      <c r="M410" s="13">
        <f>IF(K410="","",Taxi_journeydata!M410)</f>
        <v>1.17361111115315E-2</v>
      </c>
      <c r="N410" s="46">
        <f t="shared" si="21"/>
        <v>16.90000000060536</v>
      </c>
      <c r="O410" s="5">
        <f t="shared" si="20"/>
        <v>3</v>
      </c>
      <c r="P410" s="20">
        <f t="shared" si="22"/>
        <v>18</v>
      </c>
    </row>
    <row r="411" spans="2:16" x14ac:dyDescent="0.35">
      <c r="B411" s="11">
        <f>Taxi_journeydata!B411</f>
        <v>44390</v>
      </c>
      <c r="C411" s="13">
        <f>Taxi_journeydata!C411</f>
        <v>0.82659722222222232</v>
      </c>
      <c r="D411" s="11">
        <f>Taxi_journeydata!D411</f>
        <v>44390</v>
      </c>
      <c r="E411" s="13">
        <f>Taxi_journeydata!E411</f>
        <v>0.83347222222222228</v>
      </c>
      <c r="F411" s="5">
        <f>Taxi_journeydata!F411</f>
        <v>1</v>
      </c>
      <c r="G411" s="5">
        <f>Taxi_journeydata!G411</f>
        <v>244</v>
      </c>
      <c r="H411" s="5">
        <f>Taxi_journeydata!H411</f>
        <v>127</v>
      </c>
      <c r="I411" s="5">
        <f>Taxi_journeydata!I411</f>
        <v>1</v>
      </c>
      <c r="J411" s="5">
        <f>Taxi_journeydata!J411</f>
        <v>3.25</v>
      </c>
      <c r="K411" s="5">
        <f>Taxi_journeydata!K411</f>
        <v>11.5</v>
      </c>
      <c r="M411" s="13">
        <f>IF(K411="","",Taxi_journeydata!M411)</f>
        <v>6.8749999991268851E-3</v>
      </c>
      <c r="N411" s="46">
        <f t="shared" si="21"/>
        <v>9.8999999987427145</v>
      </c>
      <c r="O411" s="5">
        <f t="shared" si="20"/>
        <v>3</v>
      </c>
      <c r="P411" s="20">
        <f t="shared" si="22"/>
        <v>19</v>
      </c>
    </row>
    <row r="412" spans="2:16" x14ac:dyDescent="0.35">
      <c r="B412" s="11">
        <f>Taxi_journeydata!B412</f>
        <v>44390</v>
      </c>
      <c r="C412" s="13">
        <f>Taxi_journeydata!C412</f>
        <v>0.82543981481481488</v>
      </c>
      <c r="D412" s="11">
        <f>Taxi_journeydata!D412</f>
        <v>44390</v>
      </c>
      <c r="E412" s="13">
        <f>Taxi_journeydata!E412</f>
        <v>0.83755787037037033</v>
      </c>
      <c r="F412" s="5">
        <f>Taxi_journeydata!F412</f>
        <v>1</v>
      </c>
      <c r="G412" s="5">
        <f>Taxi_journeydata!G412</f>
        <v>244</v>
      </c>
      <c r="H412" s="5">
        <f>Taxi_journeydata!H412</f>
        <v>241</v>
      </c>
      <c r="I412" s="5">
        <f>Taxi_journeydata!I412</f>
        <v>1</v>
      </c>
      <c r="J412" s="5">
        <f>Taxi_journeydata!J412</f>
        <v>5.67</v>
      </c>
      <c r="K412" s="5">
        <f>Taxi_journeydata!K412</f>
        <v>20</v>
      </c>
      <c r="M412" s="13">
        <f>IF(K412="","",Taxi_journeydata!M412)</f>
        <v>1.2118055557948537E-2</v>
      </c>
      <c r="N412" s="46">
        <f t="shared" si="21"/>
        <v>17.450000003445894</v>
      </c>
      <c r="O412" s="5">
        <f t="shared" si="20"/>
        <v>3</v>
      </c>
      <c r="P412" s="20">
        <f t="shared" si="22"/>
        <v>19</v>
      </c>
    </row>
    <row r="413" spans="2:16" x14ac:dyDescent="0.35">
      <c r="B413" s="11">
        <f>Taxi_journeydata!B413</f>
        <v>44390</v>
      </c>
      <c r="C413" s="13">
        <f>Taxi_journeydata!C413</f>
        <v>0.87513888888888891</v>
      </c>
      <c r="D413" s="11">
        <f>Taxi_journeydata!D413</f>
        <v>44390</v>
      </c>
      <c r="E413" s="13">
        <f>Taxi_journeydata!E413</f>
        <v>0.88131944444444443</v>
      </c>
      <c r="F413" s="5">
        <f>Taxi_journeydata!F413</f>
        <v>1</v>
      </c>
      <c r="G413" s="5">
        <f>Taxi_journeydata!G413</f>
        <v>25</v>
      </c>
      <c r="H413" s="5">
        <f>Taxi_journeydata!H413</f>
        <v>181</v>
      </c>
      <c r="I413" s="5">
        <f>Taxi_journeydata!I413</f>
        <v>1</v>
      </c>
      <c r="J413" s="5">
        <f>Taxi_journeydata!J413</f>
        <v>1.4</v>
      </c>
      <c r="K413" s="5">
        <f>Taxi_journeydata!K413</f>
        <v>8</v>
      </c>
      <c r="M413" s="13">
        <f>IF(K413="","",Taxi_journeydata!M413)</f>
        <v>6.1805555524188094E-3</v>
      </c>
      <c r="N413" s="46">
        <f t="shared" si="21"/>
        <v>8.8999999954830855</v>
      </c>
      <c r="O413" s="5">
        <f t="shared" si="20"/>
        <v>3</v>
      </c>
      <c r="P413" s="20">
        <f t="shared" si="22"/>
        <v>21</v>
      </c>
    </row>
    <row r="414" spans="2:16" x14ac:dyDescent="0.35">
      <c r="B414" s="11">
        <f>Taxi_journeydata!B414</f>
        <v>44390</v>
      </c>
      <c r="C414" s="13">
        <f>Taxi_journeydata!C414</f>
        <v>0.96289351851851857</v>
      </c>
      <c r="D414" s="11">
        <f>Taxi_journeydata!D414</f>
        <v>44390</v>
      </c>
      <c r="E414" s="13">
        <f>Taxi_journeydata!E414</f>
        <v>0.99906249999999996</v>
      </c>
      <c r="F414" s="5">
        <f>Taxi_journeydata!F414</f>
        <v>1</v>
      </c>
      <c r="G414" s="5">
        <f>Taxi_journeydata!G414</f>
        <v>169</v>
      </c>
      <c r="H414" s="5">
        <f>Taxi_journeydata!H414</f>
        <v>220</v>
      </c>
      <c r="I414" s="5">
        <f>Taxi_journeydata!I414</f>
        <v>1</v>
      </c>
      <c r="J414" s="5">
        <f>Taxi_journeydata!J414</f>
        <v>8.66</v>
      </c>
      <c r="K414" s="5">
        <f>Taxi_journeydata!K414</f>
        <v>39.5</v>
      </c>
      <c r="M414" s="13">
        <f>IF(K414="","",Taxi_journeydata!M414)</f>
        <v>3.6168981481750961E-2</v>
      </c>
      <c r="N414" s="46">
        <f t="shared" si="21"/>
        <v>52.083333333721384</v>
      </c>
      <c r="O414" s="5">
        <f t="shared" si="20"/>
        <v>3</v>
      </c>
      <c r="P414" s="20">
        <f t="shared" si="22"/>
        <v>23</v>
      </c>
    </row>
    <row r="415" spans="2:16" x14ac:dyDescent="0.35">
      <c r="B415" s="11">
        <f>Taxi_journeydata!B415</f>
        <v>44391</v>
      </c>
      <c r="C415" s="13">
        <f>Taxi_journeydata!C415</f>
        <v>3.6111111111111115E-2</v>
      </c>
      <c r="D415" s="11">
        <f>Taxi_journeydata!D415</f>
        <v>44391</v>
      </c>
      <c r="E415" s="13">
        <f>Taxi_journeydata!E415</f>
        <v>3.951388888888889E-2</v>
      </c>
      <c r="F415" s="5">
        <f>Taxi_journeydata!F415</f>
        <v>1</v>
      </c>
      <c r="G415" s="5">
        <f>Taxi_journeydata!G415</f>
        <v>42</v>
      </c>
      <c r="H415" s="5">
        <f>Taxi_journeydata!H415</f>
        <v>42</v>
      </c>
      <c r="I415" s="5">
        <f>Taxi_journeydata!I415</f>
        <v>2</v>
      </c>
      <c r="J415" s="5">
        <f>Taxi_journeydata!J415</f>
        <v>0.81</v>
      </c>
      <c r="K415" s="5">
        <f>Taxi_journeydata!K415</f>
        <v>5.5</v>
      </c>
      <c r="M415" s="13">
        <f>IF(K415="","",Taxi_journeydata!M415)</f>
        <v>3.4027777801384218E-3</v>
      </c>
      <c r="N415" s="46">
        <f t="shared" si="21"/>
        <v>4.9000000033993274</v>
      </c>
      <c r="O415" s="5">
        <f t="shared" si="20"/>
        <v>4</v>
      </c>
      <c r="P415" s="20">
        <f t="shared" si="22"/>
        <v>0</v>
      </c>
    </row>
    <row r="416" spans="2:16" x14ac:dyDescent="0.35">
      <c r="B416" s="11">
        <f>Taxi_journeydata!B416</f>
        <v>44391</v>
      </c>
      <c r="C416" s="13">
        <f>Taxi_journeydata!C416</f>
        <v>0.14358796296296297</v>
      </c>
      <c r="D416" s="11">
        <f>Taxi_journeydata!D416</f>
        <v>44391</v>
      </c>
      <c r="E416" s="13">
        <f>Taxi_journeydata!E416</f>
        <v>0.15166666666666667</v>
      </c>
      <c r="F416" s="5">
        <f>Taxi_journeydata!F416</f>
        <v>1</v>
      </c>
      <c r="G416" s="5">
        <f>Taxi_journeydata!G416</f>
        <v>169</v>
      </c>
      <c r="H416" s="5">
        <f>Taxi_journeydata!H416</f>
        <v>126</v>
      </c>
      <c r="I416" s="5">
        <f>Taxi_journeydata!I416</f>
        <v>1</v>
      </c>
      <c r="J416" s="5">
        <f>Taxi_journeydata!J416</f>
        <v>3.74</v>
      </c>
      <c r="K416" s="5">
        <f>Taxi_journeydata!K416</f>
        <v>13.5</v>
      </c>
      <c r="M416" s="13">
        <f>IF(K416="","",Taxi_journeydata!M416)</f>
        <v>8.0787037004483864E-3</v>
      </c>
      <c r="N416" s="46">
        <f t="shared" si="21"/>
        <v>11.633333328645676</v>
      </c>
      <c r="O416" s="5">
        <f t="shared" si="20"/>
        <v>4</v>
      </c>
      <c r="P416" s="20">
        <f t="shared" si="22"/>
        <v>3</v>
      </c>
    </row>
    <row r="417" spans="2:16" x14ac:dyDescent="0.35">
      <c r="B417" s="11">
        <f>Taxi_journeydata!B417</f>
        <v>44391</v>
      </c>
      <c r="C417" s="13">
        <f>Taxi_journeydata!C417</f>
        <v>0.35030092592592593</v>
      </c>
      <c r="D417" s="11">
        <f>Taxi_journeydata!D417</f>
        <v>44391</v>
      </c>
      <c r="E417" s="13">
        <f>Taxi_journeydata!E417</f>
        <v>0.35354166666666664</v>
      </c>
      <c r="F417" s="5">
        <f>Taxi_journeydata!F417</f>
        <v>1</v>
      </c>
      <c r="G417" s="5">
        <f>Taxi_journeydata!G417</f>
        <v>236</v>
      </c>
      <c r="H417" s="5">
        <f>Taxi_journeydata!H417</f>
        <v>75</v>
      </c>
      <c r="I417" s="5">
        <f>Taxi_journeydata!I417</f>
        <v>1</v>
      </c>
      <c r="J417" s="5">
        <f>Taxi_journeydata!J417</f>
        <v>0.45</v>
      </c>
      <c r="K417" s="5">
        <f>Taxi_journeydata!K417</f>
        <v>5</v>
      </c>
      <c r="M417" s="13">
        <f>IF(K417="","",Taxi_journeydata!M417)</f>
        <v>3.2407407416030765E-3</v>
      </c>
      <c r="N417" s="46">
        <f t="shared" si="21"/>
        <v>4.6666666679084301</v>
      </c>
      <c r="O417" s="5">
        <f t="shared" si="20"/>
        <v>4</v>
      </c>
      <c r="P417" s="20">
        <f t="shared" si="22"/>
        <v>8</v>
      </c>
    </row>
    <row r="418" spans="2:16" x14ac:dyDescent="0.35">
      <c r="B418" s="11">
        <f>Taxi_journeydata!B418</f>
        <v>44391</v>
      </c>
      <c r="C418" s="13">
        <f>Taxi_journeydata!C418</f>
        <v>0.33572916666666663</v>
      </c>
      <c r="D418" s="11">
        <f>Taxi_journeydata!D418</f>
        <v>44391</v>
      </c>
      <c r="E418" s="13">
        <f>Taxi_journeydata!E418</f>
        <v>0.34424768518518517</v>
      </c>
      <c r="F418" s="5">
        <f>Taxi_journeydata!F418</f>
        <v>1</v>
      </c>
      <c r="G418" s="5">
        <f>Taxi_journeydata!G418</f>
        <v>42</v>
      </c>
      <c r="H418" s="5">
        <f>Taxi_journeydata!H418</f>
        <v>238</v>
      </c>
      <c r="I418" s="5">
        <f>Taxi_journeydata!I418</f>
        <v>1</v>
      </c>
      <c r="J418" s="5">
        <f>Taxi_journeydata!J418</f>
        <v>3</v>
      </c>
      <c r="K418" s="5">
        <f>Taxi_journeydata!K418</f>
        <v>11</v>
      </c>
      <c r="M418" s="13">
        <f>IF(K418="","",Taxi_journeydata!M418)</f>
        <v>8.5185185162117705E-3</v>
      </c>
      <c r="N418" s="46">
        <f t="shared" si="21"/>
        <v>12.266666663344949</v>
      </c>
      <c r="O418" s="5">
        <f t="shared" si="20"/>
        <v>4</v>
      </c>
      <c r="P418" s="20">
        <f t="shared" si="22"/>
        <v>8</v>
      </c>
    </row>
    <row r="419" spans="2:16" x14ac:dyDescent="0.35">
      <c r="B419" s="11">
        <f>Taxi_journeydata!B419</f>
        <v>44391</v>
      </c>
      <c r="C419" s="13">
        <f>Taxi_journeydata!C419</f>
        <v>0.41293981481481484</v>
      </c>
      <c r="D419" s="11">
        <f>Taxi_journeydata!D419</f>
        <v>44391</v>
      </c>
      <c r="E419" s="13">
        <f>Taxi_journeydata!E419</f>
        <v>0.4161111111111111</v>
      </c>
      <c r="F419" s="5">
        <f>Taxi_journeydata!F419</f>
        <v>1</v>
      </c>
      <c r="G419" s="5">
        <f>Taxi_journeydata!G419</f>
        <v>152</v>
      </c>
      <c r="H419" s="5">
        <f>Taxi_journeydata!H419</f>
        <v>42</v>
      </c>
      <c r="I419" s="5">
        <f>Taxi_journeydata!I419</f>
        <v>1</v>
      </c>
      <c r="J419" s="5">
        <f>Taxi_journeydata!J419</f>
        <v>1.05</v>
      </c>
      <c r="K419" s="5">
        <f>Taxi_journeydata!K419</f>
        <v>5.5</v>
      </c>
      <c r="M419" s="13">
        <f>IF(K419="","",Taxi_journeydata!M419)</f>
        <v>3.1712962954770774E-3</v>
      </c>
      <c r="N419" s="46">
        <f t="shared" si="21"/>
        <v>4.5666666654869914</v>
      </c>
      <c r="O419" s="5">
        <f t="shared" si="20"/>
        <v>4</v>
      </c>
      <c r="P419" s="20">
        <f t="shared" si="22"/>
        <v>9</v>
      </c>
    </row>
    <row r="420" spans="2:16" x14ac:dyDescent="0.35">
      <c r="B420" s="11">
        <f>Taxi_journeydata!B420</f>
        <v>44391</v>
      </c>
      <c r="C420" s="13">
        <f>Taxi_journeydata!C420</f>
        <v>0.38675925925925925</v>
      </c>
      <c r="D420" s="11">
        <f>Taxi_journeydata!D420</f>
        <v>44391</v>
      </c>
      <c r="E420" s="13">
        <f>Taxi_journeydata!E420</f>
        <v>0.39526620370370374</v>
      </c>
      <c r="F420" s="5">
        <f>Taxi_journeydata!F420</f>
        <v>1</v>
      </c>
      <c r="G420" s="5">
        <f>Taxi_journeydata!G420</f>
        <v>75</v>
      </c>
      <c r="H420" s="5">
        <f>Taxi_journeydata!H420</f>
        <v>74</v>
      </c>
      <c r="I420" s="5">
        <f>Taxi_journeydata!I420</f>
        <v>3</v>
      </c>
      <c r="J420" s="5">
        <f>Taxi_journeydata!J420</f>
        <v>1.35</v>
      </c>
      <c r="K420" s="5">
        <f>Taxi_journeydata!K420</f>
        <v>9</v>
      </c>
      <c r="M420" s="13">
        <f>IF(K420="","",Taxi_journeydata!M420)</f>
        <v>8.5069444467080757E-3</v>
      </c>
      <c r="N420" s="46">
        <f t="shared" si="21"/>
        <v>12.250000003259629</v>
      </c>
      <c r="O420" s="5">
        <f t="shared" si="20"/>
        <v>4</v>
      </c>
      <c r="P420" s="20">
        <f t="shared" si="22"/>
        <v>9</v>
      </c>
    </row>
    <row r="421" spans="2:16" x14ac:dyDescent="0.35">
      <c r="B421" s="11">
        <f>Taxi_journeydata!B421</f>
        <v>44391</v>
      </c>
      <c r="C421" s="13">
        <f>Taxi_journeydata!C421</f>
        <v>0.44218750000000001</v>
      </c>
      <c r="D421" s="11">
        <f>Taxi_journeydata!D421</f>
        <v>44391</v>
      </c>
      <c r="E421" s="13">
        <f>Taxi_journeydata!E421</f>
        <v>0.45347222222222222</v>
      </c>
      <c r="F421" s="5">
        <f>Taxi_journeydata!F421</f>
        <v>1</v>
      </c>
      <c r="G421" s="5">
        <f>Taxi_journeydata!G421</f>
        <v>75</v>
      </c>
      <c r="H421" s="5">
        <f>Taxi_journeydata!H421</f>
        <v>152</v>
      </c>
      <c r="I421" s="5">
        <f>Taxi_journeydata!I421</f>
        <v>1</v>
      </c>
      <c r="J421" s="5">
        <f>Taxi_journeydata!J421</f>
        <v>3.2</v>
      </c>
      <c r="K421" s="5">
        <f>Taxi_journeydata!K421</f>
        <v>13.5</v>
      </c>
      <c r="M421" s="13">
        <f>IF(K421="","",Taxi_journeydata!M421)</f>
        <v>1.1284722218988463E-2</v>
      </c>
      <c r="N421" s="46">
        <f t="shared" si="21"/>
        <v>16.249999995343387</v>
      </c>
      <c r="O421" s="5">
        <f t="shared" si="20"/>
        <v>4</v>
      </c>
      <c r="P421" s="20">
        <f t="shared" si="22"/>
        <v>10</v>
      </c>
    </row>
    <row r="422" spans="2:16" x14ac:dyDescent="0.35">
      <c r="B422" s="11">
        <f>Taxi_journeydata!B422</f>
        <v>44391</v>
      </c>
      <c r="C422" s="13">
        <f>Taxi_journeydata!C422</f>
        <v>0.43920138888888888</v>
      </c>
      <c r="D422" s="11">
        <f>Taxi_journeydata!D422</f>
        <v>44391</v>
      </c>
      <c r="E422" s="13">
        <f>Taxi_journeydata!E422</f>
        <v>0.44166666666666665</v>
      </c>
      <c r="F422" s="5">
        <f>Taxi_journeydata!F422</f>
        <v>1</v>
      </c>
      <c r="G422" s="5">
        <f>Taxi_journeydata!G422</f>
        <v>24</v>
      </c>
      <c r="H422" s="5">
        <f>Taxi_journeydata!H422</f>
        <v>151</v>
      </c>
      <c r="I422" s="5">
        <f>Taxi_journeydata!I422</f>
        <v>1</v>
      </c>
      <c r="J422" s="5">
        <f>Taxi_journeydata!J422</f>
        <v>0.62</v>
      </c>
      <c r="K422" s="5">
        <f>Taxi_journeydata!K422</f>
        <v>4.5</v>
      </c>
      <c r="M422" s="13">
        <f>IF(K422="","",Taxi_journeydata!M422)</f>
        <v>2.4652777792653069E-3</v>
      </c>
      <c r="N422" s="46">
        <f t="shared" si="21"/>
        <v>3.5500000021420419</v>
      </c>
      <c r="O422" s="5">
        <f t="shared" si="20"/>
        <v>4</v>
      </c>
      <c r="P422" s="20">
        <f t="shared" si="22"/>
        <v>10</v>
      </c>
    </row>
    <row r="423" spans="2:16" x14ac:dyDescent="0.35">
      <c r="B423" s="11">
        <f>Taxi_journeydata!B423</f>
        <v>44391</v>
      </c>
      <c r="C423" s="13">
        <f>Taxi_journeydata!C423</f>
        <v>0.45763888888888887</v>
      </c>
      <c r="D423" s="11">
        <f>Taxi_journeydata!D423</f>
        <v>44391</v>
      </c>
      <c r="E423" s="13">
        <f>Taxi_journeydata!E423</f>
        <v>0.47283564814814816</v>
      </c>
      <c r="F423" s="5">
        <f>Taxi_journeydata!F423</f>
        <v>1</v>
      </c>
      <c r="G423" s="5">
        <f>Taxi_journeydata!G423</f>
        <v>95</v>
      </c>
      <c r="H423" s="5">
        <f>Taxi_journeydata!H423</f>
        <v>216</v>
      </c>
      <c r="I423" s="5">
        <f>Taxi_journeydata!I423</f>
        <v>1</v>
      </c>
      <c r="J423" s="5">
        <f>Taxi_journeydata!J423</f>
        <v>3.31</v>
      </c>
      <c r="K423" s="5">
        <f>Taxi_journeydata!K423</f>
        <v>14.5</v>
      </c>
      <c r="M423" s="13">
        <f>IF(K423="","",Taxi_journeydata!M423)</f>
        <v>1.5196759261016268E-2</v>
      </c>
      <c r="N423" s="46">
        <f t="shared" si="21"/>
        <v>21.883333335863426</v>
      </c>
      <c r="O423" s="5">
        <f t="shared" si="20"/>
        <v>4</v>
      </c>
      <c r="P423" s="20">
        <f t="shared" si="22"/>
        <v>10</v>
      </c>
    </row>
    <row r="424" spans="2:16" x14ac:dyDescent="0.35">
      <c r="B424" s="11">
        <f>Taxi_journeydata!B424</f>
        <v>44391</v>
      </c>
      <c r="C424" s="13">
        <f>Taxi_journeydata!C424</f>
        <v>0.43333333333333335</v>
      </c>
      <c r="D424" s="11">
        <f>Taxi_journeydata!D424</f>
        <v>44391</v>
      </c>
      <c r="E424" s="13">
        <f>Taxi_journeydata!E424</f>
        <v>0.4400810185185185</v>
      </c>
      <c r="F424" s="5">
        <f>Taxi_journeydata!F424</f>
        <v>1</v>
      </c>
      <c r="G424" s="5">
        <f>Taxi_journeydata!G424</f>
        <v>74</v>
      </c>
      <c r="H424" s="5">
        <f>Taxi_journeydata!H424</f>
        <v>75</v>
      </c>
      <c r="I424" s="5">
        <f>Taxi_journeydata!I424</f>
        <v>1</v>
      </c>
      <c r="J424" s="5">
        <f>Taxi_journeydata!J424</f>
        <v>1.53</v>
      </c>
      <c r="K424" s="5">
        <f>Taxi_journeydata!K424</f>
        <v>8</v>
      </c>
      <c r="M424" s="13">
        <f>IF(K424="","",Taxi_journeydata!M424)</f>
        <v>6.7476851836545393E-3</v>
      </c>
      <c r="N424" s="46">
        <f t="shared" si="21"/>
        <v>9.7166666644625366</v>
      </c>
      <c r="O424" s="5">
        <f t="shared" si="20"/>
        <v>4</v>
      </c>
      <c r="P424" s="20">
        <f t="shared" si="22"/>
        <v>10</v>
      </c>
    </row>
    <row r="425" spans="2:16" x14ac:dyDescent="0.35">
      <c r="B425" s="11">
        <f>Taxi_journeydata!B425</f>
        <v>44391</v>
      </c>
      <c r="C425" s="13">
        <f>Taxi_journeydata!C425</f>
        <v>0.45468749999999997</v>
      </c>
      <c r="D425" s="11">
        <f>Taxi_journeydata!D425</f>
        <v>44391</v>
      </c>
      <c r="E425" s="13">
        <f>Taxi_journeydata!E425</f>
        <v>0.45938657407407407</v>
      </c>
      <c r="F425" s="5">
        <f>Taxi_journeydata!F425</f>
        <v>1</v>
      </c>
      <c r="G425" s="5">
        <f>Taxi_journeydata!G425</f>
        <v>74</v>
      </c>
      <c r="H425" s="5">
        <f>Taxi_journeydata!H425</f>
        <v>42</v>
      </c>
      <c r="I425" s="5">
        <f>Taxi_journeydata!I425</f>
        <v>1</v>
      </c>
      <c r="J425" s="5">
        <f>Taxi_journeydata!J425</f>
        <v>1</v>
      </c>
      <c r="K425" s="5">
        <f>Taxi_journeydata!K425</f>
        <v>6.5</v>
      </c>
      <c r="M425" s="13">
        <f>IF(K425="","",Taxi_journeydata!M425)</f>
        <v>4.6990740738692693E-3</v>
      </c>
      <c r="N425" s="46">
        <f t="shared" si="21"/>
        <v>6.7666666663717479</v>
      </c>
      <c r="O425" s="5">
        <f t="shared" si="20"/>
        <v>4</v>
      </c>
      <c r="P425" s="20">
        <f t="shared" si="22"/>
        <v>10</v>
      </c>
    </row>
    <row r="426" spans="2:16" x14ac:dyDescent="0.35">
      <c r="B426" s="11">
        <f>Taxi_journeydata!B426</f>
        <v>44391</v>
      </c>
      <c r="C426" s="13">
        <f>Taxi_journeydata!C426</f>
        <v>0.4636805555555556</v>
      </c>
      <c r="D426" s="11">
        <f>Taxi_journeydata!D426</f>
        <v>44391</v>
      </c>
      <c r="E426" s="13">
        <f>Taxi_journeydata!E426</f>
        <v>0.46574074074074073</v>
      </c>
      <c r="F426" s="5">
        <f>Taxi_journeydata!F426</f>
        <v>1</v>
      </c>
      <c r="G426" s="5">
        <f>Taxi_journeydata!G426</f>
        <v>134</v>
      </c>
      <c r="H426" s="5">
        <f>Taxi_journeydata!H426</f>
        <v>28</v>
      </c>
      <c r="I426" s="5">
        <f>Taxi_journeydata!I426</f>
        <v>1</v>
      </c>
      <c r="J426" s="5">
        <f>Taxi_journeydata!J426</f>
        <v>1.85</v>
      </c>
      <c r="K426" s="5">
        <f>Taxi_journeydata!K426</f>
        <v>7</v>
      </c>
      <c r="M426" s="13">
        <f>IF(K426="","",Taxi_journeydata!M426)</f>
        <v>2.0601851865649223E-3</v>
      </c>
      <c r="N426" s="46">
        <f t="shared" si="21"/>
        <v>2.9666666686534882</v>
      </c>
      <c r="O426" s="5">
        <f t="shared" si="20"/>
        <v>4</v>
      </c>
      <c r="P426" s="20">
        <f t="shared" si="22"/>
        <v>11</v>
      </c>
    </row>
    <row r="427" spans="2:16" x14ac:dyDescent="0.35">
      <c r="B427" s="11">
        <f>Taxi_journeydata!B427</f>
        <v>44391</v>
      </c>
      <c r="C427" s="13">
        <f>Taxi_journeydata!C427</f>
        <v>0.49625000000000002</v>
      </c>
      <c r="D427" s="11">
        <f>Taxi_journeydata!D427</f>
        <v>44391</v>
      </c>
      <c r="E427" s="13">
        <f>Taxi_journeydata!E427</f>
        <v>0.49995370370370368</v>
      </c>
      <c r="F427" s="5">
        <f>Taxi_journeydata!F427</f>
        <v>1</v>
      </c>
      <c r="G427" s="5">
        <f>Taxi_journeydata!G427</f>
        <v>83</v>
      </c>
      <c r="H427" s="5">
        <f>Taxi_journeydata!H427</f>
        <v>83</v>
      </c>
      <c r="I427" s="5">
        <f>Taxi_journeydata!I427</f>
        <v>1</v>
      </c>
      <c r="J427" s="5">
        <f>Taxi_journeydata!J427</f>
        <v>0.12</v>
      </c>
      <c r="K427" s="5">
        <f>Taxi_journeydata!K427</f>
        <v>4.5</v>
      </c>
      <c r="M427" s="13">
        <f>IF(K427="","",Taxi_journeydata!M427)</f>
        <v>3.7037037036498077E-3</v>
      </c>
      <c r="N427" s="46">
        <f t="shared" si="21"/>
        <v>5.3333333332557231</v>
      </c>
      <c r="O427" s="5">
        <f t="shared" si="20"/>
        <v>4</v>
      </c>
      <c r="P427" s="20">
        <f t="shared" si="22"/>
        <v>11</v>
      </c>
    </row>
    <row r="428" spans="2:16" x14ac:dyDescent="0.35">
      <c r="B428" s="11">
        <f>Taxi_journeydata!B428</f>
        <v>44391</v>
      </c>
      <c r="C428" s="13">
        <f>Taxi_journeydata!C428</f>
        <v>0.53979166666666667</v>
      </c>
      <c r="D428" s="11">
        <f>Taxi_journeydata!D428</f>
        <v>44391</v>
      </c>
      <c r="E428" s="13">
        <f>Taxi_journeydata!E428</f>
        <v>0.54601851851851857</v>
      </c>
      <c r="F428" s="5">
        <f>Taxi_journeydata!F428</f>
        <v>1</v>
      </c>
      <c r="G428" s="5">
        <f>Taxi_journeydata!G428</f>
        <v>18</v>
      </c>
      <c r="H428" s="5">
        <f>Taxi_journeydata!H428</f>
        <v>241</v>
      </c>
      <c r="I428" s="5">
        <f>Taxi_journeydata!I428</f>
        <v>1</v>
      </c>
      <c r="J428" s="5">
        <f>Taxi_journeydata!J428</f>
        <v>1.04</v>
      </c>
      <c r="K428" s="5">
        <f>Taxi_journeydata!K428</f>
        <v>7.5</v>
      </c>
      <c r="M428" s="13">
        <f>IF(K428="","",Taxi_journeydata!M428)</f>
        <v>6.2268518522614613E-3</v>
      </c>
      <c r="N428" s="46">
        <f t="shared" si="21"/>
        <v>8.9666666672565043</v>
      </c>
      <c r="O428" s="5">
        <f t="shared" si="20"/>
        <v>4</v>
      </c>
      <c r="P428" s="20">
        <f t="shared" si="22"/>
        <v>12</v>
      </c>
    </row>
    <row r="429" spans="2:16" x14ac:dyDescent="0.35">
      <c r="B429" s="11">
        <f>Taxi_journeydata!B429</f>
        <v>44391</v>
      </c>
      <c r="C429" s="13">
        <f>Taxi_journeydata!C429</f>
        <v>0.53592592592592592</v>
      </c>
      <c r="D429" s="11">
        <f>Taxi_journeydata!D429</f>
        <v>44391</v>
      </c>
      <c r="E429" s="13">
        <f>Taxi_journeydata!E429</f>
        <v>0.54398148148148151</v>
      </c>
      <c r="F429" s="5">
        <f>Taxi_journeydata!F429</f>
        <v>1</v>
      </c>
      <c r="G429" s="5">
        <f>Taxi_journeydata!G429</f>
        <v>166</v>
      </c>
      <c r="H429" s="5">
        <f>Taxi_journeydata!H429</f>
        <v>75</v>
      </c>
      <c r="I429" s="5">
        <f>Taxi_journeydata!I429</f>
        <v>1</v>
      </c>
      <c r="J429" s="5">
        <f>Taxi_journeydata!J429</f>
        <v>1.63</v>
      </c>
      <c r="K429" s="5">
        <f>Taxi_journeydata!K429</f>
        <v>9.5</v>
      </c>
      <c r="M429" s="13">
        <f>IF(K429="","",Taxi_journeydata!M429)</f>
        <v>8.0555555541650392E-3</v>
      </c>
      <c r="N429" s="46">
        <f t="shared" si="21"/>
        <v>11.599999997997656</v>
      </c>
      <c r="O429" s="5">
        <f t="shared" si="20"/>
        <v>4</v>
      </c>
      <c r="P429" s="20">
        <f t="shared" si="22"/>
        <v>12</v>
      </c>
    </row>
    <row r="430" spans="2:16" x14ac:dyDescent="0.35">
      <c r="B430" s="11">
        <f>Taxi_journeydata!B430</f>
        <v>44391</v>
      </c>
      <c r="C430" s="13">
        <f>Taxi_journeydata!C430</f>
        <v>0.51209490740740737</v>
      </c>
      <c r="D430" s="11">
        <f>Taxi_journeydata!D430</f>
        <v>44391</v>
      </c>
      <c r="E430" s="13">
        <f>Taxi_journeydata!E430</f>
        <v>0.52225694444444437</v>
      </c>
      <c r="F430" s="5">
        <f>Taxi_journeydata!F430</f>
        <v>1</v>
      </c>
      <c r="G430" s="5">
        <f>Taxi_journeydata!G430</f>
        <v>243</v>
      </c>
      <c r="H430" s="5">
        <f>Taxi_journeydata!H430</f>
        <v>42</v>
      </c>
      <c r="I430" s="5">
        <f>Taxi_journeydata!I430</f>
        <v>1</v>
      </c>
      <c r="J430" s="5">
        <f>Taxi_journeydata!J430</f>
        <v>3.88</v>
      </c>
      <c r="K430" s="5">
        <f>Taxi_journeydata!K430</f>
        <v>15</v>
      </c>
      <c r="M430" s="13">
        <f>IF(K430="","",Taxi_journeydata!M430)</f>
        <v>1.0162037040572613E-2</v>
      </c>
      <c r="N430" s="46">
        <f t="shared" si="21"/>
        <v>14.633333338424563</v>
      </c>
      <c r="O430" s="5">
        <f t="shared" si="20"/>
        <v>4</v>
      </c>
      <c r="P430" s="20">
        <f t="shared" si="22"/>
        <v>12</v>
      </c>
    </row>
    <row r="431" spans="2:16" x14ac:dyDescent="0.35">
      <c r="B431" s="11">
        <f>Taxi_journeydata!B431</f>
        <v>44391</v>
      </c>
      <c r="C431" s="13">
        <f>Taxi_journeydata!C431</f>
        <v>0.5496064814814815</v>
      </c>
      <c r="D431" s="11">
        <f>Taxi_journeydata!D431</f>
        <v>44391</v>
      </c>
      <c r="E431" s="13">
        <f>Taxi_journeydata!E431</f>
        <v>0.55401620370370364</v>
      </c>
      <c r="F431" s="5">
        <f>Taxi_journeydata!F431</f>
        <v>1</v>
      </c>
      <c r="G431" s="5">
        <f>Taxi_journeydata!G431</f>
        <v>166</v>
      </c>
      <c r="H431" s="5">
        <f>Taxi_journeydata!H431</f>
        <v>24</v>
      </c>
      <c r="I431" s="5">
        <f>Taxi_journeydata!I431</f>
        <v>1</v>
      </c>
      <c r="J431" s="5">
        <f>Taxi_journeydata!J431</f>
        <v>1.07</v>
      </c>
      <c r="K431" s="5">
        <f>Taxi_journeydata!K431</f>
        <v>6.5</v>
      </c>
      <c r="M431" s="13">
        <f>IF(K431="","",Taxi_journeydata!M431)</f>
        <v>4.4097222198615782E-3</v>
      </c>
      <c r="N431" s="46">
        <f t="shared" si="21"/>
        <v>6.3499999966006726</v>
      </c>
      <c r="O431" s="5">
        <f t="shared" si="20"/>
        <v>4</v>
      </c>
      <c r="P431" s="20">
        <f t="shared" si="22"/>
        <v>13</v>
      </c>
    </row>
    <row r="432" spans="2:16" x14ac:dyDescent="0.35">
      <c r="B432" s="11">
        <f>Taxi_journeydata!B432</f>
        <v>44391</v>
      </c>
      <c r="C432" s="13">
        <f>Taxi_journeydata!C432</f>
        <v>0.57577546296296289</v>
      </c>
      <c r="D432" s="11">
        <f>Taxi_journeydata!D432</f>
        <v>44391</v>
      </c>
      <c r="E432" s="13">
        <f>Taxi_journeydata!E432</f>
        <v>0.57967592592592598</v>
      </c>
      <c r="F432" s="5">
        <f>Taxi_journeydata!F432</f>
        <v>1</v>
      </c>
      <c r="G432" s="5">
        <f>Taxi_journeydata!G432</f>
        <v>42</v>
      </c>
      <c r="H432" s="5">
        <f>Taxi_journeydata!H432</f>
        <v>42</v>
      </c>
      <c r="I432" s="5">
        <f>Taxi_journeydata!I432</f>
        <v>1</v>
      </c>
      <c r="J432" s="5">
        <f>Taxi_journeydata!J432</f>
        <v>0.99</v>
      </c>
      <c r="K432" s="5">
        <f>Taxi_journeydata!K432</f>
        <v>6</v>
      </c>
      <c r="M432" s="13">
        <f>IF(K432="","",Taxi_journeydata!M432)</f>
        <v>3.9004629652481526E-3</v>
      </c>
      <c r="N432" s="46">
        <f t="shared" si="21"/>
        <v>5.6166666699573398</v>
      </c>
      <c r="O432" s="5">
        <f t="shared" si="20"/>
        <v>4</v>
      </c>
      <c r="P432" s="20">
        <f t="shared" si="22"/>
        <v>13</v>
      </c>
    </row>
    <row r="433" spans="2:16" x14ac:dyDescent="0.35">
      <c r="B433" s="11">
        <f>Taxi_journeydata!B433</f>
        <v>44391</v>
      </c>
      <c r="C433" s="13">
        <f>Taxi_journeydata!C433</f>
        <v>0.59659722222222222</v>
      </c>
      <c r="D433" s="11">
        <f>Taxi_journeydata!D433</f>
        <v>44391</v>
      </c>
      <c r="E433" s="13">
        <f>Taxi_journeydata!E433</f>
        <v>0.60990740740740745</v>
      </c>
      <c r="F433" s="5">
        <f>Taxi_journeydata!F433</f>
        <v>1</v>
      </c>
      <c r="G433" s="5">
        <f>Taxi_journeydata!G433</f>
        <v>33</v>
      </c>
      <c r="H433" s="5">
        <f>Taxi_journeydata!H433</f>
        <v>97</v>
      </c>
      <c r="I433" s="5">
        <f>Taxi_journeydata!I433</f>
        <v>1</v>
      </c>
      <c r="J433" s="5">
        <f>Taxi_journeydata!J433</f>
        <v>1.94</v>
      </c>
      <c r="K433" s="5">
        <f>Taxi_journeydata!K433</f>
        <v>12.5</v>
      </c>
      <c r="M433" s="13">
        <f>IF(K433="","",Taxi_journeydata!M433)</f>
        <v>1.3310185182490386E-2</v>
      </c>
      <c r="N433" s="46">
        <f t="shared" si="21"/>
        <v>19.166666662786156</v>
      </c>
      <c r="O433" s="5">
        <f t="shared" si="20"/>
        <v>4</v>
      </c>
      <c r="P433" s="20">
        <f t="shared" si="22"/>
        <v>14</v>
      </c>
    </row>
    <row r="434" spans="2:16" x14ac:dyDescent="0.35">
      <c r="B434" s="11">
        <f>Taxi_journeydata!B434</f>
        <v>44391</v>
      </c>
      <c r="C434" s="13">
        <f>Taxi_journeydata!C434</f>
        <v>0.6290972222222222</v>
      </c>
      <c r="D434" s="11">
        <f>Taxi_journeydata!D434</f>
        <v>44391</v>
      </c>
      <c r="E434" s="13">
        <f>Taxi_journeydata!E434</f>
        <v>0.63233796296296296</v>
      </c>
      <c r="F434" s="5">
        <f>Taxi_journeydata!F434</f>
        <v>1</v>
      </c>
      <c r="G434" s="5">
        <f>Taxi_journeydata!G434</f>
        <v>74</v>
      </c>
      <c r="H434" s="5">
        <f>Taxi_journeydata!H434</f>
        <v>75</v>
      </c>
      <c r="I434" s="5">
        <f>Taxi_journeydata!I434</f>
        <v>1</v>
      </c>
      <c r="J434" s="5">
        <f>Taxi_journeydata!J434</f>
        <v>0.82</v>
      </c>
      <c r="K434" s="5">
        <f>Taxi_journeydata!K434</f>
        <v>5.5</v>
      </c>
      <c r="M434" s="13">
        <f>IF(K434="","",Taxi_journeydata!M434)</f>
        <v>3.2407407416030765E-3</v>
      </c>
      <c r="N434" s="46">
        <f t="shared" si="21"/>
        <v>4.6666666679084301</v>
      </c>
      <c r="O434" s="5">
        <f t="shared" si="20"/>
        <v>4</v>
      </c>
      <c r="P434" s="20">
        <f t="shared" si="22"/>
        <v>15</v>
      </c>
    </row>
    <row r="435" spans="2:16" x14ac:dyDescent="0.35">
      <c r="B435" s="11">
        <f>Taxi_journeydata!B435</f>
        <v>44391</v>
      </c>
      <c r="C435" s="13">
        <f>Taxi_journeydata!C435</f>
        <v>0.63356481481481486</v>
      </c>
      <c r="D435" s="11">
        <f>Taxi_journeydata!D435</f>
        <v>44391</v>
      </c>
      <c r="E435" s="13">
        <f>Taxi_journeydata!E435</f>
        <v>0.6390393518518519</v>
      </c>
      <c r="F435" s="5">
        <f>Taxi_journeydata!F435</f>
        <v>1</v>
      </c>
      <c r="G435" s="5">
        <f>Taxi_journeydata!G435</f>
        <v>41</v>
      </c>
      <c r="H435" s="5">
        <f>Taxi_journeydata!H435</f>
        <v>75</v>
      </c>
      <c r="I435" s="5">
        <f>Taxi_journeydata!I435</f>
        <v>1</v>
      </c>
      <c r="J435" s="5">
        <f>Taxi_journeydata!J435</f>
        <v>1.24</v>
      </c>
      <c r="K435" s="5">
        <f>Taxi_journeydata!K435</f>
        <v>7.5</v>
      </c>
      <c r="M435" s="13">
        <f>IF(K435="","",Taxi_journeydata!M435)</f>
        <v>5.4745370362070389E-3</v>
      </c>
      <c r="N435" s="46">
        <f t="shared" si="21"/>
        <v>7.883333332138136</v>
      </c>
      <c r="O435" s="5">
        <f t="shared" si="20"/>
        <v>4</v>
      </c>
      <c r="P435" s="20">
        <f t="shared" si="22"/>
        <v>15</v>
      </c>
    </row>
    <row r="436" spans="2:16" x14ac:dyDescent="0.35">
      <c r="B436" s="11">
        <f>Taxi_journeydata!B436</f>
        <v>44391</v>
      </c>
      <c r="C436" s="13">
        <f>Taxi_journeydata!C436</f>
        <v>0.66215277777777781</v>
      </c>
      <c r="D436" s="11">
        <f>Taxi_journeydata!D436</f>
        <v>44391</v>
      </c>
      <c r="E436" s="13">
        <f>Taxi_journeydata!E436</f>
        <v>0.67596064814814805</v>
      </c>
      <c r="F436" s="5">
        <f>Taxi_journeydata!F436</f>
        <v>1</v>
      </c>
      <c r="G436" s="5">
        <f>Taxi_journeydata!G436</f>
        <v>166</v>
      </c>
      <c r="H436" s="5">
        <f>Taxi_journeydata!H436</f>
        <v>243</v>
      </c>
      <c r="I436" s="5">
        <f>Taxi_journeydata!I436</f>
        <v>2</v>
      </c>
      <c r="J436" s="5">
        <f>Taxi_journeydata!J436</f>
        <v>5.29</v>
      </c>
      <c r="K436" s="5">
        <f>Taxi_journeydata!K436</f>
        <v>19</v>
      </c>
      <c r="M436" s="13">
        <f>IF(K436="","",Taxi_journeydata!M436)</f>
        <v>1.3807870367600117E-2</v>
      </c>
      <c r="N436" s="46">
        <f t="shared" si="21"/>
        <v>19.883333329344168</v>
      </c>
      <c r="O436" s="5">
        <f t="shared" si="20"/>
        <v>4</v>
      </c>
      <c r="P436" s="20">
        <f t="shared" si="22"/>
        <v>15</v>
      </c>
    </row>
    <row r="437" spans="2:16" x14ac:dyDescent="0.35">
      <c r="B437" s="11">
        <f>Taxi_journeydata!B437</f>
        <v>44391</v>
      </c>
      <c r="C437" s="13">
        <f>Taxi_journeydata!C437</f>
        <v>0.68456018518518524</v>
      </c>
      <c r="D437" s="11">
        <f>Taxi_journeydata!D437</f>
        <v>44391</v>
      </c>
      <c r="E437" s="13">
        <f>Taxi_journeydata!E437</f>
        <v>0.68807870370370372</v>
      </c>
      <c r="F437" s="5">
        <f>Taxi_journeydata!F437</f>
        <v>1</v>
      </c>
      <c r="G437" s="5">
        <f>Taxi_journeydata!G437</f>
        <v>33</v>
      </c>
      <c r="H437" s="5">
        <f>Taxi_journeydata!H437</f>
        <v>33</v>
      </c>
      <c r="I437" s="5">
        <f>Taxi_journeydata!I437</f>
        <v>1</v>
      </c>
      <c r="J437" s="5">
        <f>Taxi_journeydata!J437</f>
        <v>0.63</v>
      </c>
      <c r="K437" s="5">
        <f>Taxi_journeydata!K437</f>
        <v>5</v>
      </c>
      <c r="M437" s="13">
        <f>IF(K437="","",Taxi_journeydata!M437)</f>
        <v>3.5185185188311152E-3</v>
      </c>
      <c r="N437" s="46">
        <f t="shared" si="21"/>
        <v>5.0666666671168059</v>
      </c>
      <c r="O437" s="5">
        <f t="shared" si="20"/>
        <v>4</v>
      </c>
      <c r="P437" s="20">
        <f t="shared" si="22"/>
        <v>16</v>
      </c>
    </row>
    <row r="438" spans="2:16" x14ac:dyDescent="0.35">
      <c r="B438" s="11">
        <f>Taxi_journeydata!B438</f>
        <v>44391</v>
      </c>
      <c r="C438" s="13">
        <f>Taxi_journeydata!C438</f>
        <v>0.67122685185185194</v>
      </c>
      <c r="D438" s="11">
        <f>Taxi_journeydata!D438</f>
        <v>44391</v>
      </c>
      <c r="E438" s="13">
        <f>Taxi_journeydata!E438</f>
        <v>0.67314814814814816</v>
      </c>
      <c r="F438" s="5">
        <f>Taxi_journeydata!F438</f>
        <v>1</v>
      </c>
      <c r="G438" s="5">
        <f>Taxi_journeydata!G438</f>
        <v>41</v>
      </c>
      <c r="H438" s="5">
        <f>Taxi_journeydata!H438</f>
        <v>74</v>
      </c>
      <c r="I438" s="5">
        <f>Taxi_journeydata!I438</f>
        <v>1</v>
      </c>
      <c r="J438" s="5">
        <f>Taxi_journeydata!J438</f>
        <v>0.48</v>
      </c>
      <c r="K438" s="5">
        <f>Taxi_journeydata!K438</f>
        <v>4</v>
      </c>
      <c r="M438" s="13">
        <f>IF(K438="","",Taxi_journeydata!M438)</f>
        <v>1.9212962943129241E-3</v>
      </c>
      <c r="N438" s="46">
        <f t="shared" si="21"/>
        <v>2.7666666638106108</v>
      </c>
      <c r="O438" s="5">
        <f t="shared" si="20"/>
        <v>4</v>
      </c>
      <c r="P438" s="20">
        <f t="shared" si="22"/>
        <v>16</v>
      </c>
    </row>
    <row r="439" spans="2:16" x14ac:dyDescent="0.35">
      <c r="B439" s="11">
        <f>Taxi_journeydata!B439</f>
        <v>44391</v>
      </c>
      <c r="C439" s="13">
        <f>Taxi_journeydata!C439</f>
        <v>0.69188657407407417</v>
      </c>
      <c r="D439" s="11">
        <f>Taxi_journeydata!D439</f>
        <v>44391</v>
      </c>
      <c r="E439" s="13">
        <f>Taxi_journeydata!E439</f>
        <v>0.71512731481481484</v>
      </c>
      <c r="F439" s="5">
        <f>Taxi_journeydata!F439</f>
        <v>1</v>
      </c>
      <c r="G439" s="5">
        <f>Taxi_journeydata!G439</f>
        <v>97</v>
      </c>
      <c r="H439" s="5">
        <f>Taxi_journeydata!H439</f>
        <v>89</v>
      </c>
      <c r="I439" s="5">
        <f>Taxi_journeydata!I439</f>
        <v>2</v>
      </c>
      <c r="J439" s="5">
        <f>Taxi_journeydata!J439</f>
        <v>3</v>
      </c>
      <c r="K439" s="5">
        <f>Taxi_journeydata!K439</f>
        <v>20.5</v>
      </c>
      <c r="M439" s="13">
        <f>IF(K439="","",Taxi_journeydata!M439)</f>
        <v>2.3240740738401655E-2</v>
      </c>
      <c r="N439" s="46">
        <f t="shared" si="21"/>
        <v>33.466666663298383</v>
      </c>
      <c r="O439" s="5">
        <f t="shared" si="20"/>
        <v>4</v>
      </c>
      <c r="P439" s="20">
        <f t="shared" si="22"/>
        <v>16</v>
      </c>
    </row>
    <row r="440" spans="2:16" x14ac:dyDescent="0.35">
      <c r="B440" s="11">
        <f>Taxi_journeydata!B440</f>
        <v>44391</v>
      </c>
      <c r="C440" s="13">
        <f>Taxi_journeydata!C440</f>
        <v>0.67388888888888887</v>
      </c>
      <c r="D440" s="11">
        <f>Taxi_journeydata!D440</f>
        <v>44391</v>
      </c>
      <c r="E440" s="13">
        <f>Taxi_journeydata!E440</f>
        <v>0.68674768518518514</v>
      </c>
      <c r="F440" s="5">
        <f>Taxi_journeydata!F440</f>
        <v>1</v>
      </c>
      <c r="G440" s="5">
        <f>Taxi_journeydata!G440</f>
        <v>166</v>
      </c>
      <c r="H440" s="5">
        <f>Taxi_journeydata!H440</f>
        <v>74</v>
      </c>
      <c r="I440" s="5">
        <f>Taxi_journeydata!I440</f>
        <v>1</v>
      </c>
      <c r="J440" s="5">
        <f>Taxi_journeydata!J440</f>
        <v>2.35</v>
      </c>
      <c r="K440" s="5">
        <f>Taxi_journeydata!K440</f>
        <v>12.5</v>
      </c>
      <c r="M440" s="13">
        <f>IF(K440="","",Taxi_journeydata!M440)</f>
        <v>1.2858796297223307E-2</v>
      </c>
      <c r="N440" s="46">
        <f t="shared" si="21"/>
        <v>18.516666668001562</v>
      </c>
      <c r="O440" s="5">
        <f t="shared" si="20"/>
        <v>4</v>
      </c>
      <c r="P440" s="20">
        <f t="shared" si="22"/>
        <v>16</v>
      </c>
    </row>
    <row r="441" spans="2:16" x14ac:dyDescent="0.35">
      <c r="B441" s="11">
        <f>Taxi_journeydata!B441</f>
        <v>44391</v>
      </c>
      <c r="C441" s="13">
        <f>Taxi_journeydata!C441</f>
        <v>0.71704861111111118</v>
      </c>
      <c r="D441" s="11">
        <f>Taxi_journeydata!D441</f>
        <v>44391</v>
      </c>
      <c r="E441" s="13">
        <f>Taxi_journeydata!E441</f>
        <v>0.72320601851851851</v>
      </c>
      <c r="F441" s="5">
        <f>Taxi_journeydata!F441</f>
        <v>1</v>
      </c>
      <c r="G441" s="5">
        <f>Taxi_journeydata!G441</f>
        <v>247</v>
      </c>
      <c r="H441" s="5">
        <f>Taxi_journeydata!H441</f>
        <v>42</v>
      </c>
      <c r="I441" s="5">
        <f>Taxi_journeydata!I441</f>
        <v>1</v>
      </c>
      <c r="J441" s="5">
        <f>Taxi_journeydata!J441</f>
        <v>1.86</v>
      </c>
      <c r="K441" s="5">
        <f>Taxi_journeydata!K441</f>
        <v>8.5</v>
      </c>
      <c r="M441" s="13">
        <f>IF(K441="","",Taxi_journeydata!M441)</f>
        <v>6.1574074061354622E-3</v>
      </c>
      <c r="N441" s="46">
        <f t="shared" si="21"/>
        <v>8.8666666648350656</v>
      </c>
      <c r="O441" s="5">
        <f t="shared" si="20"/>
        <v>4</v>
      </c>
      <c r="P441" s="20">
        <f t="shared" si="22"/>
        <v>17</v>
      </c>
    </row>
    <row r="442" spans="2:16" x14ac:dyDescent="0.35">
      <c r="B442" s="11">
        <f>Taxi_journeydata!B442</f>
        <v>44391</v>
      </c>
      <c r="C442" s="13">
        <f>Taxi_journeydata!C442</f>
        <v>0.73111111111111116</v>
      </c>
      <c r="D442" s="11">
        <f>Taxi_journeydata!D442</f>
        <v>44391</v>
      </c>
      <c r="E442" s="13">
        <f>Taxi_journeydata!E442</f>
        <v>0.74365740740740749</v>
      </c>
      <c r="F442" s="5">
        <f>Taxi_journeydata!F442</f>
        <v>1</v>
      </c>
      <c r="G442" s="5">
        <f>Taxi_journeydata!G442</f>
        <v>74</v>
      </c>
      <c r="H442" s="5">
        <f>Taxi_journeydata!H442</f>
        <v>42</v>
      </c>
      <c r="I442" s="5">
        <f>Taxi_journeydata!I442</f>
        <v>1</v>
      </c>
      <c r="J442" s="5">
        <f>Taxi_journeydata!J442</f>
        <v>2.2999999999999998</v>
      </c>
      <c r="K442" s="5">
        <f>Taxi_journeydata!K442</f>
        <v>13</v>
      </c>
      <c r="M442" s="13">
        <f>IF(K442="","",Taxi_journeydata!M442)</f>
        <v>1.2546296296932269E-2</v>
      </c>
      <c r="N442" s="46">
        <f t="shared" si="21"/>
        <v>18.066666667582467</v>
      </c>
      <c r="O442" s="5">
        <f t="shared" si="20"/>
        <v>4</v>
      </c>
      <c r="P442" s="20">
        <f t="shared" si="22"/>
        <v>17</v>
      </c>
    </row>
    <row r="443" spans="2:16" x14ac:dyDescent="0.35">
      <c r="B443" s="11">
        <f>Taxi_journeydata!B443</f>
        <v>44391</v>
      </c>
      <c r="C443" s="13">
        <f>Taxi_journeydata!C443</f>
        <v>0.78303240740740743</v>
      </c>
      <c r="D443" s="11">
        <f>Taxi_journeydata!D443</f>
        <v>44391</v>
      </c>
      <c r="E443" s="13">
        <f>Taxi_journeydata!E443</f>
        <v>0.78899305555555566</v>
      </c>
      <c r="F443" s="5">
        <f>Taxi_journeydata!F443</f>
        <v>1</v>
      </c>
      <c r="G443" s="5">
        <f>Taxi_journeydata!G443</f>
        <v>74</v>
      </c>
      <c r="H443" s="5">
        <f>Taxi_journeydata!H443</f>
        <v>41</v>
      </c>
      <c r="I443" s="5">
        <f>Taxi_journeydata!I443</f>
        <v>3</v>
      </c>
      <c r="J443" s="5">
        <f>Taxi_journeydata!J443</f>
        <v>1.2</v>
      </c>
      <c r="K443" s="5">
        <f>Taxi_journeydata!K443</f>
        <v>7.5</v>
      </c>
      <c r="M443" s="13">
        <f>IF(K443="","",Taxi_journeydata!M443)</f>
        <v>5.9606481445371173E-3</v>
      </c>
      <c r="N443" s="46">
        <f t="shared" si="21"/>
        <v>8.583333328133449</v>
      </c>
      <c r="O443" s="5">
        <f t="shared" si="20"/>
        <v>4</v>
      </c>
      <c r="P443" s="20">
        <f t="shared" si="22"/>
        <v>18</v>
      </c>
    </row>
    <row r="444" spans="2:16" x14ac:dyDescent="0.35">
      <c r="B444" s="11">
        <f>Taxi_journeydata!B444</f>
        <v>44391</v>
      </c>
      <c r="C444" s="13">
        <f>Taxi_journeydata!C444</f>
        <v>0.77424768518518527</v>
      </c>
      <c r="D444" s="11">
        <f>Taxi_journeydata!D444</f>
        <v>44391</v>
      </c>
      <c r="E444" s="13">
        <f>Taxi_journeydata!E444</f>
        <v>0.79620370370370364</v>
      </c>
      <c r="F444" s="5">
        <f>Taxi_journeydata!F444</f>
        <v>1</v>
      </c>
      <c r="G444" s="5">
        <f>Taxi_journeydata!G444</f>
        <v>74</v>
      </c>
      <c r="H444" s="5">
        <f>Taxi_journeydata!H444</f>
        <v>32</v>
      </c>
      <c r="I444" s="5">
        <f>Taxi_journeydata!I444</f>
        <v>1</v>
      </c>
      <c r="J444" s="5">
        <f>Taxi_journeydata!J444</f>
        <v>8.3699999999999992</v>
      </c>
      <c r="K444" s="5">
        <f>Taxi_journeydata!K444</f>
        <v>28.5</v>
      </c>
      <c r="M444" s="13">
        <f>IF(K444="","",Taxi_journeydata!M444)</f>
        <v>2.195601852145046E-2</v>
      </c>
      <c r="N444" s="46">
        <f t="shared" si="21"/>
        <v>31.616666670888662</v>
      </c>
      <c r="O444" s="5">
        <f t="shared" si="20"/>
        <v>4</v>
      </c>
      <c r="P444" s="20">
        <f t="shared" si="22"/>
        <v>18</v>
      </c>
    </row>
    <row r="445" spans="2:16" x14ac:dyDescent="0.35">
      <c r="B445" s="11">
        <f>Taxi_journeydata!B445</f>
        <v>44391</v>
      </c>
      <c r="C445" s="13">
        <f>Taxi_journeydata!C445</f>
        <v>0.75732638888888892</v>
      </c>
      <c r="D445" s="11">
        <f>Taxi_journeydata!D445</f>
        <v>44391</v>
      </c>
      <c r="E445" s="13">
        <f>Taxi_journeydata!E445</f>
        <v>0.76695601851851858</v>
      </c>
      <c r="F445" s="5">
        <f>Taxi_journeydata!F445</f>
        <v>1</v>
      </c>
      <c r="G445" s="5">
        <f>Taxi_journeydata!G445</f>
        <v>65</v>
      </c>
      <c r="H445" s="5">
        <f>Taxi_journeydata!H445</f>
        <v>49</v>
      </c>
      <c r="I445" s="5">
        <f>Taxi_journeydata!I445</f>
        <v>1</v>
      </c>
      <c r="J445" s="5">
        <f>Taxi_journeydata!J445</f>
        <v>1.9</v>
      </c>
      <c r="K445" s="5">
        <f>Taxi_journeydata!K445</f>
        <v>10.5</v>
      </c>
      <c r="M445" s="13">
        <f>IF(K445="","",Taxi_journeydata!M445)</f>
        <v>9.6296296323998831E-3</v>
      </c>
      <c r="N445" s="46">
        <f t="shared" si="21"/>
        <v>13.866666670655832</v>
      </c>
      <c r="O445" s="5">
        <f t="shared" si="20"/>
        <v>4</v>
      </c>
      <c r="P445" s="20">
        <f t="shared" si="22"/>
        <v>18</v>
      </c>
    </row>
    <row r="446" spans="2:16" x14ac:dyDescent="0.35">
      <c r="B446" s="11">
        <f>Taxi_journeydata!B446</f>
        <v>44391</v>
      </c>
      <c r="C446" s="13">
        <f>Taxi_journeydata!C446</f>
        <v>0.7727546296296296</v>
      </c>
      <c r="D446" s="11">
        <f>Taxi_journeydata!D446</f>
        <v>44391</v>
      </c>
      <c r="E446" s="13">
        <f>Taxi_journeydata!E446</f>
        <v>0.77501157407407406</v>
      </c>
      <c r="F446" s="5">
        <f>Taxi_journeydata!F446</f>
        <v>1</v>
      </c>
      <c r="G446" s="5">
        <f>Taxi_journeydata!G446</f>
        <v>41</v>
      </c>
      <c r="H446" s="5">
        <f>Taxi_journeydata!H446</f>
        <v>42</v>
      </c>
      <c r="I446" s="5">
        <f>Taxi_journeydata!I446</f>
        <v>1</v>
      </c>
      <c r="J446" s="5">
        <f>Taxi_journeydata!J446</f>
        <v>0.7</v>
      </c>
      <c r="K446" s="5">
        <f>Taxi_journeydata!K446</f>
        <v>4.5</v>
      </c>
      <c r="M446" s="13">
        <f>IF(K446="","",Taxi_journeydata!M446)</f>
        <v>2.2569444408873096E-3</v>
      </c>
      <c r="N446" s="46">
        <f t="shared" si="21"/>
        <v>3.2499999948777258</v>
      </c>
      <c r="O446" s="5">
        <f t="shared" si="20"/>
        <v>4</v>
      </c>
      <c r="P446" s="20">
        <f t="shared" si="22"/>
        <v>18</v>
      </c>
    </row>
    <row r="447" spans="2:16" x14ac:dyDescent="0.35">
      <c r="B447" s="11">
        <f>Taxi_journeydata!B447</f>
        <v>44391</v>
      </c>
      <c r="C447" s="13">
        <f>Taxi_journeydata!C447</f>
        <v>0.81809027777777776</v>
      </c>
      <c r="D447" s="11">
        <f>Taxi_journeydata!D447</f>
        <v>44391</v>
      </c>
      <c r="E447" s="13">
        <f>Taxi_journeydata!E447</f>
        <v>0.82089120370370372</v>
      </c>
      <c r="F447" s="5">
        <f>Taxi_journeydata!F447</f>
        <v>1</v>
      </c>
      <c r="G447" s="5">
        <f>Taxi_journeydata!G447</f>
        <v>82</v>
      </c>
      <c r="H447" s="5">
        <f>Taxi_journeydata!H447</f>
        <v>196</v>
      </c>
      <c r="I447" s="5">
        <f>Taxi_journeydata!I447</f>
        <v>1</v>
      </c>
      <c r="J447" s="5">
        <f>Taxi_journeydata!J447</f>
        <v>0.63</v>
      </c>
      <c r="K447" s="5">
        <f>Taxi_journeydata!K447</f>
        <v>5</v>
      </c>
      <c r="M447" s="13">
        <f>IF(K447="","",Taxi_journeydata!M447)</f>
        <v>2.8009259258396924E-3</v>
      </c>
      <c r="N447" s="46">
        <f t="shared" si="21"/>
        <v>4.033333333209157</v>
      </c>
      <c r="O447" s="5">
        <f t="shared" si="20"/>
        <v>4</v>
      </c>
      <c r="P447" s="20">
        <f t="shared" si="22"/>
        <v>19</v>
      </c>
    </row>
    <row r="448" spans="2:16" x14ac:dyDescent="0.35">
      <c r="B448" s="11">
        <f>Taxi_journeydata!B448</f>
        <v>44391</v>
      </c>
      <c r="C448" s="13">
        <f>Taxi_journeydata!C448</f>
        <v>0.86416666666666664</v>
      </c>
      <c r="D448" s="11">
        <f>Taxi_journeydata!D448</f>
        <v>44391</v>
      </c>
      <c r="E448" s="13">
        <f>Taxi_journeydata!E448</f>
        <v>0.87013888888888891</v>
      </c>
      <c r="F448" s="5">
        <f>Taxi_journeydata!F448</f>
        <v>1</v>
      </c>
      <c r="G448" s="5">
        <f>Taxi_journeydata!G448</f>
        <v>25</v>
      </c>
      <c r="H448" s="5">
        <f>Taxi_journeydata!H448</f>
        <v>181</v>
      </c>
      <c r="I448" s="5">
        <f>Taxi_journeydata!I448</f>
        <v>1</v>
      </c>
      <c r="J448" s="5">
        <f>Taxi_journeydata!J448</f>
        <v>1.32</v>
      </c>
      <c r="K448" s="5">
        <f>Taxi_journeydata!K448</f>
        <v>7.5</v>
      </c>
      <c r="M448" s="13">
        <f>IF(K448="","",Taxi_journeydata!M448)</f>
        <v>5.9722222213167697E-3</v>
      </c>
      <c r="N448" s="46">
        <f t="shared" si="21"/>
        <v>8.5999999986961484</v>
      </c>
      <c r="O448" s="5">
        <f t="shared" si="20"/>
        <v>4</v>
      </c>
      <c r="P448" s="20">
        <f t="shared" si="22"/>
        <v>20</v>
      </c>
    </row>
    <row r="449" spans="2:16" x14ac:dyDescent="0.35">
      <c r="B449" s="11">
        <f>Taxi_journeydata!B449</f>
        <v>44391</v>
      </c>
      <c r="C449" s="13">
        <f>Taxi_journeydata!C449</f>
        <v>0.82475694444444436</v>
      </c>
      <c r="D449" s="11">
        <f>Taxi_journeydata!D449</f>
        <v>44391</v>
      </c>
      <c r="E449" s="13">
        <f>Taxi_journeydata!E449</f>
        <v>0.83451388888888889</v>
      </c>
      <c r="F449" s="5">
        <f>Taxi_journeydata!F449</f>
        <v>1</v>
      </c>
      <c r="G449" s="5">
        <f>Taxi_journeydata!G449</f>
        <v>134</v>
      </c>
      <c r="H449" s="5">
        <f>Taxi_journeydata!H449</f>
        <v>95</v>
      </c>
      <c r="I449" s="5">
        <f>Taxi_journeydata!I449</f>
        <v>1</v>
      </c>
      <c r="J449" s="5">
        <f>Taxi_journeydata!J449</f>
        <v>2.78</v>
      </c>
      <c r="K449" s="5">
        <f>Taxi_journeydata!K449</f>
        <v>11.5</v>
      </c>
      <c r="M449" s="13">
        <f>IF(K449="","",Taxi_journeydata!M449)</f>
        <v>9.7569444478722289E-3</v>
      </c>
      <c r="N449" s="46">
        <f t="shared" si="21"/>
        <v>14.05000000493601</v>
      </c>
      <c r="O449" s="5">
        <f t="shared" si="20"/>
        <v>4</v>
      </c>
      <c r="P449" s="20">
        <f t="shared" si="22"/>
        <v>19</v>
      </c>
    </row>
    <row r="450" spans="2:16" x14ac:dyDescent="0.35">
      <c r="B450" s="11">
        <f>Taxi_journeydata!B450</f>
        <v>44391</v>
      </c>
      <c r="C450" s="13">
        <f>Taxi_journeydata!C450</f>
        <v>0.89825231481481482</v>
      </c>
      <c r="D450" s="11">
        <f>Taxi_journeydata!D450</f>
        <v>44391</v>
      </c>
      <c r="E450" s="13">
        <f>Taxi_journeydata!E450</f>
        <v>0.90498842592592599</v>
      </c>
      <c r="F450" s="5">
        <f>Taxi_journeydata!F450</f>
        <v>1</v>
      </c>
      <c r="G450" s="5">
        <f>Taxi_journeydata!G450</f>
        <v>74</v>
      </c>
      <c r="H450" s="5">
        <f>Taxi_journeydata!H450</f>
        <v>42</v>
      </c>
      <c r="I450" s="5">
        <f>Taxi_journeydata!I450</f>
        <v>1</v>
      </c>
      <c r="J450" s="5">
        <f>Taxi_journeydata!J450</f>
        <v>1.74</v>
      </c>
      <c r="K450" s="5">
        <f>Taxi_journeydata!K450</f>
        <v>9</v>
      </c>
      <c r="M450" s="13">
        <f>IF(K450="","",Taxi_journeydata!M450)</f>
        <v>6.7361111141508445E-3</v>
      </c>
      <c r="N450" s="46">
        <f t="shared" si="21"/>
        <v>9.7000000043772161</v>
      </c>
      <c r="O450" s="5">
        <f t="shared" si="20"/>
        <v>4</v>
      </c>
      <c r="P450" s="20">
        <f t="shared" si="22"/>
        <v>21</v>
      </c>
    </row>
    <row r="451" spans="2:16" x14ac:dyDescent="0.35">
      <c r="B451" s="11">
        <f>Taxi_journeydata!B451</f>
        <v>44391</v>
      </c>
      <c r="C451" s="13">
        <f>Taxi_journeydata!C451</f>
        <v>0.89500000000000002</v>
      </c>
      <c r="D451" s="11">
        <f>Taxi_journeydata!D451</f>
        <v>44391</v>
      </c>
      <c r="E451" s="13">
        <f>Taxi_journeydata!E451</f>
        <v>0.90682870370370372</v>
      </c>
      <c r="F451" s="5">
        <f>Taxi_journeydata!F451</f>
        <v>1</v>
      </c>
      <c r="G451" s="5">
        <f>Taxi_journeydata!G451</f>
        <v>65</v>
      </c>
      <c r="H451" s="5">
        <f>Taxi_journeydata!H451</f>
        <v>62</v>
      </c>
      <c r="I451" s="5">
        <f>Taxi_journeydata!I451</f>
        <v>1</v>
      </c>
      <c r="J451" s="5">
        <f>Taxi_journeydata!J451</f>
        <v>3.41</v>
      </c>
      <c r="K451" s="5">
        <f>Taxi_journeydata!K451</f>
        <v>14</v>
      </c>
      <c r="M451" s="13">
        <f>IF(K451="","",Taxi_journeydata!M451)</f>
        <v>1.1828703703940846E-2</v>
      </c>
      <c r="N451" s="46">
        <f t="shared" si="21"/>
        <v>17.033333333674818</v>
      </c>
      <c r="O451" s="5">
        <f t="shared" si="20"/>
        <v>4</v>
      </c>
      <c r="P451" s="20">
        <f t="shared" si="22"/>
        <v>21</v>
      </c>
    </row>
    <row r="452" spans="2:16" x14ac:dyDescent="0.35">
      <c r="B452" s="11">
        <f>Taxi_journeydata!B452</f>
        <v>44391</v>
      </c>
      <c r="C452" s="13">
        <f>Taxi_journeydata!C452</f>
        <v>0.97644675925925928</v>
      </c>
      <c r="D452" s="11">
        <f>Taxi_journeydata!D452</f>
        <v>44391</v>
      </c>
      <c r="E452" s="13">
        <f>Taxi_journeydata!E452</f>
        <v>0.98700231481481471</v>
      </c>
      <c r="F452" s="5">
        <f>Taxi_journeydata!F452</f>
        <v>1</v>
      </c>
      <c r="G452" s="5">
        <f>Taxi_journeydata!G452</f>
        <v>75</v>
      </c>
      <c r="H452" s="5">
        <f>Taxi_journeydata!H452</f>
        <v>248</v>
      </c>
      <c r="I452" s="5">
        <f>Taxi_journeydata!I452</f>
        <v>1</v>
      </c>
      <c r="J452" s="5">
        <f>Taxi_journeydata!J452</f>
        <v>5.0999999999999996</v>
      </c>
      <c r="K452" s="5">
        <f>Taxi_journeydata!K452</f>
        <v>17</v>
      </c>
      <c r="M452" s="13">
        <f>IF(K452="","",Taxi_journeydata!M452)</f>
        <v>1.0555555556493346E-2</v>
      </c>
      <c r="N452" s="46">
        <f t="shared" si="21"/>
        <v>15.200000001350418</v>
      </c>
      <c r="O452" s="5">
        <f t="shared" si="20"/>
        <v>4</v>
      </c>
      <c r="P452" s="20">
        <f t="shared" si="22"/>
        <v>23</v>
      </c>
    </row>
    <row r="453" spans="2:16" x14ac:dyDescent="0.35">
      <c r="B453" s="11">
        <f>Taxi_journeydata!B453</f>
        <v>44392</v>
      </c>
      <c r="C453" s="13">
        <f>Taxi_journeydata!C453</f>
        <v>0.20210648148148147</v>
      </c>
      <c r="D453" s="11">
        <f>Taxi_journeydata!D453</f>
        <v>44392</v>
      </c>
      <c r="E453" s="13">
        <f>Taxi_journeydata!E453</f>
        <v>0.20868055555555556</v>
      </c>
      <c r="F453" s="5">
        <f>Taxi_journeydata!F453</f>
        <v>1</v>
      </c>
      <c r="G453" s="5">
        <f>Taxi_journeydata!G453</f>
        <v>152</v>
      </c>
      <c r="H453" s="5">
        <f>Taxi_journeydata!H453</f>
        <v>243</v>
      </c>
      <c r="I453" s="5">
        <f>Taxi_journeydata!I453</f>
        <v>1</v>
      </c>
      <c r="J453" s="5">
        <f>Taxi_journeydata!J453</f>
        <v>2.78</v>
      </c>
      <c r="K453" s="5">
        <f>Taxi_journeydata!K453</f>
        <v>10</v>
      </c>
      <c r="M453" s="13">
        <f>IF(K453="","",Taxi_journeydata!M453)</f>
        <v>6.5740740756154992E-3</v>
      </c>
      <c r="N453" s="46">
        <f t="shared" si="21"/>
        <v>9.4666666688863188</v>
      </c>
      <c r="O453" s="5">
        <f t="shared" si="20"/>
        <v>5</v>
      </c>
      <c r="P453" s="20">
        <f t="shared" si="22"/>
        <v>4</v>
      </c>
    </row>
    <row r="454" spans="2:16" x14ac:dyDescent="0.35">
      <c r="B454" s="11">
        <f>Taxi_journeydata!B454</f>
        <v>44392</v>
      </c>
      <c r="C454" s="13">
        <f>Taxi_journeydata!C454</f>
        <v>0.22673611111111111</v>
      </c>
      <c r="D454" s="11">
        <f>Taxi_journeydata!D454</f>
        <v>44392</v>
      </c>
      <c r="E454" s="13">
        <f>Taxi_journeydata!E454</f>
        <v>0.30731481481481482</v>
      </c>
      <c r="F454" s="5">
        <f>Taxi_journeydata!F454</f>
        <v>1</v>
      </c>
      <c r="G454" s="5">
        <f>Taxi_journeydata!G454</f>
        <v>71</v>
      </c>
      <c r="H454" s="5">
        <f>Taxi_journeydata!H454</f>
        <v>235</v>
      </c>
      <c r="I454" s="5">
        <f>Taxi_journeydata!I454</f>
        <v>1</v>
      </c>
      <c r="J454" s="5">
        <f>Taxi_journeydata!J454</f>
        <v>23.94</v>
      </c>
      <c r="K454" s="5">
        <f>Taxi_journeydata!K454</f>
        <v>98.5</v>
      </c>
      <c r="M454" s="13">
        <f>IF(K454="","",Taxi_journeydata!M454)</f>
        <v>8.0578703702485655E-2</v>
      </c>
      <c r="N454" s="46">
        <f t="shared" si="21"/>
        <v>116.03333333157934</v>
      </c>
      <c r="O454" s="5">
        <f t="shared" si="20"/>
        <v>5</v>
      </c>
      <c r="P454" s="20">
        <f t="shared" si="22"/>
        <v>5</v>
      </c>
    </row>
    <row r="455" spans="2:16" x14ac:dyDescent="0.35">
      <c r="B455" s="11">
        <f>Taxi_journeydata!B455</f>
        <v>44392</v>
      </c>
      <c r="C455" s="13">
        <f>Taxi_journeydata!C455</f>
        <v>0.26351851851851854</v>
      </c>
      <c r="D455" s="11">
        <f>Taxi_journeydata!D455</f>
        <v>44392</v>
      </c>
      <c r="E455" s="13">
        <f>Taxi_journeydata!E455</f>
        <v>0.27900462962962963</v>
      </c>
      <c r="F455" s="5">
        <f>Taxi_journeydata!F455</f>
        <v>1</v>
      </c>
      <c r="G455" s="5">
        <f>Taxi_journeydata!G455</f>
        <v>47</v>
      </c>
      <c r="H455" s="5">
        <f>Taxi_journeydata!H455</f>
        <v>75</v>
      </c>
      <c r="I455" s="5">
        <f>Taxi_journeydata!I455</f>
        <v>1</v>
      </c>
      <c r="J455" s="5">
        <f>Taxi_journeydata!J455</f>
        <v>5.18</v>
      </c>
      <c r="K455" s="5">
        <f>Taxi_journeydata!K455</f>
        <v>19.5</v>
      </c>
      <c r="M455" s="13">
        <f>IF(K455="","",Taxi_journeydata!M455)</f>
        <v>1.5486111107748002E-2</v>
      </c>
      <c r="N455" s="46">
        <f t="shared" si="21"/>
        <v>22.299999995157123</v>
      </c>
      <c r="O455" s="5">
        <f t="shared" si="20"/>
        <v>5</v>
      </c>
      <c r="P455" s="20">
        <f t="shared" si="22"/>
        <v>6</v>
      </c>
    </row>
    <row r="456" spans="2:16" x14ac:dyDescent="0.35">
      <c r="B456" s="11">
        <f>Taxi_journeydata!B456</f>
        <v>44392</v>
      </c>
      <c r="C456" s="13">
        <f>Taxi_journeydata!C456</f>
        <v>0.26886574074074071</v>
      </c>
      <c r="D456" s="11">
        <f>Taxi_journeydata!D456</f>
        <v>44392</v>
      </c>
      <c r="E456" s="13">
        <f>Taxi_journeydata!E456</f>
        <v>0.29337962962962966</v>
      </c>
      <c r="F456" s="5">
        <f>Taxi_journeydata!F456</f>
        <v>1</v>
      </c>
      <c r="G456" s="5">
        <f>Taxi_journeydata!G456</f>
        <v>35</v>
      </c>
      <c r="H456" s="5">
        <f>Taxi_journeydata!H456</f>
        <v>197</v>
      </c>
      <c r="I456" s="5">
        <f>Taxi_journeydata!I456</f>
        <v>1</v>
      </c>
      <c r="J456" s="5">
        <f>Taxi_journeydata!J456</f>
        <v>6.52</v>
      </c>
      <c r="K456" s="5">
        <f>Taxi_journeydata!K456</f>
        <v>29</v>
      </c>
      <c r="M456" s="13">
        <f>IF(K456="","",Taxi_journeydata!M456)</f>
        <v>2.4513888885849155E-2</v>
      </c>
      <c r="N456" s="46">
        <f t="shared" si="21"/>
        <v>35.299999995622784</v>
      </c>
      <c r="O456" s="5">
        <f t="shared" si="20"/>
        <v>5</v>
      </c>
      <c r="P456" s="20">
        <f t="shared" si="22"/>
        <v>6</v>
      </c>
    </row>
    <row r="457" spans="2:16" x14ac:dyDescent="0.35">
      <c r="B457" s="11">
        <f>Taxi_journeydata!B457</f>
        <v>44392</v>
      </c>
      <c r="C457" s="13">
        <f>Taxi_journeydata!C457</f>
        <v>0.32199074074074074</v>
      </c>
      <c r="D457" s="11">
        <f>Taxi_journeydata!D457</f>
        <v>44392</v>
      </c>
      <c r="E457" s="13">
        <f>Taxi_journeydata!E457</f>
        <v>0.32944444444444443</v>
      </c>
      <c r="F457" s="5">
        <f>Taxi_journeydata!F457</f>
        <v>1</v>
      </c>
      <c r="G457" s="5">
        <f>Taxi_journeydata!G457</f>
        <v>52</v>
      </c>
      <c r="H457" s="5">
        <f>Taxi_journeydata!H457</f>
        <v>66</v>
      </c>
      <c r="I457" s="5">
        <f>Taxi_journeydata!I457</f>
        <v>1</v>
      </c>
      <c r="J457" s="5">
        <f>Taxi_journeydata!J457</f>
        <v>1.79</v>
      </c>
      <c r="K457" s="5">
        <f>Taxi_journeydata!K457</f>
        <v>8.5</v>
      </c>
      <c r="M457" s="13">
        <f>IF(K457="","",Taxi_journeydata!M457)</f>
        <v>7.4537037071422674E-3</v>
      </c>
      <c r="N457" s="46">
        <f t="shared" si="21"/>
        <v>10.733333338284865</v>
      </c>
      <c r="O457" s="5">
        <f t="shared" si="20"/>
        <v>5</v>
      </c>
      <c r="P457" s="20">
        <f t="shared" si="22"/>
        <v>7</v>
      </c>
    </row>
    <row r="458" spans="2:16" x14ac:dyDescent="0.35">
      <c r="B458" s="11">
        <f>Taxi_journeydata!B458</f>
        <v>44392</v>
      </c>
      <c r="C458" s="13">
        <f>Taxi_journeydata!C458</f>
        <v>0.32540509259259259</v>
      </c>
      <c r="D458" s="11">
        <f>Taxi_journeydata!D458</f>
        <v>44392</v>
      </c>
      <c r="E458" s="13">
        <f>Taxi_journeydata!E458</f>
        <v>0.33733796296296298</v>
      </c>
      <c r="F458" s="5">
        <f>Taxi_journeydata!F458</f>
        <v>1</v>
      </c>
      <c r="G458" s="5">
        <f>Taxi_journeydata!G458</f>
        <v>74</v>
      </c>
      <c r="H458" s="5">
        <f>Taxi_journeydata!H458</f>
        <v>75</v>
      </c>
      <c r="I458" s="5">
        <f>Taxi_journeydata!I458</f>
        <v>1</v>
      </c>
      <c r="J458" s="5">
        <f>Taxi_journeydata!J458</f>
        <v>2.2000000000000002</v>
      </c>
      <c r="K458" s="5">
        <f>Taxi_journeydata!K458</f>
        <v>13</v>
      </c>
      <c r="M458" s="13">
        <f>IF(K458="","",Taxi_journeydata!M458)</f>
        <v>1.1932870373129845E-2</v>
      </c>
      <c r="N458" s="46">
        <f t="shared" si="21"/>
        <v>17.183333337306976</v>
      </c>
      <c r="O458" s="5">
        <f t="shared" si="20"/>
        <v>5</v>
      </c>
      <c r="P458" s="20">
        <f t="shared" si="22"/>
        <v>7</v>
      </c>
    </row>
    <row r="459" spans="2:16" x14ac:dyDescent="0.35">
      <c r="B459" s="11">
        <f>Taxi_journeydata!B459</f>
        <v>44392</v>
      </c>
      <c r="C459" s="13">
        <f>Taxi_journeydata!C459</f>
        <v>0.34065972222222224</v>
      </c>
      <c r="D459" s="11">
        <f>Taxi_journeydata!D459</f>
        <v>44392</v>
      </c>
      <c r="E459" s="13">
        <f>Taxi_journeydata!E459</f>
        <v>0.34844907407407405</v>
      </c>
      <c r="F459" s="5">
        <f>Taxi_journeydata!F459</f>
        <v>1</v>
      </c>
      <c r="G459" s="5">
        <f>Taxi_journeydata!G459</f>
        <v>75</v>
      </c>
      <c r="H459" s="5">
        <f>Taxi_journeydata!H459</f>
        <v>166</v>
      </c>
      <c r="I459" s="5">
        <f>Taxi_journeydata!I459</f>
        <v>1</v>
      </c>
      <c r="J459" s="5">
        <f>Taxi_journeydata!J459</f>
        <v>2.54</v>
      </c>
      <c r="K459" s="5">
        <f>Taxi_journeydata!K459</f>
        <v>10.5</v>
      </c>
      <c r="M459" s="13">
        <f>IF(K459="","",Taxi_journeydata!M459)</f>
        <v>7.7893518537166528E-3</v>
      </c>
      <c r="N459" s="46">
        <f t="shared" si="21"/>
        <v>11.21666666935198</v>
      </c>
      <c r="O459" s="5">
        <f t="shared" si="20"/>
        <v>5</v>
      </c>
      <c r="P459" s="20">
        <f t="shared" si="22"/>
        <v>8</v>
      </c>
    </row>
    <row r="460" spans="2:16" x14ac:dyDescent="0.35">
      <c r="B460" s="11">
        <f>Taxi_journeydata!B460</f>
        <v>44392</v>
      </c>
      <c r="C460" s="13">
        <f>Taxi_journeydata!C460</f>
        <v>0.36216435185185186</v>
      </c>
      <c r="D460" s="11">
        <f>Taxi_journeydata!D460</f>
        <v>44392</v>
      </c>
      <c r="E460" s="13">
        <f>Taxi_journeydata!E460</f>
        <v>0.3802314814814815</v>
      </c>
      <c r="F460" s="5">
        <f>Taxi_journeydata!F460</f>
        <v>1</v>
      </c>
      <c r="G460" s="5">
        <f>Taxi_journeydata!G460</f>
        <v>42</v>
      </c>
      <c r="H460" s="5">
        <f>Taxi_journeydata!H460</f>
        <v>247</v>
      </c>
      <c r="I460" s="5">
        <f>Taxi_journeydata!I460</f>
        <v>1</v>
      </c>
      <c r="J460" s="5">
        <f>Taxi_journeydata!J460</f>
        <v>7.96</v>
      </c>
      <c r="K460" s="5">
        <f>Taxi_journeydata!K460</f>
        <v>25.5</v>
      </c>
      <c r="M460" s="13">
        <f>IF(K460="","",Taxi_journeydata!M460)</f>
        <v>1.806712963298196E-2</v>
      </c>
      <c r="N460" s="46">
        <f t="shared" si="21"/>
        <v>26.016666671494022</v>
      </c>
      <c r="O460" s="5">
        <f t="shared" ref="O460:O523" si="23">IF(K460="","",WEEKDAY(B460))</f>
        <v>5</v>
      </c>
      <c r="P460" s="20">
        <f t="shared" si="22"/>
        <v>8</v>
      </c>
    </row>
    <row r="461" spans="2:16" x14ac:dyDescent="0.35">
      <c r="B461" s="11">
        <f>Taxi_journeydata!B461</f>
        <v>44392</v>
      </c>
      <c r="C461" s="13">
        <f>Taxi_journeydata!C461</f>
        <v>0.40965277777777781</v>
      </c>
      <c r="D461" s="11">
        <f>Taxi_journeydata!D461</f>
        <v>44392</v>
      </c>
      <c r="E461" s="13">
        <f>Taxi_journeydata!E461</f>
        <v>0.41206018518518522</v>
      </c>
      <c r="F461" s="5">
        <f>Taxi_journeydata!F461</f>
        <v>1</v>
      </c>
      <c r="G461" s="5">
        <f>Taxi_journeydata!G461</f>
        <v>75</v>
      </c>
      <c r="H461" s="5">
        <f>Taxi_journeydata!H461</f>
        <v>74</v>
      </c>
      <c r="I461" s="5">
        <f>Taxi_journeydata!I461</f>
        <v>1</v>
      </c>
      <c r="J461" s="5">
        <f>Taxi_journeydata!J461</f>
        <v>0.67</v>
      </c>
      <c r="K461" s="5">
        <f>Taxi_journeydata!K461</f>
        <v>4.5</v>
      </c>
      <c r="M461" s="13">
        <f>IF(K461="","",Taxi_journeydata!M461)</f>
        <v>2.4074074099189602E-3</v>
      </c>
      <c r="N461" s="46">
        <f t="shared" ref="N461:N524" si="24">IF(M461="",0,M461*24*60)</f>
        <v>3.4666666702833027</v>
      </c>
      <c r="O461" s="5">
        <f t="shared" si="23"/>
        <v>5</v>
      </c>
      <c r="P461" s="20">
        <f t="shared" ref="P461:P524" si="25">IF(K461="","",ROUNDDOWN(C461*24,0))</f>
        <v>9</v>
      </c>
    </row>
    <row r="462" spans="2:16" x14ac:dyDescent="0.35">
      <c r="B462" s="11">
        <f>Taxi_journeydata!B462</f>
        <v>44392</v>
      </c>
      <c r="C462" s="13">
        <f>Taxi_journeydata!C462</f>
        <v>0.40299768518518514</v>
      </c>
      <c r="D462" s="11">
        <f>Taxi_journeydata!D462</f>
        <v>44392</v>
      </c>
      <c r="E462" s="13">
        <f>Taxi_journeydata!E462</f>
        <v>0.42276620370370371</v>
      </c>
      <c r="F462" s="5">
        <f>Taxi_journeydata!F462</f>
        <v>1</v>
      </c>
      <c r="G462" s="5">
        <f>Taxi_journeydata!G462</f>
        <v>41</v>
      </c>
      <c r="H462" s="5">
        <f>Taxi_journeydata!H462</f>
        <v>136</v>
      </c>
      <c r="I462" s="5">
        <f>Taxi_journeydata!I462</f>
        <v>1</v>
      </c>
      <c r="J462" s="5">
        <f>Taxi_journeydata!J462</f>
        <v>5.92</v>
      </c>
      <c r="K462" s="5">
        <f>Taxi_journeydata!K462</f>
        <v>23</v>
      </c>
      <c r="M462" s="13">
        <f>IF(K462="","",Taxi_journeydata!M462)</f>
        <v>1.9768518519413192E-2</v>
      </c>
      <c r="N462" s="46">
        <f t="shared" si="24"/>
        <v>28.466666667954996</v>
      </c>
      <c r="O462" s="5">
        <f t="shared" si="23"/>
        <v>5</v>
      </c>
      <c r="P462" s="20">
        <f t="shared" si="25"/>
        <v>9</v>
      </c>
    </row>
    <row r="463" spans="2:16" x14ac:dyDescent="0.35">
      <c r="B463" s="11">
        <f>Taxi_journeydata!B463</f>
        <v>44392</v>
      </c>
      <c r="C463" s="13">
        <f>Taxi_journeydata!C463</f>
        <v>0.38873842592592595</v>
      </c>
      <c r="D463" s="11">
        <f>Taxi_journeydata!D463</f>
        <v>44392</v>
      </c>
      <c r="E463" s="13">
        <f>Taxi_journeydata!E463</f>
        <v>0.39403935185185185</v>
      </c>
      <c r="F463" s="5">
        <f>Taxi_journeydata!F463</f>
        <v>1</v>
      </c>
      <c r="G463" s="5">
        <f>Taxi_journeydata!G463</f>
        <v>41</v>
      </c>
      <c r="H463" s="5">
        <f>Taxi_journeydata!H463</f>
        <v>75</v>
      </c>
      <c r="I463" s="5">
        <f>Taxi_journeydata!I463</f>
        <v>1</v>
      </c>
      <c r="J463" s="5">
        <f>Taxi_journeydata!J463</f>
        <v>1.35</v>
      </c>
      <c r="K463" s="5">
        <f>Taxi_journeydata!K463</f>
        <v>7</v>
      </c>
      <c r="M463" s="13">
        <f>IF(K463="","",Taxi_journeydata!M463)</f>
        <v>5.3009259281679988E-3</v>
      </c>
      <c r="N463" s="46">
        <f t="shared" si="24"/>
        <v>7.6333333365619183</v>
      </c>
      <c r="O463" s="5">
        <f t="shared" si="23"/>
        <v>5</v>
      </c>
      <c r="P463" s="20">
        <f t="shared" si="25"/>
        <v>9</v>
      </c>
    </row>
    <row r="464" spans="2:16" x14ac:dyDescent="0.35">
      <c r="B464" s="11">
        <f>Taxi_journeydata!B464</f>
        <v>44392</v>
      </c>
      <c r="C464" s="13">
        <f>Taxi_journeydata!C464</f>
        <v>0.39640046296296294</v>
      </c>
      <c r="D464" s="11">
        <f>Taxi_journeydata!D464</f>
        <v>44392</v>
      </c>
      <c r="E464" s="13">
        <f>Taxi_journeydata!E464</f>
        <v>0.40545138888888888</v>
      </c>
      <c r="F464" s="5">
        <f>Taxi_journeydata!F464</f>
        <v>1</v>
      </c>
      <c r="G464" s="5">
        <f>Taxi_journeydata!G464</f>
        <v>41</v>
      </c>
      <c r="H464" s="5">
        <f>Taxi_journeydata!H464</f>
        <v>168</v>
      </c>
      <c r="I464" s="5">
        <f>Taxi_journeydata!I464</f>
        <v>1</v>
      </c>
      <c r="J464" s="5">
        <f>Taxi_journeydata!J464</f>
        <v>2.13</v>
      </c>
      <c r="K464" s="5">
        <f>Taxi_journeydata!K464</f>
        <v>10.5</v>
      </c>
      <c r="M464" s="13">
        <f>IF(K464="","",Taxi_journeydata!M464)</f>
        <v>9.0509259243845008E-3</v>
      </c>
      <c r="N464" s="46">
        <f t="shared" si="24"/>
        <v>13.033333331113681</v>
      </c>
      <c r="O464" s="5">
        <f t="shared" si="23"/>
        <v>5</v>
      </c>
      <c r="P464" s="20">
        <f t="shared" si="25"/>
        <v>9</v>
      </c>
    </row>
    <row r="465" spans="2:16" x14ac:dyDescent="0.35">
      <c r="B465" s="11">
        <f>Taxi_journeydata!B465</f>
        <v>44392</v>
      </c>
      <c r="C465" s="13">
        <f>Taxi_journeydata!C465</f>
        <v>0.41554398148148147</v>
      </c>
      <c r="D465" s="11">
        <f>Taxi_journeydata!D465</f>
        <v>44392</v>
      </c>
      <c r="E465" s="13">
        <f>Taxi_journeydata!E465</f>
        <v>0.44120370370370371</v>
      </c>
      <c r="F465" s="5">
        <f>Taxi_journeydata!F465</f>
        <v>1</v>
      </c>
      <c r="G465" s="5">
        <f>Taxi_journeydata!G465</f>
        <v>25</v>
      </c>
      <c r="H465" s="5">
        <f>Taxi_journeydata!H465</f>
        <v>141</v>
      </c>
      <c r="I465" s="5">
        <f>Taxi_journeydata!I465</f>
        <v>1</v>
      </c>
      <c r="J465" s="5">
        <f>Taxi_journeydata!J465</f>
        <v>8.86</v>
      </c>
      <c r="K465" s="5">
        <f>Taxi_journeydata!K465</f>
        <v>31.5</v>
      </c>
      <c r="M465" s="13">
        <f>IF(K465="","",Taxi_journeydata!M465)</f>
        <v>2.5659722225100268E-2</v>
      </c>
      <c r="N465" s="46">
        <f t="shared" si="24"/>
        <v>36.950000004144385</v>
      </c>
      <c r="O465" s="5">
        <f t="shared" si="23"/>
        <v>5</v>
      </c>
      <c r="P465" s="20">
        <f t="shared" si="25"/>
        <v>9</v>
      </c>
    </row>
    <row r="466" spans="2:16" x14ac:dyDescent="0.35">
      <c r="B466" s="11">
        <f>Taxi_journeydata!B466</f>
        <v>44392</v>
      </c>
      <c r="C466" s="13">
        <f>Taxi_journeydata!C466</f>
        <v>0.42895833333333333</v>
      </c>
      <c r="D466" s="11">
        <f>Taxi_journeydata!D466</f>
        <v>44392</v>
      </c>
      <c r="E466" s="13">
        <f>Taxi_journeydata!E466</f>
        <v>0.43082175925925931</v>
      </c>
      <c r="F466" s="5">
        <f>Taxi_journeydata!F466</f>
        <v>1</v>
      </c>
      <c r="G466" s="5">
        <f>Taxi_journeydata!G466</f>
        <v>75</v>
      </c>
      <c r="H466" s="5">
        <f>Taxi_journeydata!H466</f>
        <v>74</v>
      </c>
      <c r="I466" s="5">
        <f>Taxi_journeydata!I466</f>
        <v>1</v>
      </c>
      <c r="J466" s="5">
        <f>Taxi_journeydata!J466</f>
        <v>0.38</v>
      </c>
      <c r="K466" s="5">
        <f>Taxi_journeydata!K466</f>
        <v>4</v>
      </c>
      <c r="M466" s="13">
        <f>IF(K466="","",Taxi_journeydata!M466)</f>
        <v>1.8634259249665774E-3</v>
      </c>
      <c r="N466" s="46">
        <f t="shared" si="24"/>
        <v>2.6833333319518715</v>
      </c>
      <c r="O466" s="5">
        <f t="shared" si="23"/>
        <v>5</v>
      </c>
      <c r="P466" s="20">
        <f t="shared" si="25"/>
        <v>10</v>
      </c>
    </row>
    <row r="467" spans="2:16" x14ac:dyDescent="0.35">
      <c r="B467" s="11">
        <f>Taxi_journeydata!B467</f>
        <v>44392</v>
      </c>
      <c r="C467" s="13">
        <f>Taxi_journeydata!C467</f>
        <v>0.41944444444444445</v>
      </c>
      <c r="D467" s="11">
        <f>Taxi_journeydata!D467</f>
        <v>44392</v>
      </c>
      <c r="E467" s="13">
        <f>Taxi_journeydata!E467</f>
        <v>0.42876157407407406</v>
      </c>
      <c r="F467" s="5">
        <f>Taxi_journeydata!F467</f>
        <v>1</v>
      </c>
      <c r="G467" s="5">
        <f>Taxi_journeydata!G467</f>
        <v>74</v>
      </c>
      <c r="H467" s="5">
        <f>Taxi_journeydata!H467</f>
        <v>75</v>
      </c>
      <c r="I467" s="5">
        <f>Taxi_journeydata!I467</f>
        <v>1</v>
      </c>
      <c r="J467" s="5">
        <f>Taxi_journeydata!J467</f>
        <v>1.42</v>
      </c>
      <c r="K467" s="5">
        <f>Taxi_journeydata!K467</f>
        <v>9.5</v>
      </c>
      <c r="M467" s="13">
        <f>IF(K467="","",Taxi_journeydata!M467)</f>
        <v>9.3171296321088448E-3</v>
      </c>
      <c r="N467" s="46">
        <f t="shared" si="24"/>
        <v>13.416666670236737</v>
      </c>
      <c r="O467" s="5">
        <f t="shared" si="23"/>
        <v>5</v>
      </c>
      <c r="P467" s="20">
        <f t="shared" si="25"/>
        <v>10</v>
      </c>
    </row>
    <row r="468" spans="2:16" x14ac:dyDescent="0.35">
      <c r="B468" s="11">
        <f>Taxi_journeydata!B468</f>
        <v>44392</v>
      </c>
      <c r="C468" s="13">
        <f>Taxi_journeydata!C468</f>
        <v>0.49090277777777774</v>
      </c>
      <c r="D468" s="11">
        <f>Taxi_journeydata!D468</f>
        <v>44392</v>
      </c>
      <c r="E468" s="13">
        <f>Taxi_journeydata!E468</f>
        <v>0.50275462962962958</v>
      </c>
      <c r="F468" s="5">
        <f>Taxi_journeydata!F468</f>
        <v>1</v>
      </c>
      <c r="G468" s="5">
        <f>Taxi_journeydata!G468</f>
        <v>42</v>
      </c>
      <c r="H468" s="5">
        <f>Taxi_journeydata!H468</f>
        <v>244</v>
      </c>
      <c r="I468" s="5">
        <f>Taxi_journeydata!I468</f>
        <v>1</v>
      </c>
      <c r="J468" s="5">
        <f>Taxi_journeydata!J468</f>
        <v>2.35</v>
      </c>
      <c r="K468" s="5">
        <f>Taxi_journeydata!K468</f>
        <v>12.5</v>
      </c>
      <c r="M468" s="13">
        <f>IF(K468="","",Taxi_journeydata!M468)</f>
        <v>1.1851851850224193E-2</v>
      </c>
      <c r="N468" s="46">
        <f t="shared" si="24"/>
        <v>17.066666664322838</v>
      </c>
      <c r="O468" s="5">
        <f t="shared" si="23"/>
        <v>5</v>
      </c>
      <c r="P468" s="20">
        <f t="shared" si="25"/>
        <v>11</v>
      </c>
    </row>
    <row r="469" spans="2:16" x14ac:dyDescent="0.35">
      <c r="B469" s="11">
        <f>Taxi_journeydata!B469</f>
        <v>44392</v>
      </c>
      <c r="C469" s="13">
        <f>Taxi_journeydata!C469</f>
        <v>0.46754629629629635</v>
      </c>
      <c r="D469" s="11">
        <f>Taxi_journeydata!D469</f>
        <v>44392</v>
      </c>
      <c r="E469" s="13">
        <f>Taxi_journeydata!E469</f>
        <v>0.47196759259259258</v>
      </c>
      <c r="F469" s="5">
        <f>Taxi_journeydata!F469</f>
        <v>1</v>
      </c>
      <c r="G469" s="5">
        <f>Taxi_journeydata!G469</f>
        <v>74</v>
      </c>
      <c r="H469" s="5">
        <f>Taxi_journeydata!H469</f>
        <v>41</v>
      </c>
      <c r="I469" s="5">
        <f>Taxi_journeydata!I469</f>
        <v>1</v>
      </c>
      <c r="J469" s="5">
        <f>Taxi_journeydata!J469</f>
        <v>0.78</v>
      </c>
      <c r="K469" s="5">
        <f>Taxi_journeydata!K469</f>
        <v>6</v>
      </c>
      <c r="M469" s="13">
        <f>IF(K469="","",Taxi_journeydata!M469)</f>
        <v>4.4212962966412306E-3</v>
      </c>
      <c r="N469" s="46">
        <f t="shared" si="24"/>
        <v>6.366666667163372</v>
      </c>
      <c r="O469" s="5">
        <f t="shared" si="23"/>
        <v>5</v>
      </c>
      <c r="P469" s="20">
        <f t="shared" si="25"/>
        <v>11</v>
      </c>
    </row>
    <row r="470" spans="2:16" x14ac:dyDescent="0.35">
      <c r="B470" s="11">
        <f>Taxi_journeydata!B470</f>
        <v>44392</v>
      </c>
      <c r="C470" s="13">
        <f>Taxi_journeydata!C470</f>
        <v>0.46004629629629629</v>
      </c>
      <c r="D470" s="11">
        <f>Taxi_journeydata!D470</f>
        <v>44392</v>
      </c>
      <c r="E470" s="13">
        <f>Taxi_journeydata!E470</f>
        <v>0.46200231481481485</v>
      </c>
      <c r="F470" s="5">
        <f>Taxi_journeydata!F470</f>
        <v>1</v>
      </c>
      <c r="G470" s="5">
        <f>Taxi_journeydata!G470</f>
        <v>24</v>
      </c>
      <c r="H470" s="5">
        <f>Taxi_journeydata!H470</f>
        <v>151</v>
      </c>
      <c r="I470" s="5">
        <f>Taxi_journeydata!I470</f>
        <v>1</v>
      </c>
      <c r="J470" s="5">
        <f>Taxi_journeydata!J470</f>
        <v>0.5</v>
      </c>
      <c r="K470" s="5">
        <f>Taxi_journeydata!K470</f>
        <v>4</v>
      </c>
      <c r="M470" s="13">
        <f>IF(K470="","",Taxi_journeydata!M470)</f>
        <v>1.9560185173759237E-3</v>
      </c>
      <c r="N470" s="46">
        <f t="shared" si="24"/>
        <v>2.8166666650213301</v>
      </c>
      <c r="O470" s="5">
        <f t="shared" si="23"/>
        <v>5</v>
      </c>
      <c r="P470" s="20">
        <f t="shared" si="25"/>
        <v>11</v>
      </c>
    </row>
    <row r="471" spans="2:16" x14ac:dyDescent="0.35">
      <c r="B471" s="11">
        <f>Taxi_journeydata!B471</f>
        <v>44392</v>
      </c>
      <c r="C471" s="13">
        <f>Taxi_journeydata!C471</f>
        <v>0.51733796296296297</v>
      </c>
      <c r="D471" s="11">
        <f>Taxi_journeydata!D471</f>
        <v>44392</v>
      </c>
      <c r="E471" s="13">
        <f>Taxi_journeydata!E471</f>
        <v>0.520625</v>
      </c>
      <c r="F471" s="5">
        <f>Taxi_journeydata!F471</f>
        <v>1</v>
      </c>
      <c r="G471" s="5">
        <f>Taxi_journeydata!G471</f>
        <v>166</v>
      </c>
      <c r="H471" s="5">
        <f>Taxi_journeydata!H471</f>
        <v>152</v>
      </c>
      <c r="I471" s="5">
        <f>Taxi_journeydata!I471</f>
        <v>5</v>
      </c>
      <c r="J471" s="5">
        <f>Taxi_journeydata!J471</f>
        <v>1.08</v>
      </c>
      <c r="K471" s="5">
        <f>Taxi_journeydata!K471</f>
        <v>6</v>
      </c>
      <c r="M471" s="13">
        <f>IF(K471="","",Taxi_journeydata!M471)</f>
        <v>3.2870370341697708E-3</v>
      </c>
      <c r="N471" s="46">
        <f t="shared" si="24"/>
        <v>4.7333333292044699</v>
      </c>
      <c r="O471" s="5">
        <f t="shared" si="23"/>
        <v>5</v>
      </c>
      <c r="P471" s="20">
        <f t="shared" si="25"/>
        <v>12</v>
      </c>
    </row>
    <row r="472" spans="2:16" x14ac:dyDescent="0.35">
      <c r="B472" s="11">
        <f>Taxi_journeydata!B472</f>
        <v>44392</v>
      </c>
      <c r="C472" s="13">
        <f>Taxi_journeydata!C472</f>
        <v>0.54082175925925924</v>
      </c>
      <c r="D472" s="11">
        <f>Taxi_journeydata!D472</f>
        <v>44392</v>
      </c>
      <c r="E472" s="13">
        <f>Taxi_journeydata!E472</f>
        <v>0.54835648148148153</v>
      </c>
      <c r="F472" s="5">
        <f>Taxi_journeydata!F472</f>
        <v>1</v>
      </c>
      <c r="G472" s="5">
        <f>Taxi_journeydata!G472</f>
        <v>116</v>
      </c>
      <c r="H472" s="5">
        <f>Taxi_journeydata!H472</f>
        <v>41</v>
      </c>
      <c r="I472" s="5">
        <f>Taxi_journeydata!I472</f>
        <v>1</v>
      </c>
      <c r="J472" s="5">
        <f>Taxi_journeydata!J472</f>
        <v>1.76</v>
      </c>
      <c r="K472" s="5">
        <f>Taxi_journeydata!K472</f>
        <v>9.5</v>
      </c>
      <c r="M472" s="13">
        <f>IF(K472="","",Taxi_journeydata!M472)</f>
        <v>7.5347222227719612E-3</v>
      </c>
      <c r="N472" s="46">
        <f t="shared" si="24"/>
        <v>10.850000000791624</v>
      </c>
      <c r="O472" s="5">
        <f t="shared" si="23"/>
        <v>5</v>
      </c>
      <c r="P472" s="20">
        <f t="shared" si="25"/>
        <v>12</v>
      </c>
    </row>
    <row r="473" spans="2:16" x14ac:dyDescent="0.35">
      <c r="B473" s="11">
        <f>Taxi_journeydata!B473</f>
        <v>44392</v>
      </c>
      <c r="C473" s="13">
        <f>Taxi_journeydata!C473</f>
        <v>0.52756944444444442</v>
      </c>
      <c r="D473" s="11">
        <f>Taxi_journeydata!D473</f>
        <v>44392</v>
      </c>
      <c r="E473" s="13">
        <f>Taxi_journeydata!E473</f>
        <v>0.53562500000000002</v>
      </c>
      <c r="F473" s="5">
        <f>Taxi_journeydata!F473</f>
        <v>1</v>
      </c>
      <c r="G473" s="5">
        <f>Taxi_journeydata!G473</f>
        <v>244</v>
      </c>
      <c r="H473" s="5">
        <f>Taxi_journeydata!H473</f>
        <v>127</v>
      </c>
      <c r="I473" s="5">
        <f>Taxi_journeydata!I473</f>
        <v>1</v>
      </c>
      <c r="J473" s="5">
        <f>Taxi_journeydata!J473</f>
        <v>2.85</v>
      </c>
      <c r="K473" s="5">
        <f>Taxi_journeydata!K473</f>
        <v>12</v>
      </c>
      <c r="M473" s="13">
        <f>IF(K473="","",Taxi_journeydata!M473)</f>
        <v>8.0555555541650392E-3</v>
      </c>
      <c r="N473" s="46">
        <f t="shared" si="24"/>
        <v>11.599999997997656</v>
      </c>
      <c r="O473" s="5">
        <f t="shared" si="23"/>
        <v>5</v>
      </c>
      <c r="P473" s="20">
        <f t="shared" si="25"/>
        <v>12</v>
      </c>
    </row>
    <row r="474" spans="2:16" x14ac:dyDescent="0.35">
      <c r="B474" s="11">
        <f>Taxi_journeydata!B474</f>
        <v>44392</v>
      </c>
      <c r="C474" s="13">
        <f>Taxi_journeydata!C474</f>
        <v>0.57512731481481483</v>
      </c>
      <c r="D474" s="11">
        <f>Taxi_journeydata!D474</f>
        <v>44392</v>
      </c>
      <c r="E474" s="13">
        <f>Taxi_journeydata!E474</f>
        <v>0.58240740740740737</v>
      </c>
      <c r="F474" s="5">
        <f>Taxi_journeydata!F474</f>
        <v>1</v>
      </c>
      <c r="G474" s="5">
        <f>Taxi_journeydata!G474</f>
        <v>42</v>
      </c>
      <c r="H474" s="5">
        <f>Taxi_journeydata!H474</f>
        <v>152</v>
      </c>
      <c r="I474" s="5">
        <f>Taxi_journeydata!I474</f>
        <v>1</v>
      </c>
      <c r="J474" s="5">
        <f>Taxi_journeydata!J474</f>
        <v>1.41</v>
      </c>
      <c r="K474" s="5">
        <f>Taxi_journeydata!K474</f>
        <v>8.5</v>
      </c>
      <c r="M474" s="13">
        <f>IF(K474="","",Taxi_journeydata!M474)</f>
        <v>7.2800925918272696E-3</v>
      </c>
      <c r="N474" s="46">
        <f t="shared" si="24"/>
        <v>10.483333332231268</v>
      </c>
      <c r="O474" s="5">
        <f t="shared" si="23"/>
        <v>5</v>
      </c>
      <c r="P474" s="20">
        <f t="shared" si="25"/>
        <v>13</v>
      </c>
    </row>
    <row r="475" spans="2:16" x14ac:dyDescent="0.35">
      <c r="B475" s="11">
        <f>Taxi_journeydata!B475</f>
        <v>44392</v>
      </c>
      <c r="C475" s="13">
        <f>Taxi_journeydata!C475</f>
        <v>0.57339120370370367</v>
      </c>
      <c r="D475" s="11">
        <f>Taxi_journeydata!D475</f>
        <v>44392</v>
      </c>
      <c r="E475" s="13">
        <f>Taxi_journeydata!E475</f>
        <v>0.57832175925925922</v>
      </c>
      <c r="F475" s="5">
        <f>Taxi_journeydata!F475</f>
        <v>1</v>
      </c>
      <c r="G475" s="5">
        <f>Taxi_journeydata!G475</f>
        <v>42</v>
      </c>
      <c r="H475" s="5">
        <f>Taxi_journeydata!H475</f>
        <v>41</v>
      </c>
      <c r="I475" s="5">
        <f>Taxi_journeydata!I475</f>
        <v>1</v>
      </c>
      <c r="J475" s="5">
        <f>Taxi_journeydata!J475</f>
        <v>1.2</v>
      </c>
      <c r="K475" s="5">
        <f>Taxi_journeydata!K475</f>
        <v>7</v>
      </c>
      <c r="M475" s="13">
        <f>IF(K475="","",Taxi_journeydata!M475)</f>
        <v>4.9305555585306138E-3</v>
      </c>
      <c r="N475" s="46">
        <f t="shared" si="24"/>
        <v>7.1000000042840838</v>
      </c>
      <c r="O475" s="5">
        <f t="shared" si="23"/>
        <v>5</v>
      </c>
      <c r="P475" s="20">
        <f t="shared" si="25"/>
        <v>13</v>
      </c>
    </row>
    <row r="476" spans="2:16" x14ac:dyDescent="0.35">
      <c r="B476" s="11">
        <f>Taxi_journeydata!B476</f>
        <v>44392</v>
      </c>
      <c r="C476" s="13">
        <f>Taxi_journeydata!C476</f>
        <v>0.60471064814814812</v>
      </c>
      <c r="D476" s="11">
        <f>Taxi_journeydata!D476</f>
        <v>44392</v>
      </c>
      <c r="E476" s="13">
        <f>Taxi_journeydata!E476</f>
        <v>0.61498842592592595</v>
      </c>
      <c r="F476" s="5">
        <f>Taxi_journeydata!F476</f>
        <v>1</v>
      </c>
      <c r="G476" s="5">
        <f>Taxi_journeydata!G476</f>
        <v>97</v>
      </c>
      <c r="H476" s="5">
        <f>Taxi_journeydata!H476</f>
        <v>25</v>
      </c>
      <c r="I476" s="5">
        <f>Taxi_journeydata!I476</f>
        <v>2</v>
      </c>
      <c r="J476" s="5">
        <f>Taxi_journeydata!J476</f>
        <v>0.86</v>
      </c>
      <c r="K476" s="5">
        <f>Taxi_journeydata!K476</f>
        <v>10</v>
      </c>
      <c r="M476" s="13">
        <f>IF(K476="","",Taxi_journeydata!M476)</f>
        <v>1.0277777779265307E-2</v>
      </c>
      <c r="N476" s="46">
        <f t="shared" si="24"/>
        <v>14.800000002142042</v>
      </c>
      <c r="O476" s="5">
        <f t="shared" si="23"/>
        <v>5</v>
      </c>
      <c r="P476" s="20">
        <f t="shared" si="25"/>
        <v>14</v>
      </c>
    </row>
    <row r="477" spans="2:16" x14ac:dyDescent="0.35">
      <c r="B477" s="11">
        <f>Taxi_journeydata!B477</f>
        <v>44392</v>
      </c>
      <c r="C477" s="13">
        <f>Taxi_journeydata!C477</f>
        <v>0.593287037037037</v>
      </c>
      <c r="D477" s="11">
        <f>Taxi_journeydata!D477</f>
        <v>44392</v>
      </c>
      <c r="E477" s="13">
        <f>Taxi_journeydata!E477</f>
        <v>0.59472222222222226</v>
      </c>
      <c r="F477" s="5">
        <f>Taxi_journeydata!F477</f>
        <v>1</v>
      </c>
      <c r="G477" s="5">
        <f>Taxi_journeydata!G477</f>
        <v>129</v>
      </c>
      <c r="H477" s="5">
        <f>Taxi_journeydata!H477</f>
        <v>129</v>
      </c>
      <c r="I477" s="5">
        <f>Taxi_journeydata!I477</f>
        <v>1</v>
      </c>
      <c r="J477" s="5">
        <f>Taxi_journeydata!J477</f>
        <v>0.23</v>
      </c>
      <c r="K477" s="5">
        <f>Taxi_journeydata!K477</f>
        <v>3.5</v>
      </c>
      <c r="M477" s="13">
        <f>IF(K477="","",Taxi_journeydata!M477)</f>
        <v>1.4351851859828457E-3</v>
      </c>
      <c r="N477" s="46">
        <f t="shared" si="24"/>
        <v>2.0666666678152978</v>
      </c>
      <c r="O477" s="5">
        <f t="shared" si="23"/>
        <v>5</v>
      </c>
      <c r="P477" s="20">
        <f t="shared" si="25"/>
        <v>14</v>
      </c>
    </row>
    <row r="478" spans="2:16" x14ac:dyDescent="0.35">
      <c r="B478" s="11">
        <f>Taxi_journeydata!B478</f>
        <v>44392</v>
      </c>
      <c r="C478" s="13">
        <f>Taxi_journeydata!C478</f>
        <v>0.61081018518518515</v>
      </c>
      <c r="D478" s="11">
        <f>Taxi_journeydata!D478</f>
        <v>44392</v>
      </c>
      <c r="E478" s="13">
        <f>Taxi_journeydata!E478</f>
        <v>0.61857638888888888</v>
      </c>
      <c r="F478" s="5">
        <f>Taxi_journeydata!F478</f>
        <v>1</v>
      </c>
      <c r="G478" s="5">
        <f>Taxi_journeydata!G478</f>
        <v>74</v>
      </c>
      <c r="H478" s="5">
        <f>Taxi_journeydata!H478</f>
        <v>152</v>
      </c>
      <c r="I478" s="5">
        <f>Taxi_journeydata!I478</f>
        <v>1</v>
      </c>
      <c r="J478" s="5">
        <f>Taxi_journeydata!J478</f>
        <v>2.04</v>
      </c>
      <c r="K478" s="5">
        <f>Taxi_journeydata!K478</f>
        <v>10</v>
      </c>
      <c r="M478" s="13">
        <f>IF(K478="","",Taxi_journeydata!M478)</f>
        <v>7.7662037001573481E-3</v>
      </c>
      <c r="N478" s="46">
        <f t="shared" si="24"/>
        <v>11.183333328226581</v>
      </c>
      <c r="O478" s="5">
        <f t="shared" si="23"/>
        <v>5</v>
      </c>
      <c r="P478" s="20">
        <f t="shared" si="25"/>
        <v>14</v>
      </c>
    </row>
    <row r="479" spans="2:16" x14ac:dyDescent="0.35">
      <c r="B479" s="11">
        <f>Taxi_journeydata!B479</f>
        <v>44392</v>
      </c>
      <c r="C479" s="13">
        <f>Taxi_journeydata!C479</f>
        <v>0.58905092592592589</v>
      </c>
      <c r="D479" s="11">
        <f>Taxi_journeydata!D479</f>
        <v>44392</v>
      </c>
      <c r="E479" s="13">
        <f>Taxi_journeydata!E479</f>
        <v>0.5917013888888889</v>
      </c>
      <c r="F479" s="5">
        <f>Taxi_journeydata!F479</f>
        <v>1</v>
      </c>
      <c r="G479" s="5">
        <f>Taxi_journeydata!G479</f>
        <v>41</v>
      </c>
      <c r="H479" s="5">
        <f>Taxi_journeydata!H479</f>
        <v>41</v>
      </c>
      <c r="I479" s="5">
        <f>Taxi_journeydata!I479</f>
        <v>1</v>
      </c>
      <c r="J479" s="5">
        <f>Taxi_journeydata!J479</f>
        <v>0.51</v>
      </c>
      <c r="K479" s="5">
        <f>Taxi_journeydata!K479</f>
        <v>4.5</v>
      </c>
      <c r="M479" s="13">
        <f>IF(K479="","",Taxi_journeydata!M479)</f>
        <v>2.6504629640839994E-3</v>
      </c>
      <c r="N479" s="46">
        <f t="shared" si="24"/>
        <v>3.8166666682809591</v>
      </c>
      <c r="O479" s="5">
        <f t="shared" si="23"/>
        <v>5</v>
      </c>
      <c r="P479" s="20">
        <f t="shared" si="25"/>
        <v>14</v>
      </c>
    </row>
    <row r="480" spans="2:16" x14ac:dyDescent="0.35">
      <c r="B480" s="11">
        <f>Taxi_journeydata!B480</f>
        <v>44392</v>
      </c>
      <c r="C480" s="13">
        <f>Taxi_journeydata!C480</f>
        <v>0.63740740740740742</v>
      </c>
      <c r="D480" s="11">
        <f>Taxi_journeydata!D480</f>
        <v>44392</v>
      </c>
      <c r="E480" s="13">
        <f>Taxi_journeydata!E480</f>
        <v>0.64474537037037039</v>
      </c>
      <c r="F480" s="5">
        <f>Taxi_journeydata!F480</f>
        <v>1</v>
      </c>
      <c r="G480" s="5">
        <f>Taxi_journeydata!G480</f>
        <v>24</v>
      </c>
      <c r="H480" s="5">
        <f>Taxi_journeydata!H480</f>
        <v>41</v>
      </c>
      <c r="I480" s="5">
        <f>Taxi_journeydata!I480</f>
        <v>1</v>
      </c>
      <c r="J480" s="5">
        <f>Taxi_journeydata!J480</f>
        <v>1.06</v>
      </c>
      <c r="K480" s="5">
        <f>Taxi_journeydata!K480</f>
        <v>8.5</v>
      </c>
      <c r="M480" s="13">
        <f>IF(K480="","",Taxi_journeydata!M480)</f>
        <v>7.3379629611736163E-3</v>
      </c>
      <c r="N480" s="46">
        <f t="shared" si="24"/>
        <v>10.566666664090008</v>
      </c>
      <c r="O480" s="5">
        <f t="shared" si="23"/>
        <v>5</v>
      </c>
      <c r="P480" s="20">
        <f t="shared" si="25"/>
        <v>15</v>
      </c>
    </row>
    <row r="481" spans="2:16" x14ac:dyDescent="0.35">
      <c r="B481" s="11">
        <f>Taxi_journeydata!B481</f>
        <v>44392</v>
      </c>
      <c r="C481" s="13">
        <f>Taxi_journeydata!C481</f>
        <v>0.64348379629629626</v>
      </c>
      <c r="D481" s="11">
        <f>Taxi_journeydata!D481</f>
        <v>44392</v>
      </c>
      <c r="E481" s="13">
        <f>Taxi_journeydata!E481</f>
        <v>0.65099537037037036</v>
      </c>
      <c r="F481" s="5">
        <f>Taxi_journeydata!F481</f>
        <v>1</v>
      </c>
      <c r="G481" s="5">
        <f>Taxi_journeydata!G481</f>
        <v>82</v>
      </c>
      <c r="H481" s="5">
        <f>Taxi_journeydata!H481</f>
        <v>173</v>
      </c>
      <c r="I481" s="5">
        <f>Taxi_journeydata!I481</f>
        <v>1</v>
      </c>
      <c r="J481" s="5">
        <f>Taxi_journeydata!J481</f>
        <v>1.79</v>
      </c>
      <c r="K481" s="5">
        <f>Taxi_journeydata!K481</f>
        <v>9</v>
      </c>
      <c r="M481" s="13">
        <f>IF(K481="","",Taxi_journeydata!M481)</f>
        <v>7.5115740764886141E-3</v>
      </c>
      <c r="N481" s="46">
        <f t="shared" si="24"/>
        <v>10.816666670143604</v>
      </c>
      <c r="O481" s="5">
        <f t="shared" si="23"/>
        <v>5</v>
      </c>
      <c r="P481" s="20">
        <f t="shared" si="25"/>
        <v>15</v>
      </c>
    </row>
    <row r="482" spans="2:16" x14ac:dyDescent="0.35">
      <c r="B482" s="11">
        <f>Taxi_journeydata!B482</f>
        <v>44392</v>
      </c>
      <c r="C482" s="13">
        <f>Taxi_journeydata!C482</f>
        <v>0.6820949074074073</v>
      </c>
      <c r="D482" s="11">
        <f>Taxi_journeydata!D482</f>
        <v>44392</v>
      </c>
      <c r="E482" s="13">
        <f>Taxi_journeydata!E482</f>
        <v>0.68282407407407408</v>
      </c>
      <c r="F482" s="5">
        <f>Taxi_journeydata!F482</f>
        <v>1</v>
      </c>
      <c r="G482" s="5">
        <f>Taxi_journeydata!G482</f>
        <v>24</v>
      </c>
      <c r="H482" s="5">
        <f>Taxi_journeydata!H482</f>
        <v>24</v>
      </c>
      <c r="I482" s="5">
        <f>Taxi_journeydata!I482</f>
        <v>2</v>
      </c>
      <c r="J482" s="5">
        <f>Taxi_journeydata!J482</f>
        <v>0.1</v>
      </c>
      <c r="K482" s="5">
        <f>Taxi_journeydata!K482</f>
        <v>3</v>
      </c>
      <c r="M482" s="13">
        <f>IF(K482="","",Taxi_journeydata!M482)</f>
        <v>7.2916666977107525E-4</v>
      </c>
      <c r="N482" s="46">
        <f t="shared" si="24"/>
        <v>1.0500000044703484</v>
      </c>
      <c r="O482" s="5">
        <f t="shared" si="23"/>
        <v>5</v>
      </c>
      <c r="P482" s="20">
        <f t="shared" si="25"/>
        <v>16</v>
      </c>
    </row>
    <row r="483" spans="2:16" x14ac:dyDescent="0.35">
      <c r="B483" s="11">
        <f>Taxi_journeydata!B483</f>
        <v>44392</v>
      </c>
      <c r="C483" s="13">
        <f>Taxi_journeydata!C483</f>
        <v>0.67098379629629623</v>
      </c>
      <c r="D483" s="11">
        <f>Taxi_journeydata!D483</f>
        <v>44392</v>
      </c>
      <c r="E483" s="13">
        <f>Taxi_journeydata!E483</f>
        <v>0.67879629629629623</v>
      </c>
      <c r="F483" s="5">
        <f>Taxi_journeydata!F483</f>
        <v>1</v>
      </c>
      <c r="G483" s="5">
        <f>Taxi_journeydata!G483</f>
        <v>82</v>
      </c>
      <c r="H483" s="5">
        <f>Taxi_journeydata!H483</f>
        <v>196</v>
      </c>
      <c r="I483" s="5">
        <f>Taxi_journeydata!I483</f>
        <v>1</v>
      </c>
      <c r="J483" s="5">
        <f>Taxi_journeydata!J483</f>
        <v>1.4</v>
      </c>
      <c r="K483" s="5">
        <f>Taxi_journeydata!K483</f>
        <v>8.5</v>
      </c>
      <c r="M483" s="13">
        <f>IF(K483="","",Taxi_journeydata!M483)</f>
        <v>7.8125E-3</v>
      </c>
      <c r="N483" s="46">
        <f t="shared" si="24"/>
        <v>11.25</v>
      </c>
      <c r="O483" s="5">
        <f t="shared" si="23"/>
        <v>5</v>
      </c>
      <c r="P483" s="20">
        <f t="shared" si="25"/>
        <v>16</v>
      </c>
    </row>
    <row r="484" spans="2:16" x14ac:dyDescent="0.35">
      <c r="B484" s="11">
        <f>Taxi_journeydata!B484</f>
        <v>44392</v>
      </c>
      <c r="C484" s="13">
        <f>Taxi_journeydata!C484</f>
        <v>0.69406249999999992</v>
      </c>
      <c r="D484" s="11">
        <f>Taxi_journeydata!D484</f>
        <v>44392</v>
      </c>
      <c r="E484" s="13">
        <f>Taxi_journeydata!E484</f>
        <v>0.70144675925925926</v>
      </c>
      <c r="F484" s="5">
        <f>Taxi_journeydata!F484</f>
        <v>1</v>
      </c>
      <c r="G484" s="5">
        <f>Taxi_journeydata!G484</f>
        <v>74</v>
      </c>
      <c r="H484" s="5">
        <f>Taxi_journeydata!H484</f>
        <v>75</v>
      </c>
      <c r="I484" s="5">
        <f>Taxi_journeydata!I484</f>
        <v>1</v>
      </c>
      <c r="J484" s="5">
        <f>Taxi_journeydata!J484</f>
        <v>1.21</v>
      </c>
      <c r="K484" s="5">
        <f>Taxi_journeydata!K484</f>
        <v>8</v>
      </c>
      <c r="M484" s="13">
        <f>IF(K484="","",Taxi_journeydata!M484)</f>
        <v>7.3842592610162683E-3</v>
      </c>
      <c r="N484" s="46">
        <f t="shared" si="24"/>
        <v>10.633333335863426</v>
      </c>
      <c r="O484" s="5">
        <f t="shared" si="23"/>
        <v>5</v>
      </c>
      <c r="P484" s="20">
        <f t="shared" si="25"/>
        <v>16</v>
      </c>
    </row>
    <row r="485" spans="2:16" x14ac:dyDescent="0.35">
      <c r="B485" s="11">
        <f>Taxi_journeydata!B485</f>
        <v>44392</v>
      </c>
      <c r="C485" s="13">
        <f>Taxi_journeydata!C485</f>
        <v>0.6985069444444445</v>
      </c>
      <c r="D485" s="11">
        <f>Taxi_journeydata!D485</f>
        <v>44392</v>
      </c>
      <c r="E485" s="13">
        <f>Taxi_journeydata!E485</f>
        <v>0.70851851851851855</v>
      </c>
      <c r="F485" s="5">
        <f>Taxi_journeydata!F485</f>
        <v>1</v>
      </c>
      <c r="G485" s="5">
        <f>Taxi_journeydata!G485</f>
        <v>74</v>
      </c>
      <c r="H485" s="5">
        <f>Taxi_journeydata!H485</f>
        <v>151</v>
      </c>
      <c r="I485" s="5">
        <f>Taxi_journeydata!I485</f>
        <v>1</v>
      </c>
      <c r="J485" s="5">
        <f>Taxi_journeydata!J485</f>
        <v>2.44</v>
      </c>
      <c r="K485" s="5">
        <f>Taxi_journeydata!K485</f>
        <v>11.5</v>
      </c>
      <c r="M485" s="13">
        <f>IF(K485="","",Taxi_journeydata!M485)</f>
        <v>1.0011574071540963E-2</v>
      </c>
      <c r="N485" s="46">
        <f t="shared" si="24"/>
        <v>14.416666663018987</v>
      </c>
      <c r="O485" s="5">
        <f t="shared" si="23"/>
        <v>5</v>
      </c>
      <c r="P485" s="20">
        <f t="shared" si="25"/>
        <v>16</v>
      </c>
    </row>
    <row r="486" spans="2:16" x14ac:dyDescent="0.35">
      <c r="B486" s="11">
        <f>Taxi_journeydata!B486</f>
        <v>44392</v>
      </c>
      <c r="C486" s="13">
        <f>Taxi_journeydata!C486</f>
        <v>0.69679398148148142</v>
      </c>
      <c r="D486" s="11">
        <f>Taxi_journeydata!D486</f>
        <v>44392</v>
      </c>
      <c r="E486" s="13">
        <f>Taxi_journeydata!E486</f>
        <v>0.70005787037037026</v>
      </c>
      <c r="F486" s="5">
        <f>Taxi_journeydata!F486</f>
        <v>1</v>
      </c>
      <c r="G486" s="5">
        <f>Taxi_journeydata!G486</f>
        <v>75</v>
      </c>
      <c r="H486" s="5">
        <f>Taxi_journeydata!H486</f>
        <v>74</v>
      </c>
      <c r="I486" s="5">
        <f>Taxi_journeydata!I486</f>
        <v>1</v>
      </c>
      <c r="J486" s="5">
        <f>Taxi_journeydata!J486</f>
        <v>1.02</v>
      </c>
      <c r="K486" s="5">
        <f>Taxi_journeydata!K486</f>
        <v>5.5</v>
      </c>
      <c r="M486" s="13">
        <f>IF(K486="","",Taxi_journeydata!M486)</f>
        <v>3.2638888878864236E-3</v>
      </c>
      <c r="N486" s="46">
        <f t="shared" si="24"/>
        <v>4.69999999855645</v>
      </c>
      <c r="O486" s="5">
        <f t="shared" si="23"/>
        <v>5</v>
      </c>
      <c r="P486" s="20">
        <f t="shared" si="25"/>
        <v>16</v>
      </c>
    </row>
    <row r="487" spans="2:16" x14ac:dyDescent="0.35">
      <c r="B487" s="11">
        <f>Taxi_journeydata!B487</f>
        <v>44392</v>
      </c>
      <c r="C487" s="13">
        <f>Taxi_journeydata!C487</f>
        <v>0.73402777777777783</v>
      </c>
      <c r="D487" s="11">
        <f>Taxi_journeydata!D487</f>
        <v>44392</v>
      </c>
      <c r="E487" s="13">
        <f>Taxi_journeydata!E487</f>
        <v>0.74212962962962958</v>
      </c>
      <c r="F487" s="5">
        <f>Taxi_journeydata!F487</f>
        <v>1</v>
      </c>
      <c r="G487" s="5">
        <f>Taxi_journeydata!G487</f>
        <v>196</v>
      </c>
      <c r="H487" s="5">
        <f>Taxi_journeydata!H487</f>
        <v>135</v>
      </c>
      <c r="I487" s="5">
        <f>Taxi_journeydata!I487</f>
        <v>1</v>
      </c>
      <c r="J487" s="5">
        <f>Taxi_journeydata!J487</f>
        <v>2.06</v>
      </c>
      <c r="K487" s="5">
        <f>Taxi_journeydata!K487</f>
        <v>10</v>
      </c>
      <c r="M487" s="13">
        <f>IF(K487="","",Taxi_journeydata!M487)</f>
        <v>8.1018518540076911E-3</v>
      </c>
      <c r="N487" s="46">
        <f t="shared" si="24"/>
        <v>11.666666669771075</v>
      </c>
      <c r="O487" s="5">
        <f t="shared" si="23"/>
        <v>5</v>
      </c>
      <c r="P487" s="20">
        <f t="shared" si="25"/>
        <v>17</v>
      </c>
    </row>
    <row r="488" spans="2:16" x14ac:dyDescent="0.35">
      <c r="B488" s="11">
        <f>Taxi_journeydata!B488</f>
        <v>44392</v>
      </c>
      <c r="C488" s="13">
        <f>Taxi_journeydata!C488</f>
        <v>0.72094907407407405</v>
      </c>
      <c r="D488" s="11">
        <f>Taxi_journeydata!D488</f>
        <v>44392</v>
      </c>
      <c r="E488" s="13">
        <f>Taxi_journeydata!E488</f>
        <v>0.72819444444444448</v>
      </c>
      <c r="F488" s="5">
        <f>Taxi_journeydata!F488</f>
        <v>1</v>
      </c>
      <c r="G488" s="5">
        <f>Taxi_journeydata!G488</f>
        <v>74</v>
      </c>
      <c r="H488" s="5">
        <f>Taxi_journeydata!H488</f>
        <v>74</v>
      </c>
      <c r="I488" s="5">
        <f>Taxi_journeydata!I488</f>
        <v>1</v>
      </c>
      <c r="J488" s="5">
        <f>Taxi_journeydata!J488</f>
        <v>0.36</v>
      </c>
      <c r="K488" s="5">
        <f>Taxi_journeydata!K488</f>
        <v>7.5</v>
      </c>
      <c r="M488" s="13">
        <f>IF(K488="","",Taxi_journeydata!M488)</f>
        <v>7.2453703687642701E-3</v>
      </c>
      <c r="N488" s="46">
        <f t="shared" si="24"/>
        <v>10.433333331020549</v>
      </c>
      <c r="O488" s="5">
        <f t="shared" si="23"/>
        <v>5</v>
      </c>
      <c r="P488" s="20">
        <f t="shared" si="25"/>
        <v>17</v>
      </c>
    </row>
    <row r="489" spans="2:16" x14ac:dyDescent="0.35">
      <c r="B489" s="11">
        <f>Taxi_journeydata!B489</f>
        <v>44392</v>
      </c>
      <c r="C489" s="13">
        <f>Taxi_journeydata!C489</f>
        <v>0.72783564814814816</v>
      </c>
      <c r="D489" s="11">
        <f>Taxi_journeydata!D489</f>
        <v>44392</v>
      </c>
      <c r="E489" s="13">
        <f>Taxi_journeydata!E489</f>
        <v>0.74832175925925926</v>
      </c>
      <c r="F489" s="5">
        <f>Taxi_journeydata!F489</f>
        <v>1</v>
      </c>
      <c r="G489" s="5">
        <f>Taxi_journeydata!G489</f>
        <v>241</v>
      </c>
      <c r="H489" s="5">
        <f>Taxi_journeydata!H489</f>
        <v>74</v>
      </c>
      <c r="I489" s="5">
        <f>Taxi_journeydata!I489</f>
        <v>1</v>
      </c>
      <c r="J489" s="5">
        <f>Taxi_journeydata!J489</f>
        <v>6.12</v>
      </c>
      <c r="K489" s="5">
        <f>Taxi_journeydata!K489</f>
        <v>25.5</v>
      </c>
      <c r="M489" s="13">
        <f>IF(K489="","",Taxi_journeydata!M489)</f>
        <v>2.0486111112404615E-2</v>
      </c>
      <c r="N489" s="46">
        <f t="shared" si="24"/>
        <v>29.500000001862645</v>
      </c>
      <c r="O489" s="5">
        <f t="shared" si="23"/>
        <v>5</v>
      </c>
      <c r="P489" s="20">
        <f t="shared" si="25"/>
        <v>17</v>
      </c>
    </row>
    <row r="490" spans="2:16" x14ac:dyDescent="0.35">
      <c r="B490" s="11">
        <f>Taxi_journeydata!B490</f>
        <v>44392</v>
      </c>
      <c r="C490" s="13">
        <f>Taxi_journeydata!C490</f>
        <v>0.79347222222222225</v>
      </c>
      <c r="D490" s="11">
        <f>Taxi_journeydata!D490</f>
        <v>44392</v>
      </c>
      <c r="E490" s="13">
        <f>Taxi_journeydata!E490</f>
        <v>0.79954861111111108</v>
      </c>
      <c r="F490" s="5">
        <f>Taxi_journeydata!F490</f>
        <v>1</v>
      </c>
      <c r="G490" s="5">
        <f>Taxi_journeydata!G490</f>
        <v>129</v>
      </c>
      <c r="H490" s="5">
        <f>Taxi_journeydata!H490</f>
        <v>129</v>
      </c>
      <c r="I490" s="5">
        <f>Taxi_journeydata!I490</f>
        <v>1</v>
      </c>
      <c r="J490" s="5">
        <f>Taxi_journeydata!J490</f>
        <v>0.2</v>
      </c>
      <c r="K490" s="5">
        <f>Taxi_journeydata!K490</f>
        <v>7</v>
      </c>
      <c r="M490" s="13">
        <f>IF(K490="","",Taxi_journeydata!M490)</f>
        <v>6.0763888905057684E-3</v>
      </c>
      <c r="N490" s="46">
        <f t="shared" si="24"/>
        <v>8.7500000023283064</v>
      </c>
      <c r="O490" s="5">
        <f t="shared" si="23"/>
        <v>5</v>
      </c>
      <c r="P490" s="20">
        <f t="shared" si="25"/>
        <v>19</v>
      </c>
    </row>
    <row r="491" spans="2:16" x14ac:dyDescent="0.35">
      <c r="B491" s="11">
        <f>Taxi_journeydata!B491</f>
        <v>44392</v>
      </c>
      <c r="C491" s="13">
        <f>Taxi_journeydata!C491</f>
        <v>0.7933796296296296</v>
      </c>
      <c r="D491" s="11">
        <f>Taxi_journeydata!D491</f>
        <v>44392</v>
      </c>
      <c r="E491" s="13">
        <f>Taxi_journeydata!E491</f>
        <v>0.79569444444444448</v>
      </c>
      <c r="F491" s="5">
        <f>Taxi_journeydata!F491</f>
        <v>1</v>
      </c>
      <c r="G491" s="5">
        <f>Taxi_journeydata!G491</f>
        <v>74</v>
      </c>
      <c r="H491" s="5">
        <f>Taxi_journeydata!H491</f>
        <v>74</v>
      </c>
      <c r="I491" s="5">
        <f>Taxi_journeydata!I491</f>
        <v>1</v>
      </c>
      <c r="J491" s="5">
        <f>Taxi_journeydata!J491</f>
        <v>0.53</v>
      </c>
      <c r="K491" s="5">
        <f>Taxi_journeydata!K491</f>
        <v>4.5</v>
      </c>
      <c r="M491" s="13">
        <f>IF(K491="","",Taxi_journeydata!M491)</f>
        <v>2.3148148175096139E-3</v>
      </c>
      <c r="N491" s="46">
        <f t="shared" si="24"/>
        <v>3.3333333372138441</v>
      </c>
      <c r="O491" s="5">
        <f t="shared" si="23"/>
        <v>5</v>
      </c>
      <c r="P491" s="20">
        <f t="shared" si="25"/>
        <v>19</v>
      </c>
    </row>
    <row r="492" spans="2:16" x14ac:dyDescent="0.35">
      <c r="B492" s="11">
        <f>Taxi_journeydata!B492</f>
        <v>44392</v>
      </c>
      <c r="C492" s="13">
        <f>Taxi_journeydata!C492</f>
        <v>0.85512731481481474</v>
      </c>
      <c r="D492" s="11">
        <f>Taxi_journeydata!D492</f>
        <v>44392</v>
      </c>
      <c r="E492" s="13">
        <f>Taxi_journeydata!E492</f>
        <v>0.86438657407407404</v>
      </c>
      <c r="F492" s="5">
        <f>Taxi_journeydata!F492</f>
        <v>1</v>
      </c>
      <c r="G492" s="5">
        <f>Taxi_journeydata!G492</f>
        <v>92</v>
      </c>
      <c r="H492" s="5">
        <f>Taxi_journeydata!H492</f>
        <v>53</v>
      </c>
      <c r="I492" s="5">
        <f>Taxi_journeydata!I492</f>
        <v>1</v>
      </c>
      <c r="J492" s="5">
        <f>Taxi_journeydata!J492</f>
        <v>2.7</v>
      </c>
      <c r="K492" s="5">
        <f>Taxi_journeydata!K492</f>
        <v>11</v>
      </c>
      <c r="M492" s="13">
        <f>IF(K492="","",Taxi_journeydata!M492)</f>
        <v>9.2592592627624981E-3</v>
      </c>
      <c r="N492" s="46">
        <f t="shared" si="24"/>
        <v>13.333333338377997</v>
      </c>
      <c r="O492" s="5">
        <f t="shared" si="23"/>
        <v>5</v>
      </c>
      <c r="P492" s="20">
        <f t="shared" si="25"/>
        <v>20</v>
      </c>
    </row>
    <row r="493" spans="2:16" x14ac:dyDescent="0.35">
      <c r="B493" s="11">
        <f>Taxi_journeydata!B493</f>
        <v>44392</v>
      </c>
      <c r="C493" s="13">
        <f>Taxi_journeydata!C493</f>
        <v>0.85273148148148159</v>
      </c>
      <c r="D493" s="11">
        <f>Taxi_journeydata!D493</f>
        <v>44392</v>
      </c>
      <c r="E493" s="13">
        <f>Taxi_journeydata!E493</f>
        <v>0.85789351851851858</v>
      </c>
      <c r="F493" s="5">
        <f>Taxi_journeydata!F493</f>
        <v>1</v>
      </c>
      <c r="G493" s="5">
        <f>Taxi_journeydata!G493</f>
        <v>129</v>
      </c>
      <c r="H493" s="5">
        <f>Taxi_journeydata!H493</f>
        <v>82</v>
      </c>
      <c r="I493" s="5">
        <f>Taxi_journeydata!I493</f>
        <v>1</v>
      </c>
      <c r="J493" s="5">
        <f>Taxi_journeydata!J493</f>
        <v>0.8</v>
      </c>
      <c r="K493" s="5">
        <f>Taxi_journeydata!K493</f>
        <v>6</v>
      </c>
      <c r="M493" s="13">
        <f>IF(K493="","",Taxi_journeydata!M493)</f>
        <v>5.1620370359160006E-3</v>
      </c>
      <c r="N493" s="46">
        <f t="shared" si="24"/>
        <v>7.4333333317190409</v>
      </c>
      <c r="O493" s="5">
        <f t="shared" si="23"/>
        <v>5</v>
      </c>
      <c r="P493" s="20">
        <f t="shared" si="25"/>
        <v>20</v>
      </c>
    </row>
    <row r="494" spans="2:16" x14ac:dyDescent="0.35">
      <c r="B494" s="11">
        <f>Taxi_journeydata!B494</f>
        <v>44392</v>
      </c>
      <c r="C494" s="13">
        <f>Taxi_journeydata!C494</f>
        <v>0.91062500000000002</v>
      </c>
      <c r="D494" s="11">
        <f>Taxi_journeydata!D494</f>
        <v>44392</v>
      </c>
      <c r="E494" s="13">
        <f>Taxi_journeydata!E494</f>
        <v>0.91496527777777781</v>
      </c>
      <c r="F494" s="5">
        <f>Taxi_journeydata!F494</f>
        <v>1</v>
      </c>
      <c r="G494" s="5">
        <f>Taxi_journeydata!G494</f>
        <v>7</v>
      </c>
      <c r="H494" s="5">
        <f>Taxi_journeydata!H494</f>
        <v>226</v>
      </c>
      <c r="I494" s="5">
        <f>Taxi_journeydata!I494</f>
        <v>2</v>
      </c>
      <c r="J494" s="5">
        <f>Taxi_journeydata!J494</f>
        <v>1.01</v>
      </c>
      <c r="K494" s="5">
        <f>Taxi_journeydata!K494</f>
        <v>6</v>
      </c>
      <c r="M494" s="13">
        <f>IF(K494="","",Taxi_journeydata!M494)</f>
        <v>4.3402777810115367E-3</v>
      </c>
      <c r="N494" s="46">
        <f t="shared" si="24"/>
        <v>6.2500000046566129</v>
      </c>
      <c r="O494" s="5">
        <f t="shared" si="23"/>
        <v>5</v>
      </c>
      <c r="P494" s="20">
        <f t="shared" si="25"/>
        <v>21</v>
      </c>
    </row>
    <row r="495" spans="2:16" x14ac:dyDescent="0.35">
      <c r="B495" s="11">
        <f>Taxi_journeydata!B495</f>
        <v>44392</v>
      </c>
      <c r="C495" s="13">
        <f>Taxi_journeydata!C495</f>
        <v>0.93756944444444434</v>
      </c>
      <c r="D495" s="11">
        <f>Taxi_journeydata!D495</f>
        <v>44392</v>
      </c>
      <c r="E495" s="13">
        <f>Taxi_journeydata!E495</f>
        <v>0.94079861111111107</v>
      </c>
      <c r="F495" s="5">
        <f>Taxi_journeydata!F495</f>
        <v>1</v>
      </c>
      <c r="G495" s="5">
        <f>Taxi_journeydata!G495</f>
        <v>42</v>
      </c>
      <c r="H495" s="5">
        <f>Taxi_journeydata!H495</f>
        <v>42</v>
      </c>
      <c r="I495" s="5">
        <f>Taxi_journeydata!I495</f>
        <v>1</v>
      </c>
      <c r="J495" s="5">
        <f>Taxi_journeydata!J495</f>
        <v>0.65</v>
      </c>
      <c r="K495" s="5">
        <f>Taxi_journeydata!K495</f>
        <v>5</v>
      </c>
      <c r="M495" s="13">
        <f>IF(K495="","",Taxi_journeydata!M495)</f>
        <v>3.2291666648234241E-3</v>
      </c>
      <c r="N495" s="46">
        <f t="shared" si="24"/>
        <v>4.6499999973457307</v>
      </c>
      <c r="O495" s="5">
        <f t="shared" si="23"/>
        <v>5</v>
      </c>
      <c r="P495" s="20">
        <f t="shared" si="25"/>
        <v>22</v>
      </c>
    </row>
    <row r="496" spans="2:16" x14ac:dyDescent="0.35">
      <c r="B496" s="11">
        <f>Taxi_journeydata!B496</f>
        <v>44392</v>
      </c>
      <c r="C496" s="13">
        <f>Taxi_journeydata!C496</f>
        <v>0.9758796296296296</v>
      </c>
      <c r="D496" s="11">
        <f>Taxi_journeydata!D496</f>
        <v>44392</v>
      </c>
      <c r="E496" s="13">
        <f>Taxi_journeydata!E496</f>
        <v>0.98200231481481481</v>
      </c>
      <c r="F496" s="5">
        <f>Taxi_journeydata!F496</f>
        <v>1</v>
      </c>
      <c r="G496" s="5">
        <f>Taxi_journeydata!G496</f>
        <v>41</v>
      </c>
      <c r="H496" s="5">
        <f>Taxi_journeydata!H496</f>
        <v>75</v>
      </c>
      <c r="I496" s="5">
        <f>Taxi_journeydata!I496</f>
        <v>1</v>
      </c>
      <c r="J496" s="5">
        <f>Taxi_journeydata!J496</f>
        <v>1.51</v>
      </c>
      <c r="K496" s="5">
        <f>Taxi_journeydata!K496</f>
        <v>8</v>
      </c>
      <c r="M496" s="13">
        <f>IF(K496="","",Taxi_journeydata!M496)</f>
        <v>6.1226851830724627E-3</v>
      </c>
      <c r="N496" s="46">
        <f t="shared" si="24"/>
        <v>8.8166666636243463</v>
      </c>
      <c r="O496" s="5">
        <f t="shared" si="23"/>
        <v>5</v>
      </c>
      <c r="P496" s="20">
        <f t="shared" si="25"/>
        <v>23</v>
      </c>
    </row>
    <row r="497" spans="2:16" x14ac:dyDescent="0.35">
      <c r="B497" s="11">
        <f>Taxi_journeydata!B497</f>
        <v>44393</v>
      </c>
      <c r="C497" s="13">
        <f>Taxi_journeydata!C497</f>
        <v>1.636574074074074E-2</v>
      </c>
      <c r="D497" s="11">
        <f>Taxi_journeydata!D497</f>
        <v>44393</v>
      </c>
      <c r="E497" s="13">
        <f>Taxi_journeydata!E497</f>
        <v>1.8761574074074073E-2</v>
      </c>
      <c r="F497" s="5">
        <f>Taxi_journeydata!F497</f>
        <v>1</v>
      </c>
      <c r="G497" s="5">
        <f>Taxi_journeydata!G497</f>
        <v>179</v>
      </c>
      <c r="H497" s="5">
        <f>Taxi_journeydata!H497</f>
        <v>7</v>
      </c>
      <c r="I497" s="5">
        <f>Taxi_journeydata!I497</f>
        <v>1</v>
      </c>
      <c r="J497" s="5">
        <f>Taxi_journeydata!J497</f>
        <v>0.92</v>
      </c>
      <c r="K497" s="5">
        <f>Taxi_journeydata!K497</f>
        <v>5</v>
      </c>
      <c r="M497" s="13">
        <f>IF(K497="","",Taxi_journeydata!M497)</f>
        <v>2.3958333331393078E-3</v>
      </c>
      <c r="N497" s="46">
        <f t="shared" si="24"/>
        <v>3.4499999997206032</v>
      </c>
      <c r="O497" s="5">
        <f t="shared" si="23"/>
        <v>6</v>
      </c>
      <c r="P497" s="20">
        <f t="shared" si="25"/>
        <v>0</v>
      </c>
    </row>
    <row r="498" spans="2:16" x14ac:dyDescent="0.35">
      <c r="B498" s="11">
        <f>Taxi_journeydata!B498</f>
        <v>44393</v>
      </c>
      <c r="C498" s="13">
        <f>Taxi_journeydata!C498</f>
        <v>0.12696759259259258</v>
      </c>
      <c r="D498" s="11">
        <f>Taxi_journeydata!D498</f>
        <v>44393</v>
      </c>
      <c r="E498" s="13">
        <f>Taxi_journeydata!E498</f>
        <v>0.1300462962962963</v>
      </c>
      <c r="F498" s="5">
        <f>Taxi_journeydata!F498</f>
        <v>1</v>
      </c>
      <c r="G498" s="5">
        <f>Taxi_journeydata!G498</f>
        <v>42</v>
      </c>
      <c r="H498" s="5">
        <f>Taxi_journeydata!H498</f>
        <v>41</v>
      </c>
      <c r="I498" s="5">
        <f>Taxi_journeydata!I498</f>
        <v>1</v>
      </c>
      <c r="J498" s="5">
        <f>Taxi_journeydata!J498</f>
        <v>0.94</v>
      </c>
      <c r="K498" s="5">
        <f>Taxi_journeydata!K498</f>
        <v>5.5</v>
      </c>
      <c r="M498" s="13">
        <f>IF(K498="","",Taxi_journeydata!M498)</f>
        <v>3.0787037030677311E-3</v>
      </c>
      <c r="N498" s="46">
        <f t="shared" si="24"/>
        <v>4.4333333324175328</v>
      </c>
      <c r="O498" s="5">
        <f t="shared" si="23"/>
        <v>6</v>
      </c>
      <c r="P498" s="20">
        <f t="shared" si="25"/>
        <v>3</v>
      </c>
    </row>
    <row r="499" spans="2:16" x14ac:dyDescent="0.35">
      <c r="B499" s="11">
        <f>Taxi_journeydata!B499</f>
        <v>44393</v>
      </c>
      <c r="C499" s="13">
        <f>Taxi_journeydata!C499</f>
        <v>0.22723379629629628</v>
      </c>
      <c r="D499" s="11">
        <f>Taxi_journeydata!D499</f>
        <v>44393</v>
      </c>
      <c r="E499" s="13">
        <f>Taxi_journeydata!E499</f>
        <v>0.230625</v>
      </c>
      <c r="F499" s="5">
        <f>Taxi_journeydata!F499</f>
        <v>1</v>
      </c>
      <c r="G499" s="5">
        <f>Taxi_journeydata!G499</f>
        <v>129</v>
      </c>
      <c r="H499" s="5">
        <f>Taxi_journeydata!H499</f>
        <v>129</v>
      </c>
      <c r="I499" s="5">
        <f>Taxi_journeydata!I499</f>
        <v>1</v>
      </c>
      <c r="J499" s="5">
        <f>Taxi_journeydata!J499</f>
        <v>0.88</v>
      </c>
      <c r="K499" s="5">
        <f>Taxi_journeydata!K499</f>
        <v>5.5</v>
      </c>
      <c r="M499" s="13">
        <f>IF(K499="","",Taxi_journeydata!M499)</f>
        <v>3.3912037033587694E-3</v>
      </c>
      <c r="N499" s="46">
        <f t="shared" si="24"/>
        <v>4.883333332836628</v>
      </c>
      <c r="O499" s="5">
        <f t="shared" si="23"/>
        <v>6</v>
      </c>
      <c r="P499" s="20">
        <f t="shared" si="25"/>
        <v>5</v>
      </c>
    </row>
    <row r="500" spans="2:16" x14ac:dyDescent="0.35">
      <c r="B500" s="11">
        <f>Taxi_journeydata!B500</f>
        <v>44393</v>
      </c>
      <c r="C500" s="13">
        <f>Taxi_journeydata!C500</f>
        <v>0.27715277777777775</v>
      </c>
      <c r="D500" s="11">
        <f>Taxi_journeydata!D500</f>
        <v>44393</v>
      </c>
      <c r="E500" s="13">
        <f>Taxi_journeydata!E500</f>
        <v>0.29496527777777776</v>
      </c>
      <c r="F500" s="5">
        <f>Taxi_journeydata!F500</f>
        <v>1</v>
      </c>
      <c r="G500" s="5">
        <f>Taxi_journeydata!G500</f>
        <v>132</v>
      </c>
      <c r="H500" s="5">
        <f>Taxi_journeydata!H500</f>
        <v>191</v>
      </c>
      <c r="I500" s="5">
        <f>Taxi_journeydata!I500</f>
        <v>1</v>
      </c>
      <c r="J500" s="5">
        <f>Taxi_journeydata!J500</f>
        <v>9.85</v>
      </c>
      <c r="K500" s="5">
        <f>Taxi_journeydata!K500</f>
        <v>30.5</v>
      </c>
      <c r="M500" s="13">
        <f>IF(K500="","",Taxi_journeydata!M500)</f>
        <v>1.7812500002037268E-2</v>
      </c>
      <c r="N500" s="46">
        <f t="shared" si="24"/>
        <v>25.650000002933666</v>
      </c>
      <c r="O500" s="5">
        <f t="shared" si="23"/>
        <v>6</v>
      </c>
      <c r="P500" s="20">
        <f t="shared" si="25"/>
        <v>6</v>
      </c>
    </row>
    <row r="501" spans="2:16" x14ac:dyDescent="0.35">
      <c r="B501" s="11">
        <f>Taxi_journeydata!B501</f>
        <v>44393</v>
      </c>
      <c r="C501" s="13">
        <f>Taxi_journeydata!C501</f>
        <v>0.28562500000000002</v>
      </c>
      <c r="D501" s="11">
        <f>Taxi_journeydata!D501</f>
        <v>44393</v>
      </c>
      <c r="E501" s="13">
        <f>Taxi_journeydata!E501</f>
        <v>0.29335648148148147</v>
      </c>
      <c r="F501" s="5">
        <f>Taxi_journeydata!F501</f>
        <v>1</v>
      </c>
      <c r="G501" s="5">
        <f>Taxi_journeydata!G501</f>
        <v>42</v>
      </c>
      <c r="H501" s="5">
        <f>Taxi_journeydata!H501</f>
        <v>74</v>
      </c>
      <c r="I501" s="5">
        <f>Taxi_journeydata!I501</f>
        <v>1</v>
      </c>
      <c r="J501" s="5">
        <f>Taxi_journeydata!J501</f>
        <v>2.1</v>
      </c>
      <c r="K501" s="5">
        <f>Taxi_journeydata!K501</f>
        <v>9.5</v>
      </c>
      <c r="M501" s="13">
        <f>IF(K501="","",Taxi_journeydata!M501)</f>
        <v>7.7314814843703061E-3</v>
      </c>
      <c r="N501" s="46">
        <f t="shared" si="24"/>
        <v>11.133333337493241</v>
      </c>
      <c r="O501" s="5">
        <f t="shared" si="23"/>
        <v>6</v>
      </c>
      <c r="P501" s="20">
        <f t="shared" si="25"/>
        <v>6</v>
      </c>
    </row>
    <row r="502" spans="2:16" x14ac:dyDescent="0.35">
      <c r="B502" s="11">
        <f>Taxi_journeydata!B502</f>
        <v>44393</v>
      </c>
      <c r="C502" s="13">
        <f>Taxi_journeydata!C502</f>
        <v>0.32108796296296299</v>
      </c>
      <c r="D502" s="11">
        <f>Taxi_journeydata!D502</f>
        <v>44393</v>
      </c>
      <c r="E502" s="13">
        <f>Taxi_journeydata!E502</f>
        <v>0.32594907407407409</v>
      </c>
      <c r="F502" s="5">
        <f>Taxi_journeydata!F502</f>
        <v>1</v>
      </c>
      <c r="G502" s="5">
        <f>Taxi_journeydata!G502</f>
        <v>244</v>
      </c>
      <c r="H502" s="5">
        <f>Taxi_journeydata!H502</f>
        <v>74</v>
      </c>
      <c r="I502" s="5">
        <f>Taxi_journeydata!I502</f>
        <v>1</v>
      </c>
      <c r="J502" s="5">
        <f>Taxi_journeydata!J502</f>
        <v>3.11</v>
      </c>
      <c r="K502" s="5">
        <f>Taxi_journeydata!K502</f>
        <v>10.5</v>
      </c>
      <c r="M502" s="13">
        <f>IF(K502="","",Taxi_journeydata!M502)</f>
        <v>4.8611111124046147E-3</v>
      </c>
      <c r="N502" s="46">
        <f t="shared" si="24"/>
        <v>7.0000000018626451</v>
      </c>
      <c r="O502" s="5">
        <f t="shared" si="23"/>
        <v>6</v>
      </c>
      <c r="P502" s="20">
        <f t="shared" si="25"/>
        <v>7</v>
      </c>
    </row>
    <row r="503" spans="2:16" x14ac:dyDescent="0.35">
      <c r="B503" s="11">
        <f>Taxi_journeydata!B503</f>
        <v>44393</v>
      </c>
      <c r="C503" s="13">
        <f>Taxi_journeydata!C503</f>
        <v>0.30224537037037036</v>
      </c>
      <c r="D503" s="11">
        <f>Taxi_journeydata!D503</f>
        <v>44393</v>
      </c>
      <c r="E503" s="13">
        <f>Taxi_journeydata!E503</f>
        <v>0.35283564814814811</v>
      </c>
      <c r="F503" s="5">
        <f>Taxi_journeydata!F503</f>
        <v>1</v>
      </c>
      <c r="G503" s="5">
        <f>Taxi_journeydata!G503</f>
        <v>10</v>
      </c>
      <c r="H503" s="5">
        <f>Taxi_journeydata!H503</f>
        <v>231</v>
      </c>
      <c r="I503" s="5">
        <f>Taxi_journeydata!I503</f>
        <v>1</v>
      </c>
      <c r="J503" s="5">
        <f>Taxi_journeydata!J503</f>
        <v>20.309999999999999</v>
      </c>
      <c r="K503" s="5">
        <f>Taxi_journeydata!K503</f>
        <v>64</v>
      </c>
      <c r="M503" s="13">
        <f>IF(K503="","",Taxi_journeydata!M503)</f>
        <v>5.059027778042946E-2</v>
      </c>
      <c r="N503" s="46">
        <f t="shared" si="24"/>
        <v>72.850000003818423</v>
      </c>
      <c r="O503" s="5">
        <f t="shared" si="23"/>
        <v>6</v>
      </c>
      <c r="P503" s="20">
        <f t="shared" si="25"/>
        <v>7</v>
      </c>
    </row>
    <row r="504" spans="2:16" x14ac:dyDescent="0.35">
      <c r="B504" s="11">
        <f>Taxi_journeydata!B504</f>
        <v>44393</v>
      </c>
      <c r="C504" s="13">
        <f>Taxi_journeydata!C504</f>
        <v>0.34133101851851855</v>
      </c>
      <c r="D504" s="11">
        <f>Taxi_journeydata!D504</f>
        <v>44393</v>
      </c>
      <c r="E504" s="13">
        <f>Taxi_journeydata!E504</f>
        <v>0.35928240740740741</v>
      </c>
      <c r="F504" s="5">
        <f>Taxi_journeydata!F504</f>
        <v>1</v>
      </c>
      <c r="G504" s="5">
        <f>Taxi_journeydata!G504</f>
        <v>106</v>
      </c>
      <c r="H504" s="5">
        <f>Taxi_journeydata!H504</f>
        <v>225</v>
      </c>
      <c r="I504" s="5">
        <f>Taxi_journeydata!I504</f>
        <v>1</v>
      </c>
      <c r="J504" s="5">
        <f>Taxi_journeydata!J504</f>
        <v>3.05</v>
      </c>
      <c r="K504" s="5">
        <f>Taxi_journeydata!K504</f>
        <v>17.5</v>
      </c>
      <c r="M504" s="13">
        <f>IF(K504="","",Taxi_journeydata!M504)</f>
        <v>1.7951388887013309E-2</v>
      </c>
      <c r="N504" s="46">
        <f t="shared" si="24"/>
        <v>25.849999997299165</v>
      </c>
      <c r="O504" s="5">
        <f t="shared" si="23"/>
        <v>6</v>
      </c>
      <c r="P504" s="20">
        <f t="shared" si="25"/>
        <v>8</v>
      </c>
    </row>
    <row r="505" spans="2:16" x14ac:dyDescent="0.35">
      <c r="B505" s="11">
        <f>Taxi_journeydata!B505</f>
        <v>44393</v>
      </c>
      <c r="C505" s="13">
        <f>Taxi_journeydata!C505</f>
        <v>0.3959375</v>
      </c>
      <c r="D505" s="11">
        <f>Taxi_journeydata!D505</f>
        <v>44393</v>
      </c>
      <c r="E505" s="13">
        <f>Taxi_journeydata!E505</f>
        <v>0.40371527777777777</v>
      </c>
      <c r="F505" s="5">
        <f>Taxi_journeydata!F505</f>
        <v>1</v>
      </c>
      <c r="G505" s="5">
        <f>Taxi_journeydata!G505</f>
        <v>42</v>
      </c>
      <c r="H505" s="5">
        <f>Taxi_journeydata!H505</f>
        <v>166</v>
      </c>
      <c r="I505" s="5">
        <f>Taxi_journeydata!I505</f>
        <v>1</v>
      </c>
      <c r="J505" s="5">
        <f>Taxi_journeydata!J505</f>
        <v>1.91</v>
      </c>
      <c r="K505" s="5">
        <f>Taxi_journeydata!K505</f>
        <v>9.5</v>
      </c>
      <c r="M505" s="13">
        <f>IF(K505="","",Taxi_journeydata!M505)</f>
        <v>7.7777777769370005E-3</v>
      </c>
      <c r="N505" s="46">
        <f t="shared" si="24"/>
        <v>11.199999998789281</v>
      </c>
      <c r="O505" s="5">
        <f t="shared" si="23"/>
        <v>6</v>
      </c>
      <c r="P505" s="20">
        <f t="shared" si="25"/>
        <v>9</v>
      </c>
    </row>
    <row r="506" spans="2:16" x14ac:dyDescent="0.35">
      <c r="B506" s="11">
        <f>Taxi_journeydata!B506</f>
        <v>44393</v>
      </c>
      <c r="C506" s="13">
        <f>Taxi_journeydata!C506</f>
        <v>0.40766203703703702</v>
      </c>
      <c r="D506" s="11">
        <f>Taxi_journeydata!D506</f>
        <v>44393</v>
      </c>
      <c r="E506" s="13">
        <f>Taxi_journeydata!E506</f>
        <v>0.41582175925925924</v>
      </c>
      <c r="F506" s="5">
        <f>Taxi_journeydata!F506</f>
        <v>1</v>
      </c>
      <c r="G506" s="5">
        <f>Taxi_journeydata!G506</f>
        <v>61</v>
      </c>
      <c r="H506" s="5">
        <f>Taxi_journeydata!H506</f>
        <v>35</v>
      </c>
      <c r="I506" s="5">
        <f>Taxi_journeydata!I506</f>
        <v>1</v>
      </c>
      <c r="J506" s="5">
        <f>Taxi_journeydata!J506</f>
        <v>1.9</v>
      </c>
      <c r="K506" s="5">
        <f>Taxi_journeydata!K506</f>
        <v>10</v>
      </c>
      <c r="M506" s="13">
        <f>IF(K506="","",Taxi_journeydata!M506)</f>
        <v>8.1597222233540379E-3</v>
      </c>
      <c r="N506" s="46">
        <f t="shared" si="24"/>
        <v>11.750000001629815</v>
      </c>
      <c r="O506" s="5">
        <f t="shared" si="23"/>
        <v>6</v>
      </c>
      <c r="P506" s="20">
        <f t="shared" si="25"/>
        <v>9</v>
      </c>
    </row>
    <row r="507" spans="2:16" x14ac:dyDescent="0.35">
      <c r="B507" s="11">
        <f>Taxi_journeydata!B507</f>
        <v>44393</v>
      </c>
      <c r="C507" s="13">
        <f>Taxi_journeydata!C507</f>
        <v>0.4216550925925926</v>
      </c>
      <c r="D507" s="11">
        <f>Taxi_journeydata!D507</f>
        <v>44393</v>
      </c>
      <c r="E507" s="13">
        <f>Taxi_journeydata!E507</f>
        <v>0.43395833333333328</v>
      </c>
      <c r="F507" s="5">
        <f>Taxi_journeydata!F507</f>
        <v>1</v>
      </c>
      <c r="G507" s="5">
        <f>Taxi_journeydata!G507</f>
        <v>75</v>
      </c>
      <c r="H507" s="5">
        <f>Taxi_journeydata!H507</f>
        <v>247</v>
      </c>
      <c r="I507" s="5">
        <f>Taxi_journeydata!I507</f>
        <v>1</v>
      </c>
      <c r="J507" s="5">
        <f>Taxi_journeydata!J507</f>
        <v>4.2</v>
      </c>
      <c r="K507" s="5">
        <f>Taxi_journeydata!K507</f>
        <v>16.5</v>
      </c>
      <c r="M507" s="13">
        <f>IF(K507="","",Taxi_journeydata!M507)</f>
        <v>1.230324074276723E-2</v>
      </c>
      <c r="N507" s="46">
        <f t="shared" si="24"/>
        <v>17.716666669584811</v>
      </c>
      <c r="O507" s="5">
        <f t="shared" si="23"/>
        <v>6</v>
      </c>
      <c r="P507" s="20">
        <f t="shared" si="25"/>
        <v>10</v>
      </c>
    </row>
    <row r="508" spans="2:16" x14ac:dyDescent="0.35">
      <c r="B508" s="11">
        <f>Taxi_journeydata!B508</f>
        <v>44393</v>
      </c>
      <c r="C508" s="13">
        <f>Taxi_journeydata!C508</f>
        <v>0.4415162037037037</v>
      </c>
      <c r="D508" s="11">
        <f>Taxi_journeydata!D508</f>
        <v>44393</v>
      </c>
      <c r="E508" s="13">
        <f>Taxi_journeydata!E508</f>
        <v>0.44734953703703706</v>
      </c>
      <c r="F508" s="5">
        <f>Taxi_journeydata!F508</f>
        <v>1</v>
      </c>
      <c r="G508" s="5">
        <f>Taxi_journeydata!G508</f>
        <v>74</v>
      </c>
      <c r="H508" s="5">
        <f>Taxi_journeydata!H508</f>
        <v>75</v>
      </c>
      <c r="I508" s="5">
        <f>Taxi_journeydata!I508</f>
        <v>1</v>
      </c>
      <c r="J508" s="5">
        <f>Taxi_journeydata!J508</f>
        <v>1.34</v>
      </c>
      <c r="K508" s="5">
        <f>Taxi_journeydata!K508</f>
        <v>7.5</v>
      </c>
      <c r="M508" s="13">
        <f>IF(K508="","",Taxi_journeydata!M508)</f>
        <v>5.8333333363407291E-3</v>
      </c>
      <c r="N508" s="46">
        <f t="shared" si="24"/>
        <v>8.40000000433065</v>
      </c>
      <c r="O508" s="5">
        <f t="shared" si="23"/>
        <v>6</v>
      </c>
      <c r="P508" s="20">
        <f t="shared" si="25"/>
        <v>10</v>
      </c>
    </row>
    <row r="509" spans="2:16" x14ac:dyDescent="0.35">
      <c r="B509" s="11">
        <f>Taxi_journeydata!B509</f>
        <v>44393</v>
      </c>
      <c r="C509" s="13">
        <f>Taxi_journeydata!C509</f>
        <v>0.46421296296296299</v>
      </c>
      <c r="D509" s="11">
        <f>Taxi_journeydata!D509</f>
        <v>44393</v>
      </c>
      <c r="E509" s="13">
        <f>Taxi_journeydata!E509</f>
        <v>0.47498842592592588</v>
      </c>
      <c r="F509" s="5">
        <f>Taxi_journeydata!F509</f>
        <v>1</v>
      </c>
      <c r="G509" s="5">
        <f>Taxi_journeydata!G509</f>
        <v>74</v>
      </c>
      <c r="H509" s="5">
        <f>Taxi_journeydata!H509</f>
        <v>152</v>
      </c>
      <c r="I509" s="5">
        <f>Taxi_journeydata!I509</f>
        <v>1</v>
      </c>
      <c r="J509" s="5">
        <f>Taxi_journeydata!J509</f>
        <v>1.78</v>
      </c>
      <c r="K509" s="5">
        <f>Taxi_journeydata!K509</f>
        <v>11</v>
      </c>
      <c r="M509" s="13">
        <f>IF(K509="","",Taxi_journeydata!M509)</f>
        <v>1.0775462964375038E-2</v>
      </c>
      <c r="N509" s="46">
        <f t="shared" si="24"/>
        <v>15.516666668700054</v>
      </c>
      <c r="O509" s="5">
        <f t="shared" si="23"/>
        <v>6</v>
      </c>
      <c r="P509" s="20">
        <f t="shared" si="25"/>
        <v>11</v>
      </c>
    </row>
    <row r="510" spans="2:16" x14ac:dyDescent="0.35">
      <c r="B510" s="11">
        <f>Taxi_journeydata!B510</f>
        <v>44393</v>
      </c>
      <c r="C510" s="13">
        <f>Taxi_journeydata!C510</f>
        <v>0.51196759259259261</v>
      </c>
      <c r="D510" s="11">
        <f>Taxi_journeydata!D510</f>
        <v>44393</v>
      </c>
      <c r="E510" s="13">
        <f>Taxi_journeydata!E510</f>
        <v>0.51715277777777779</v>
      </c>
      <c r="F510" s="5">
        <f>Taxi_journeydata!F510</f>
        <v>1</v>
      </c>
      <c r="G510" s="5">
        <f>Taxi_journeydata!G510</f>
        <v>82</v>
      </c>
      <c r="H510" s="5">
        <f>Taxi_journeydata!H510</f>
        <v>95</v>
      </c>
      <c r="I510" s="5">
        <f>Taxi_journeydata!I510</f>
        <v>1</v>
      </c>
      <c r="J510" s="5">
        <f>Taxi_journeydata!J510</f>
        <v>1.3</v>
      </c>
      <c r="K510" s="5">
        <f>Taxi_journeydata!K510</f>
        <v>7</v>
      </c>
      <c r="M510" s="13">
        <f>IF(K510="","",Taxi_journeydata!M510)</f>
        <v>5.1851851821993478E-3</v>
      </c>
      <c r="N510" s="46">
        <f t="shared" si="24"/>
        <v>7.4666666623670608</v>
      </c>
      <c r="O510" s="5">
        <f t="shared" si="23"/>
        <v>6</v>
      </c>
      <c r="P510" s="20">
        <f t="shared" si="25"/>
        <v>12</v>
      </c>
    </row>
    <row r="511" spans="2:16" x14ac:dyDescent="0.35">
      <c r="B511" s="11">
        <f>Taxi_journeydata!B511</f>
        <v>44393</v>
      </c>
      <c r="C511" s="13">
        <f>Taxi_journeydata!C511</f>
        <v>0.53549768518518526</v>
      </c>
      <c r="D511" s="11">
        <f>Taxi_journeydata!D511</f>
        <v>44393</v>
      </c>
      <c r="E511" s="13">
        <f>Taxi_journeydata!E511</f>
        <v>0.54085648148148147</v>
      </c>
      <c r="F511" s="5">
        <f>Taxi_journeydata!F511</f>
        <v>1</v>
      </c>
      <c r="G511" s="5">
        <f>Taxi_journeydata!G511</f>
        <v>74</v>
      </c>
      <c r="H511" s="5">
        <f>Taxi_journeydata!H511</f>
        <v>42</v>
      </c>
      <c r="I511" s="5">
        <f>Taxi_journeydata!I511</f>
        <v>1</v>
      </c>
      <c r="J511" s="5">
        <f>Taxi_journeydata!J511</f>
        <v>0.77</v>
      </c>
      <c r="K511" s="5">
        <f>Taxi_journeydata!K511</f>
        <v>6.5</v>
      </c>
      <c r="M511" s="13">
        <f>IF(K511="","",Taxi_journeydata!M511)</f>
        <v>5.3587962975143455E-3</v>
      </c>
      <c r="N511" s="46">
        <f t="shared" si="24"/>
        <v>7.7166666684206575</v>
      </c>
      <c r="O511" s="5">
        <f t="shared" si="23"/>
        <v>6</v>
      </c>
      <c r="P511" s="20">
        <f t="shared" si="25"/>
        <v>12</v>
      </c>
    </row>
    <row r="512" spans="2:16" x14ac:dyDescent="0.35">
      <c r="B512" s="11">
        <f>Taxi_journeydata!B512</f>
        <v>44393</v>
      </c>
      <c r="C512" s="13">
        <f>Taxi_journeydata!C512</f>
        <v>0.54365740740740742</v>
      </c>
      <c r="D512" s="11">
        <f>Taxi_journeydata!D512</f>
        <v>44393</v>
      </c>
      <c r="E512" s="13">
        <f>Taxi_journeydata!E512</f>
        <v>0.55366898148148147</v>
      </c>
      <c r="F512" s="5">
        <f>Taxi_journeydata!F512</f>
        <v>1</v>
      </c>
      <c r="G512" s="5">
        <f>Taxi_journeydata!G512</f>
        <v>97</v>
      </c>
      <c r="H512" s="5">
        <f>Taxi_journeydata!H512</f>
        <v>61</v>
      </c>
      <c r="I512" s="5">
        <f>Taxi_journeydata!I512</f>
        <v>1</v>
      </c>
      <c r="J512" s="5">
        <f>Taxi_journeydata!J512</f>
        <v>2.16</v>
      </c>
      <c r="K512" s="5">
        <f>Taxi_journeydata!K512</f>
        <v>10</v>
      </c>
      <c r="M512" s="13">
        <f>IF(K512="","",Taxi_journeydata!M512)</f>
        <v>1.0011574071540963E-2</v>
      </c>
      <c r="N512" s="46">
        <f t="shared" si="24"/>
        <v>14.416666663018987</v>
      </c>
      <c r="O512" s="5">
        <f t="shared" si="23"/>
        <v>6</v>
      </c>
      <c r="P512" s="20">
        <f t="shared" si="25"/>
        <v>13</v>
      </c>
    </row>
    <row r="513" spans="2:16" x14ac:dyDescent="0.35">
      <c r="B513" s="11">
        <f>Taxi_journeydata!B513</f>
        <v>44393</v>
      </c>
      <c r="C513" s="13">
        <f>Taxi_journeydata!C513</f>
        <v>0.61760416666666662</v>
      </c>
      <c r="D513" s="11">
        <f>Taxi_journeydata!D513</f>
        <v>44393</v>
      </c>
      <c r="E513" s="13">
        <f>Taxi_journeydata!E513</f>
        <v>0.62934027777777779</v>
      </c>
      <c r="F513" s="5">
        <f>Taxi_journeydata!F513</f>
        <v>1</v>
      </c>
      <c r="G513" s="5">
        <f>Taxi_journeydata!G513</f>
        <v>42</v>
      </c>
      <c r="H513" s="5">
        <f>Taxi_journeydata!H513</f>
        <v>151</v>
      </c>
      <c r="I513" s="5">
        <f>Taxi_journeydata!I513</f>
        <v>1</v>
      </c>
      <c r="J513" s="5">
        <f>Taxi_journeydata!J513</f>
        <v>2.72</v>
      </c>
      <c r="K513" s="5">
        <f>Taxi_journeydata!K513</f>
        <v>13.5</v>
      </c>
      <c r="M513" s="13">
        <f>IF(K513="","",Taxi_journeydata!M513)</f>
        <v>1.17361111115315E-2</v>
      </c>
      <c r="N513" s="46">
        <f t="shared" si="24"/>
        <v>16.90000000060536</v>
      </c>
      <c r="O513" s="5">
        <f t="shared" si="23"/>
        <v>6</v>
      </c>
      <c r="P513" s="20">
        <f t="shared" si="25"/>
        <v>14</v>
      </c>
    </row>
    <row r="514" spans="2:16" x14ac:dyDescent="0.35">
      <c r="B514" s="11">
        <f>Taxi_journeydata!B514</f>
        <v>44393</v>
      </c>
      <c r="C514" s="13">
        <f>Taxi_journeydata!C514</f>
        <v>0.59829861111111116</v>
      </c>
      <c r="D514" s="11">
        <f>Taxi_journeydata!D514</f>
        <v>44393</v>
      </c>
      <c r="E514" s="13">
        <f>Taxi_journeydata!E514</f>
        <v>0.61815972222222226</v>
      </c>
      <c r="F514" s="5">
        <f>Taxi_journeydata!F514</f>
        <v>1</v>
      </c>
      <c r="G514" s="5">
        <f>Taxi_journeydata!G514</f>
        <v>74</v>
      </c>
      <c r="H514" s="5">
        <f>Taxi_journeydata!H514</f>
        <v>126</v>
      </c>
      <c r="I514" s="5">
        <f>Taxi_journeydata!I514</f>
        <v>1</v>
      </c>
      <c r="J514" s="5">
        <f>Taxi_journeydata!J514</f>
        <v>3.95</v>
      </c>
      <c r="K514" s="5">
        <f>Taxi_journeydata!K514</f>
        <v>19.5</v>
      </c>
      <c r="M514" s="13">
        <f>IF(K514="","",Taxi_journeydata!M514)</f>
        <v>1.9861111111822538E-2</v>
      </c>
      <c r="N514" s="46">
        <f t="shared" si="24"/>
        <v>28.600000001024455</v>
      </c>
      <c r="O514" s="5">
        <f t="shared" si="23"/>
        <v>6</v>
      </c>
      <c r="P514" s="20">
        <f t="shared" si="25"/>
        <v>14</v>
      </c>
    </row>
    <row r="515" spans="2:16" x14ac:dyDescent="0.35">
      <c r="B515" s="11">
        <f>Taxi_journeydata!B515</f>
        <v>44393</v>
      </c>
      <c r="C515" s="13">
        <f>Taxi_journeydata!C515</f>
        <v>0.59634259259259259</v>
      </c>
      <c r="D515" s="11">
        <f>Taxi_journeydata!D515</f>
        <v>44393</v>
      </c>
      <c r="E515" s="13">
        <f>Taxi_journeydata!E515</f>
        <v>0.60011574074074081</v>
      </c>
      <c r="F515" s="5">
        <f>Taxi_journeydata!F515</f>
        <v>1</v>
      </c>
      <c r="G515" s="5">
        <f>Taxi_journeydata!G515</f>
        <v>75</v>
      </c>
      <c r="H515" s="5">
        <f>Taxi_journeydata!H515</f>
        <v>74</v>
      </c>
      <c r="I515" s="5">
        <f>Taxi_journeydata!I515</f>
        <v>1</v>
      </c>
      <c r="J515" s="5">
        <f>Taxi_journeydata!J515</f>
        <v>1.1299999999999999</v>
      </c>
      <c r="K515" s="5">
        <f>Taxi_journeydata!K515</f>
        <v>6</v>
      </c>
      <c r="M515" s="13">
        <f>IF(K515="","",Taxi_journeydata!M515)</f>
        <v>3.7731481497758068E-3</v>
      </c>
      <c r="N515" s="46">
        <f t="shared" si="24"/>
        <v>5.4333333356771618</v>
      </c>
      <c r="O515" s="5">
        <f t="shared" si="23"/>
        <v>6</v>
      </c>
      <c r="P515" s="20">
        <f t="shared" si="25"/>
        <v>14</v>
      </c>
    </row>
    <row r="516" spans="2:16" x14ac:dyDescent="0.35">
      <c r="B516" s="11">
        <f>Taxi_journeydata!B516</f>
        <v>44393</v>
      </c>
      <c r="C516" s="13">
        <f>Taxi_journeydata!C516</f>
        <v>0.65015046296296297</v>
      </c>
      <c r="D516" s="11">
        <f>Taxi_journeydata!D516</f>
        <v>44393</v>
      </c>
      <c r="E516" s="13">
        <f>Taxi_journeydata!E516</f>
        <v>0.67984953703703699</v>
      </c>
      <c r="F516" s="5">
        <f>Taxi_journeydata!F516</f>
        <v>1</v>
      </c>
      <c r="G516" s="5">
        <f>Taxi_journeydata!G516</f>
        <v>213</v>
      </c>
      <c r="H516" s="5">
        <f>Taxi_journeydata!H516</f>
        <v>243</v>
      </c>
      <c r="I516" s="5">
        <f>Taxi_journeydata!I516</f>
        <v>1</v>
      </c>
      <c r="J516" s="5">
        <f>Taxi_journeydata!J516</f>
        <v>7.08</v>
      </c>
      <c r="K516" s="5">
        <f>Taxi_journeydata!K516</f>
        <v>30.5</v>
      </c>
      <c r="M516" s="13">
        <f>IF(K516="","",Taxi_journeydata!M516)</f>
        <v>2.9699074075324461E-2</v>
      </c>
      <c r="N516" s="46">
        <f t="shared" si="24"/>
        <v>42.766666668467224</v>
      </c>
      <c r="O516" s="5">
        <f t="shared" si="23"/>
        <v>6</v>
      </c>
      <c r="P516" s="20">
        <f t="shared" si="25"/>
        <v>15</v>
      </c>
    </row>
    <row r="517" spans="2:16" x14ac:dyDescent="0.35">
      <c r="B517" s="11">
        <f>Taxi_journeydata!B517</f>
        <v>44393</v>
      </c>
      <c r="C517" s="13">
        <f>Taxi_journeydata!C517</f>
        <v>0.65289351851851851</v>
      </c>
      <c r="D517" s="11">
        <f>Taxi_journeydata!D517</f>
        <v>44393</v>
      </c>
      <c r="E517" s="13">
        <f>Taxi_journeydata!E517</f>
        <v>0.65415509259259264</v>
      </c>
      <c r="F517" s="5">
        <f>Taxi_journeydata!F517</f>
        <v>1</v>
      </c>
      <c r="G517" s="5">
        <f>Taxi_journeydata!G517</f>
        <v>74</v>
      </c>
      <c r="H517" s="5">
        <f>Taxi_journeydata!H517</f>
        <v>75</v>
      </c>
      <c r="I517" s="5">
        <f>Taxi_journeydata!I517</f>
        <v>1</v>
      </c>
      <c r="J517" s="5">
        <f>Taxi_journeydata!J517</f>
        <v>0.3</v>
      </c>
      <c r="K517" s="5">
        <f>Taxi_journeydata!K517</f>
        <v>3.5</v>
      </c>
      <c r="M517" s="13">
        <f>IF(K517="","",Taxi_journeydata!M517)</f>
        <v>1.261574070667848E-3</v>
      </c>
      <c r="N517" s="46">
        <f t="shared" si="24"/>
        <v>1.8166666617617011</v>
      </c>
      <c r="O517" s="5">
        <f t="shared" si="23"/>
        <v>6</v>
      </c>
      <c r="P517" s="20">
        <f t="shared" si="25"/>
        <v>15</v>
      </c>
    </row>
    <row r="518" spans="2:16" x14ac:dyDescent="0.35">
      <c r="B518" s="11">
        <f>Taxi_journeydata!B518</f>
        <v>44393</v>
      </c>
      <c r="C518" s="13">
        <f>Taxi_journeydata!C518</f>
        <v>0.7053124999999999</v>
      </c>
      <c r="D518" s="11">
        <f>Taxi_journeydata!D518</f>
        <v>44393</v>
      </c>
      <c r="E518" s="13">
        <f>Taxi_journeydata!E518</f>
        <v>0.70665509259259263</v>
      </c>
      <c r="F518" s="5">
        <f>Taxi_journeydata!F518</f>
        <v>1</v>
      </c>
      <c r="G518" s="5">
        <f>Taxi_journeydata!G518</f>
        <v>42</v>
      </c>
      <c r="H518" s="5">
        <f>Taxi_journeydata!H518</f>
        <v>42</v>
      </c>
      <c r="I518" s="5">
        <f>Taxi_journeydata!I518</f>
        <v>1</v>
      </c>
      <c r="J518" s="5">
        <f>Taxi_journeydata!J518</f>
        <v>0.36</v>
      </c>
      <c r="K518" s="5">
        <f>Taxi_journeydata!K518</f>
        <v>3.5</v>
      </c>
      <c r="M518" s="13">
        <f>IF(K518="","",Taxi_journeydata!M518)</f>
        <v>1.3425925935734995E-3</v>
      </c>
      <c r="N518" s="46">
        <f t="shared" si="24"/>
        <v>1.9333333347458392</v>
      </c>
      <c r="O518" s="5">
        <f t="shared" si="23"/>
        <v>6</v>
      </c>
      <c r="P518" s="20">
        <f t="shared" si="25"/>
        <v>16</v>
      </c>
    </row>
    <row r="519" spans="2:16" x14ac:dyDescent="0.35">
      <c r="B519" s="11">
        <f>Taxi_journeydata!B519</f>
        <v>44393</v>
      </c>
      <c r="C519" s="13">
        <f>Taxi_journeydata!C519</f>
        <v>0.7106365740740741</v>
      </c>
      <c r="D519" s="11">
        <f>Taxi_journeydata!D519</f>
        <v>44393</v>
      </c>
      <c r="E519" s="13">
        <f>Taxi_journeydata!E519</f>
        <v>0.71871527777777777</v>
      </c>
      <c r="F519" s="5">
        <f>Taxi_journeydata!F519</f>
        <v>1</v>
      </c>
      <c r="G519" s="5">
        <f>Taxi_journeydata!G519</f>
        <v>193</v>
      </c>
      <c r="H519" s="5">
        <f>Taxi_journeydata!H519</f>
        <v>7</v>
      </c>
      <c r="I519" s="5">
        <f>Taxi_journeydata!I519</f>
        <v>1</v>
      </c>
      <c r="J519" s="5">
        <f>Taxi_journeydata!J519</f>
        <v>1.86</v>
      </c>
      <c r="K519" s="5">
        <f>Taxi_journeydata!K519</f>
        <v>9.5</v>
      </c>
      <c r="M519" s="13">
        <f>IF(K519="","",Taxi_journeydata!M519)</f>
        <v>8.0787037004483864E-3</v>
      </c>
      <c r="N519" s="46">
        <f t="shared" si="24"/>
        <v>11.633333328645676</v>
      </c>
      <c r="O519" s="5">
        <f t="shared" si="23"/>
        <v>6</v>
      </c>
      <c r="P519" s="20">
        <f t="shared" si="25"/>
        <v>17</v>
      </c>
    </row>
    <row r="520" spans="2:16" x14ac:dyDescent="0.35">
      <c r="B520" s="11">
        <f>Taxi_journeydata!B520</f>
        <v>44393</v>
      </c>
      <c r="C520" s="13">
        <f>Taxi_journeydata!C520</f>
        <v>0.69263888888888892</v>
      </c>
      <c r="D520" s="11">
        <f>Taxi_journeydata!D520</f>
        <v>44393</v>
      </c>
      <c r="E520" s="13">
        <f>Taxi_journeydata!E520</f>
        <v>0.70439814814814816</v>
      </c>
      <c r="F520" s="5">
        <f>Taxi_journeydata!F520</f>
        <v>1</v>
      </c>
      <c r="G520" s="5">
        <f>Taxi_journeydata!G520</f>
        <v>177</v>
      </c>
      <c r="H520" s="5">
        <f>Taxi_journeydata!H520</f>
        <v>35</v>
      </c>
      <c r="I520" s="5">
        <f>Taxi_journeydata!I520</f>
        <v>1</v>
      </c>
      <c r="J520" s="5">
        <f>Taxi_journeydata!J520</f>
        <v>1.52</v>
      </c>
      <c r="K520" s="5">
        <f>Taxi_journeydata!K520</f>
        <v>11.5</v>
      </c>
      <c r="M520" s="13">
        <f>IF(K520="","",Taxi_journeydata!M520)</f>
        <v>1.1759259257814847E-2</v>
      </c>
      <c r="N520" s="46">
        <f t="shared" si="24"/>
        <v>16.93333333125338</v>
      </c>
      <c r="O520" s="5">
        <f t="shared" si="23"/>
        <v>6</v>
      </c>
      <c r="P520" s="20">
        <f t="shared" si="25"/>
        <v>16</v>
      </c>
    </row>
    <row r="521" spans="2:16" x14ac:dyDescent="0.35">
      <c r="B521" s="11">
        <f>Taxi_journeydata!B521</f>
        <v>44393</v>
      </c>
      <c r="C521" s="13">
        <f>Taxi_journeydata!C521</f>
        <v>0.68083333333333329</v>
      </c>
      <c r="D521" s="11">
        <f>Taxi_journeydata!D521</f>
        <v>44393</v>
      </c>
      <c r="E521" s="13">
        <f>Taxi_journeydata!E521</f>
        <v>0.74046296296296299</v>
      </c>
      <c r="F521" s="5">
        <f>Taxi_journeydata!F521</f>
        <v>1</v>
      </c>
      <c r="G521" s="5">
        <f>Taxi_journeydata!G521</f>
        <v>171</v>
      </c>
      <c r="H521" s="5">
        <f>Taxi_journeydata!H521</f>
        <v>55</v>
      </c>
      <c r="I521" s="5">
        <f>Taxi_journeydata!I521</f>
        <v>1</v>
      </c>
      <c r="J521" s="5">
        <f>Taxi_journeydata!J521</f>
        <v>22.35</v>
      </c>
      <c r="K521" s="5">
        <f>Taxi_journeydata!K521</f>
        <v>76</v>
      </c>
      <c r="M521" s="13">
        <f>IF(K521="","",Taxi_journeydata!M521)</f>
        <v>5.9629629628034309E-2</v>
      </c>
      <c r="N521" s="46">
        <f t="shared" si="24"/>
        <v>85.866666664369404</v>
      </c>
      <c r="O521" s="5">
        <f t="shared" si="23"/>
        <v>6</v>
      </c>
      <c r="P521" s="20">
        <f t="shared" si="25"/>
        <v>16</v>
      </c>
    </row>
    <row r="522" spans="2:16" x14ac:dyDescent="0.35">
      <c r="B522" s="11">
        <f>Taxi_journeydata!B522</f>
        <v>44393</v>
      </c>
      <c r="C522" s="13">
        <f>Taxi_journeydata!C522</f>
        <v>0.72395833333333337</v>
      </c>
      <c r="D522" s="11">
        <f>Taxi_journeydata!D522</f>
        <v>44393</v>
      </c>
      <c r="E522" s="13">
        <f>Taxi_journeydata!E522</f>
        <v>0.76984953703703696</v>
      </c>
      <c r="F522" s="5">
        <f>Taxi_journeydata!F522</f>
        <v>1</v>
      </c>
      <c r="G522" s="5">
        <f>Taxi_journeydata!G522</f>
        <v>169</v>
      </c>
      <c r="H522" s="5">
        <f>Taxi_journeydata!H522</f>
        <v>265</v>
      </c>
      <c r="I522" s="5">
        <f>Taxi_journeydata!I522</f>
        <v>1</v>
      </c>
      <c r="J522" s="5">
        <f>Taxi_journeydata!J522</f>
        <v>9.4600000000000009</v>
      </c>
      <c r="K522" s="5">
        <f>Taxi_journeydata!K522</f>
        <v>48</v>
      </c>
      <c r="M522" s="13">
        <f>IF(K522="","",Taxi_journeydata!M522)</f>
        <v>4.5891203706560191E-2</v>
      </c>
      <c r="N522" s="46">
        <f t="shared" si="24"/>
        <v>66.083333337446675</v>
      </c>
      <c r="O522" s="5">
        <f t="shared" si="23"/>
        <v>6</v>
      </c>
      <c r="P522" s="20">
        <f t="shared" si="25"/>
        <v>17</v>
      </c>
    </row>
    <row r="523" spans="2:16" x14ac:dyDescent="0.35">
      <c r="B523" s="11">
        <f>Taxi_journeydata!B523</f>
        <v>44393</v>
      </c>
      <c r="C523" s="13">
        <f>Taxi_journeydata!C523</f>
        <v>0.70928240740740733</v>
      </c>
      <c r="D523" s="11">
        <f>Taxi_journeydata!D523</f>
        <v>44393</v>
      </c>
      <c r="E523" s="13">
        <f>Taxi_journeydata!E523</f>
        <v>0.71936342592592595</v>
      </c>
      <c r="F523" s="5">
        <f>Taxi_journeydata!F523</f>
        <v>1</v>
      </c>
      <c r="G523" s="5">
        <f>Taxi_journeydata!G523</f>
        <v>196</v>
      </c>
      <c r="H523" s="5">
        <f>Taxi_journeydata!H523</f>
        <v>260</v>
      </c>
      <c r="I523" s="5">
        <f>Taxi_journeydata!I523</f>
        <v>1</v>
      </c>
      <c r="J523" s="5">
        <f>Taxi_journeydata!J523</f>
        <v>2.77</v>
      </c>
      <c r="K523" s="5">
        <f>Taxi_journeydata!K523</f>
        <v>12.5</v>
      </c>
      <c r="M523" s="13">
        <f>IF(K523="","",Taxi_journeydata!M523)</f>
        <v>1.0081018517666962E-2</v>
      </c>
      <c r="N523" s="46">
        <f t="shared" si="24"/>
        <v>14.516666665440425</v>
      </c>
      <c r="O523" s="5">
        <f t="shared" si="23"/>
        <v>6</v>
      </c>
      <c r="P523" s="20">
        <f t="shared" si="25"/>
        <v>17</v>
      </c>
    </row>
    <row r="524" spans="2:16" x14ac:dyDescent="0.35">
      <c r="B524" s="11">
        <f>Taxi_journeydata!B524</f>
        <v>44393</v>
      </c>
      <c r="C524" s="13">
        <f>Taxi_journeydata!C524</f>
        <v>0.7281712962962964</v>
      </c>
      <c r="D524" s="11">
        <f>Taxi_journeydata!D524</f>
        <v>44393</v>
      </c>
      <c r="E524" s="13">
        <f>Taxi_journeydata!E524</f>
        <v>0.73037037037037045</v>
      </c>
      <c r="F524" s="5">
        <f>Taxi_journeydata!F524</f>
        <v>1</v>
      </c>
      <c r="G524" s="5">
        <f>Taxi_journeydata!G524</f>
        <v>42</v>
      </c>
      <c r="H524" s="5">
        <f>Taxi_journeydata!H524</f>
        <v>42</v>
      </c>
      <c r="I524" s="5">
        <f>Taxi_journeydata!I524</f>
        <v>1</v>
      </c>
      <c r="J524" s="5">
        <f>Taxi_journeydata!J524</f>
        <v>0.7</v>
      </c>
      <c r="K524" s="5">
        <f>Taxi_journeydata!K524</f>
        <v>4.5</v>
      </c>
      <c r="M524" s="13">
        <f>IF(K524="","",Taxi_journeydata!M524)</f>
        <v>2.1990740715409629E-3</v>
      </c>
      <c r="N524" s="46">
        <f t="shared" si="24"/>
        <v>3.1666666630189866</v>
      </c>
      <c r="O524" s="5">
        <f t="shared" ref="O524:O587" si="26">IF(K524="","",WEEKDAY(B524))</f>
        <v>6</v>
      </c>
      <c r="P524" s="20">
        <f t="shared" si="25"/>
        <v>17</v>
      </c>
    </row>
    <row r="525" spans="2:16" x14ac:dyDescent="0.35">
      <c r="B525" s="11">
        <f>Taxi_journeydata!B525</f>
        <v>44393</v>
      </c>
      <c r="C525" s="13">
        <f>Taxi_journeydata!C525</f>
        <v>0.74061342592592594</v>
      </c>
      <c r="D525" s="11">
        <f>Taxi_journeydata!D525</f>
        <v>44393</v>
      </c>
      <c r="E525" s="13">
        <f>Taxi_journeydata!E525</f>
        <v>0.75217592592592597</v>
      </c>
      <c r="F525" s="5">
        <f>Taxi_journeydata!F525</f>
        <v>1</v>
      </c>
      <c r="G525" s="5">
        <f>Taxi_journeydata!G525</f>
        <v>95</v>
      </c>
      <c r="H525" s="5">
        <f>Taxi_journeydata!H525</f>
        <v>28</v>
      </c>
      <c r="I525" s="5">
        <f>Taxi_journeydata!I525</f>
        <v>1</v>
      </c>
      <c r="J525" s="5">
        <f>Taxi_journeydata!J525</f>
        <v>2.4900000000000002</v>
      </c>
      <c r="K525" s="5">
        <f>Taxi_journeydata!K525</f>
        <v>12.5</v>
      </c>
      <c r="M525" s="13">
        <f>IF(K525="","",Taxi_journeydata!M525)</f>
        <v>1.156250000349246E-2</v>
      </c>
      <c r="N525" s="46">
        <f t="shared" ref="N525:N588" si="27">IF(M525="",0,M525*24*60)</f>
        <v>16.650000005029142</v>
      </c>
      <c r="O525" s="5">
        <f t="shared" si="26"/>
        <v>6</v>
      </c>
      <c r="P525" s="20">
        <f t="shared" ref="P525:P588" si="28">IF(K525="","",ROUNDDOWN(C525*24,0))</f>
        <v>17</v>
      </c>
    </row>
    <row r="526" spans="2:16" x14ac:dyDescent="0.35">
      <c r="B526" s="11">
        <f>Taxi_journeydata!B526</f>
        <v>44393</v>
      </c>
      <c r="C526" s="13">
        <f>Taxi_journeydata!C526</f>
        <v>0.74341435185185178</v>
      </c>
      <c r="D526" s="11">
        <f>Taxi_journeydata!D526</f>
        <v>44393</v>
      </c>
      <c r="E526" s="13">
        <f>Taxi_journeydata!E526</f>
        <v>0.75534722222222228</v>
      </c>
      <c r="F526" s="5">
        <f>Taxi_journeydata!F526</f>
        <v>1</v>
      </c>
      <c r="G526" s="5">
        <f>Taxi_journeydata!G526</f>
        <v>82</v>
      </c>
      <c r="H526" s="5">
        <f>Taxi_journeydata!H526</f>
        <v>173</v>
      </c>
      <c r="I526" s="5">
        <f>Taxi_journeydata!I526</f>
        <v>2</v>
      </c>
      <c r="J526" s="5">
        <f>Taxi_journeydata!J526</f>
        <v>1.2</v>
      </c>
      <c r="K526" s="5">
        <f>Taxi_journeydata!K526</f>
        <v>11</v>
      </c>
      <c r="M526" s="13">
        <f>IF(K526="","",Taxi_journeydata!M526)</f>
        <v>1.1932870373129845E-2</v>
      </c>
      <c r="N526" s="46">
        <f t="shared" si="27"/>
        <v>17.183333337306976</v>
      </c>
      <c r="O526" s="5">
        <f t="shared" si="26"/>
        <v>6</v>
      </c>
      <c r="P526" s="20">
        <f t="shared" si="28"/>
        <v>17</v>
      </c>
    </row>
    <row r="527" spans="2:16" x14ac:dyDescent="0.35">
      <c r="B527" s="11">
        <f>Taxi_journeydata!B527</f>
        <v>44393</v>
      </c>
      <c r="C527" s="13">
        <f>Taxi_journeydata!C527</f>
        <v>0.77057870370370374</v>
      </c>
      <c r="D527" s="11">
        <f>Taxi_journeydata!D527</f>
        <v>44393</v>
      </c>
      <c r="E527" s="13">
        <f>Taxi_journeydata!E527</f>
        <v>0.7766319444444445</v>
      </c>
      <c r="F527" s="5">
        <f>Taxi_journeydata!F527</f>
        <v>1</v>
      </c>
      <c r="G527" s="5">
        <f>Taxi_journeydata!G527</f>
        <v>65</v>
      </c>
      <c r="H527" s="5">
        <f>Taxi_journeydata!H527</f>
        <v>97</v>
      </c>
      <c r="I527" s="5">
        <f>Taxi_journeydata!I527</f>
        <v>1</v>
      </c>
      <c r="J527" s="5">
        <f>Taxi_journeydata!J527</f>
        <v>1.1399999999999999</v>
      </c>
      <c r="K527" s="5">
        <f>Taxi_journeydata!K527</f>
        <v>6.5</v>
      </c>
      <c r="M527" s="13">
        <f>IF(K527="","",Taxi_journeydata!M527)</f>
        <v>6.0532407442224212E-3</v>
      </c>
      <c r="N527" s="46">
        <f t="shared" si="27"/>
        <v>8.7166666716802865</v>
      </c>
      <c r="O527" s="5">
        <f t="shared" si="26"/>
        <v>6</v>
      </c>
      <c r="P527" s="20">
        <f t="shared" si="28"/>
        <v>18</v>
      </c>
    </row>
    <row r="528" spans="2:16" x14ac:dyDescent="0.35">
      <c r="B528" s="11">
        <f>Taxi_journeydata!B528</f>
        <v>44393</v>
      </c>
      <c r="C528" s="13">
        <f>Taxi_journeydata!C528</f>
        <v>0.78914351851851849</v>
      </c>
      <c r="D528" s="11">
        <f>Taxi_journeydata!D528</f>
        <v>44393</v>
      </c>
      <c r="E528" s="13">
        <f>Taxi_journeydata!E528</f>
        <v>0.79327546296296303</v>
      </c>
      <c r="F528" s="5">
        <f>Taxi_journeydata!F528</f>
        <v>1</v>
      </c>
      <c r="G528" s="5">
        <f>Taxi_journeydata!G528</f>
        <v>129</v>
      </c>
      <c r="H528" s="5">
        <f>Taxi_journeydata!H528</f>
        <v>129</v>
      </c>
      <c r="I528" s="5">
        <f>Taxi_journeydata!I528</f>
        <v>5</v>
      </c>
      <c r="J528" s="5">
        <f>Taxi_journeydata!J528</f>
        <v>0.74</v>
      </c>
      <c r="K528" s="5">
        <f>Taxi_journeydata!K528</f>
        <v>5.5</v>
      </c>
      <c r="M528" s="13">
        <f>IF(K528="","",Taxi_journeydata!M528)</f>
        <v>4.1319444426335394E-3</v>
      </c>
      <c r="N528" s="46">
        <f t="shared" si="27"/>
        <v>5.9499999973922968</v>
      </c>
      <c r="O528" s="5">
        <f t="shared" si="26"/>
        <v>6</v>
      </c>
      <c r="P528" s="20">
        <f t="shared" si="28"/>
        <v>18</v>
      </c>
    </row>
    <row r="529" spans="2:16" x14ac:dyDescent="0.35">
      <c r="B529" s="11">
        <f>Taxi_journeydata!B529</f>
        <v>44393</v>
      </c>
      <c r="C529" s="13">
        <f>Taxi_journeydata!C529</f>
        <v>0.74930555555555556</v>
      </c>
      <c r="D529" s="11">
        <f>Taxi_journeydata!D529</f>
        <v>44393</v>
      </c>
      <c r="E529" s="13">
        <f>Taxi_journeydata!E529</f>
        <v>0.75653935185185184</v>
      </c>
      <c r="F529" s="5">
        <f>Taxi_journeydata!F529</f>
        <v>1</v>
      </c>
      <c r="G529" s="5">
        <f>Taxi_journeydata!G529</f>
        <v>42</v>
      </c>
      <c r="H529" s="5">
        <f>Taxi_journeydata!H529</f>
        <v>41</v>
      </c>
      <c r="I529" s="5">
        <f>Taxi_journeydata!I529</f>
        <v>1</v>
      </c>
      <c r="J529" s="5">
        <f>Taxi_journeydata!J529</f>
        <v>1.24</v>
      </c>
      <c r="K529" s="5">
        <f>Taxi_journeydata!K529</f>
        <v>8.5</v>
      </c>
      <c r="M529" s="13">
        <f>IF(K529="","",Taxi_journeydata!M529)</f>
        <v>7.2337962992605753E-3</v>
      </c>
      <c r="N529" s="46">
        <f t="shared" si="27"/>
        <v>10.416666670935228</v>
      </c>
      <c r="O529" s="5">
        <f t="shared" si="26"/>
        <v>6</v>
      </c>
      <c r="P529" s="20">
        <f t="shared" si="28"/>
        <v>17</v>
      </c>
    </row>
    <row r="530" spans="2:16" x14ac:dyDescent="0.35">
      <c r="B530" s="11">
        <f>Taxi_journeydata!B530</f>
        <v>44393</v>
      </c>
      <c r="C530" s="13">
        <f>Taxi_journeydata!C530</f>
        <v>0.82451388888888888</v>
      </c>
      <c r="D530" s="11">
        <f>Taxi_journeydata!D530</f>
        <v>44393</v>
      </c>
      <c r="E530" s="13">
        <f>Taxi_journeydata!E530</f>
        <v>0.82656249999999998</v>
      </c>
      <c r="F530" s="5">
        <f>Taxi_journeydata!F530</f>
        <v>1</v>
      </c>
      <c r="G530" s="5">
        <f>Taxi_journeydata!G530</f>
        <v>65</v>
      </c>
      <c r="H530" s="5">
        <f>Taxi_journeydata!H530</f>
        <v>65</v>
      </c>
      <c r="I530" s="5">
        <f>Taxi_journeydata!I530</f>
        <v>1</v>
      </c>
      <c r="J530" s="5">
        <f>Taxi_journeydata!J530</f>
        <v>0.44</v>
      </c>
      <c r="K530" s="5">
        <f>Taxi_journeydata!K530</f>
        <v>4</v>
      </c>
      <c r="M530" s="13">
        <f>IF(K530="","",Taxi_journeydata!M530)</f>
        <v>2.0486111097852699E-3</v>
      </c>
      <c r="N530" s="46">
        <f t="shared" si="27"/>
        <v>2.9499999980907887</v>
      </c>
      <c r="O530" s="5">
        <f t="shared" si="26"/>
        <v>6</v>
      </c>
      <c r="P530" s="20">
        <f t="shared" si="28"/>
        <v>19</v>
      </c>
    </row>
    <row r="531" spans="2:16" x14ac:dyDescent="0.35">
      <c r="B531" s="11">
        <f>Taxi_journeydata!B531</f>
        <v>44393</v>
      </c>
      <c r="C531" s="13">
        <f>Taxi_journeydata!C531</f>
        <v>0.8087037037037037</v>
      </c>
      <c r="D531" s="11">
        <f>Taxi_journeydata!D531</f>
        <v>44393</v>
      </c>
      <c r="E531" s="13">
        <f>Taxi_journeydata!E531</f>
        <v>0.81170138888888888</v>
      </c>
      <c r="F531" s="5">
        <f>Taxi_journeydata!F531</f>
        <v>1</v>
      </c>
      <c r="G531" s="5">
        <f>Taxi_journeydata!G531</f>
        <v>146</v>
      </c>
      <c r="H531" s="5">
        <f>Taxi_journeydata!H531</f>
        <v>193</v>
      </c>
      <c r="I531" s="5">
        <f>Taxi_journeydata!I531</f>
        <v>1</v>
      </c>
      <c r="J531" s="5">
        <f>Taxi_journeydata!J531</f>
        <v>0.8</v>
      </c>
      <c r="K531" s="5">
        <f>Taxi_journeydata!K531</f>
        <v>5</v>
      </c>
      <c r="M531" s="13">
        <f>IF(K531="","",Taxi_journeydata!M531)</f>
        <v>2.9976851874380372E-3</v>
      </c>
      <c r="N531" s="46">
        <f t="shared" si="27"/>
        <v>4.3166666699107736</v>
      </c>
      <c r="O531" s="5">
        <f t="shared" si="26"/>
        <v>6</v>
      </c>
      <c r="P531" s="20">
        <f t="shared" si="28"/>
        <v>19</v>
      </c>
    </row>
    <row r="532" spans="2:16" x14ac:dyDescent="0.35">
      <c r="B532" s="11">
        <f>Taxi_journeydata!B532</f>
        <v>44393</v>
      </c>
      <c r="C532" s="13">
        <f>Taxi_journeydata!C532</f>
        <v>0.85774305555555552</v>
      </c>
      <c r="D532" s="11">
        <f>Taxi_journeydata!D532</f>
        <v>44393</v>
      </c>
      <c r="E532" s="13">
        <f>Taxi_journeydata!E532</f>
        <v>0.8790162037037037</v>
      </c>
      <c r="F532" s="5">
        <f>Taxi_journeydata!F532</f>
        <v>1</v>
      </c>
      <c r="G532" s="5">
        <f>Taxi_journeydata!G532</f>
        <v>97</v>
      </c>
      <c r="H532" s="5">
        <f>Taxi_journeydata!H532</f>
        <v>85</v>
      </c>
      <c r="I532" s="5">
        <f>Taxi_journeydata!I532</f>
        <v>1</v>
      </c>
      <c r="J532" s="5">
        <f>Taxi_journeydata!J532</f>
        <v>4.6399999999999997</v>
      </c>
      <c r="K532" s="5">
        <f>Taxi_journeydata!K532</f>
        <v>20</v>
      </c>
      <c r="M532" s="13">
        <f>IF(K532="","",Taxi_journeydata!M532)</f>
        <v>2.1273148151522037E-2</v>
      </c>
      <c r="N532" s="46">
        <f t="shared" si="27"/>
        <v>30.633333338191733</v>
      </c>
      <c r="O532" s="5">
        <f t="shared" si="26"/>
        <v>6</v>
      </c>
      <c r="P532" s="20">
        <f t="shared" si="28"/>
        <v>20</v>
      </c>
    </row>
    <row r="533" spans="2:16" x14ac:dyDescent="0.35">
      <c r="B533" s="11">
        <f>Taxi_journeydata!B533</f>
        <v>44393</v>
      </c>
      <c r="C533" s="13">
        <f>Taxi_journeydata!C533</f>
        <v>0.83490740740740732</v>
      </c>
      <c r="D533" s="11">
        <f>Taxi_journeydata!D533</f>
        <v>44393</v>
      </c>
      <c r="E533" s="13">
        <f>Taxi_journeydata!E533</f>
        <v>0.83956018518518516</v>
      </c>
      <c r="F533" s="5">
        <f>Taxi_journeydata!F533</f>
        <v>1</v>
      </c>
      <c r="G533" s="5">
        <f>Taxi_journeydata!G533</f>
        <v>74</v>
      </c>
      <c r="H533" s="5">
        <f>Taxi_journeydata!H533</f>
        <v>42</v>
      </c>
      <c r="I533" s="5">
        <f>Taxi_journeydata!I533</f>
        <v>1</v>
      </c>
      <c r="J533" s="5">
        <f>Taxi_journeydata!J533</f>
        <v>1.1599999999999999</v>
      </c>
      <c r="K533" s="5">
        <f>Taxi_journeydata!K533</f>
        <v>6.5</v>
      </c>
      <c r="M533" s="13">
        <f>IF(K533="","",Taxi_journeydata!M533)</f>
        <v>4.652777781302575E-3</v>
      </c>
      <c r="N533" s="46">
        <f t="shared" si="27"/>
        <v>6.700000005075708</v>
      </c>
      <c r="O533" s="5">
        <f t="shared" si="26"/>
        <v>6</v>
      </c>
      <c r="P533" s="20">
        <f t="shared" si="28"/>
        <v>20</v>
      </c>
    </row>
    <row r="534" spans="2:16" x14ac:dyDescent="0.35">
      <c r="B534" s="11">
        <f>Taxi_journeydata!B534</f>
        <v>44393</v>
      </c>
      <c r="C534" s="13">
        <f>Taxi_journeydata!C534</f>
        <v>0.87861111111111112</v>
      </c>
      <c r="D534" s="11">
        <f>Taxi_journeydata!D534</f>
        <v>44393</v>
      </c>
      <c r="E534" s="13">
        <f>Taxi_journeydata!E534</f>
        <v>0.88136574074074081</v>
      </c>
      <c r="F534" s="5">
        <f>Taxi_journeydata!F534</f>
        <v>1</v>
      </c>
      <c r="G534" s="5">
        <f>Taxi_journeydata!G534</f>
        <v>25</v>
      </c>
      <c r="H534" s="5">
        <f>Taxi_journeydata!H534</f>
        <v>25</v>
      </c>
      <c r="I534" s="5">
        <f>Taxi_journeydata!I534</f>
        <v>1</v>
      </c>
      <c r="J534" s="5">
        <f>Taxi_journeydata!J534</f>
        <v>0.46</v>
      </c>
      <c r="K534" s="5">
        <f>Taxi_journeydata!K534</f>
        <v>4.5</v>
      </c>
      <c r="M534" s="13">
        <f>IF(K534="","",Taxi_journeydata!M534)</f>
        <v>2.7546296259970404E-3</v>
      </c>
      <c r="N534" s="46">
        <f t="shared" si="27"/>
        <v>3.9666666614357382</v>
      </c>
      <c r="O534" s="5">
        <f t="shared" si="26"/>
        <v>6</v>
      </c>
      <c r="P534" s="20">
        <f t="shared" si="28"/>
        <v>21</v>
      </c>
    </row>
    <row r="535" spans="2:16" x14ac:dyDescent="0.35">
      <c r="B535" s="11">
        <f>Taxi_journeydata!B535</f>
        <v>44393</v>
      </c>
      <c r="C535" s="13">
        <f>Taxi_journeydata!C535</f>
        <v>0.94347222222222227</v>
      </c>
      <c r="D535" s="11">
        <f>Taxi_journeydata!D535</f>
        <v>44393</v>
      </c>
      <c r="E535" s="13">
        <f>Taxi_journeydata!E535</f>
        <v>0.95042824074074073</v>
      </c>
      <c r="F535" s="5">
        <f>Taxi_journeydata!F535</f>
        <v>1</v>
      </c>
      <c r="G535" s="5">
        <f>Taxi_journeydata!G535</f>
        <v>244</v>
      </c>
      <c r="H535" s="5">
        <f>Taxi_journeydata!H535</f>
        <v>243</v>
      </c>
      <c r="I535" s="5">
        <f>Taxi_journeydata!I535</f>
        <v>1</v>
      </c>
      <c r="J535" s="5">
        <f>Taxi_journeydata!J535</f>
        <v>1.29</v>
      </c>
      <c r="K535" s="5">
        <f>Taxi_journeydata!K535</f>
        <v>8</v>
      </c>
      <c r="M535" s="13">
        <f>IF(K535="","",Taxi_journeydata!M535)</f>
        <v>6.9560185220325366E-3</v>
      </c>
      <c r="N535" s="46">
        <f t="shared" si="27"/>
        <v>10.016666671726853</v>
      </c>
      <c r="O535" s="5">
        <f t="shared" si="26"/>
        <v>6</v>
      </c>
      <c r="P535" s="20">
        <f t="shared" si="28"/>
        <v>22</v>
      </c>
    </row>
    <row r="536" spans="2:16" x14ac:dyDescent="0.35">
      <c r="B536" s="11">
        <f>Taxi_journeydata!B536</f>
        <v>44394</v>
      </c>
      <c r="C536" s="13">
        <f>Taxi_journeydata!C536</f>
        <v>8.5185185185185183E-2</v>
      </c>
      <c r="D536" s="11">
        <f>Taxi_journeydata!D536</f>
        <v>44394</v>
      </c>
      <c r="E536" s="13">
        <f>Taxi_journeydata!E536</f>
        <v>8.9490740740740746E-2</v>
      </c>
      <c r="F536" s="5">
        <f>Taxi_journeydata!F536</f>
        <v>1</v>
      </c>
      <c r="G536" s="5">
        <f>Taxi_journeydata!G536</f>
        <v>82</v>
      </c>
      <c r="H536" s="5">
        <f>Taxi_journeydata!H536</f>
        <v>82</v>
      </c>
      <c r="I536" s="5">
        <f>Taxi_journeydata!I536</f>
        <v>1</v>
      </c>
      <c r="J536" s="5">
        <f>Taxi_journeydata!J536</f>
        <v>1.17</v>
      </c>
      <c r="K536" s="5">
        <f>Taxi_journeydata!K536</f>
        <v>6.5</v>
      </c>
      <c r="M536" s="13">
        <f>IF(K536="","",Taxi_journeydata!M536)</f>
        <v>4.3055555579485372E-3</v>
      </c>
      <c r="N536" s="46">
        <f t="shared" si="27"/>
        <v>6.2000000034458935</v>
      </c>
      <c r="O536" s="5">
        <f t="shared" si="26"/>
        <v>7</v>
      </c>
      <c r="P536" s="20">
        <f t="shared" si="28"/>
        <v>2</v>
      </c>
    </row>
    <row r="537" spans="2:16" x14ac:dyDescent="0.35">
      <c r="B537" s="11">
        <f>Taxi_journeydata!B537</f>
        <v>44394</v>
      </c>
      <c r="C537" s="13">
        <f>Taxi_journeydata!C537</f>
        <v>7.5451388888888887E-2</v>
      </c>
      <c r="D537" s="11">
        <f>Taxi_journeydata!D537</f>
        <v>44394</v>
      </c>
      <c r="E537" s="13">
        <f>Taxi_journeydata!E537</f>
        <v>8.6261574074074074E-2</v>
      </c>
      <c r="F537" s="5">
        <f>Taxi_journeydata!F537</f>
        <v>1</v>
      </c>
      <c r="G537" s="5">
        <f>Taxi_journeydata!G537</f>
        <v>129</v>
      </c>
      <c r="H537" s="5">
        <f>Taxi_journeydata!H537</f>
        <v>260</v>
      </c>
      <c r="I537" s="5">
        <f>Taxi_journeydata!I537</f>
        <v>1</v>
      </c>
      <c r="J537" s="5">
        <f>Taxi_journeydata!J537</f>
        <v>0.61</v>
      </c>
      <c r="K537" s="5">
        <f>Taxi_journeydata!K537</f>
        <v>9.5</v>
      </c>
      <c r="M537" s="13">
        <f>IF(K537="","",Taxi_journeydata!M537)</f>
        <v>1.0810185187438037E-2</v>
      </c>
      <c r="N537" s="46">
        <f t="shared" si="27"/>
        <v>15.566666669910774</v>
      </c>
      <c r="O537" s="5">
        <f t="shared" si="26"/>
        <v>7</v>
      </c>
      <c r="P537" s="20">
        <f t="shared" si="28"/>
        <v>1</v>
      </c>
    </row>
    <row r="538" spans="2:16" x14ac:dyDescent="0.35">
      <c r="B538" s="11">
        <f>Taxi_journeydata!B538</f>
        <v>44394</v>
      </c>
      <c r="C538" s="13">
        <f>Taxi_journeydata!C538</f>
        <v>0.29960648148148145</v>
      </c>
      <c r="D538" s="11">
        <f>Taxi_journeydata!D538</f>
        <v>44394</v>
      </c>
      <c r="E538" s="13">
        <f>Taxi_journeydata!E538</f>
        <v>0.3021064814814815</v>
      </c>
      <c r="F538" s="5">
        <f>Taxi_journeydata!F538</f>
        <v>1</v>
      </c>
      <c r="G538" s="5">
        <f>Taxi_journeydata!G538</f>
        <v>75</v>
      </c>
      <c r="H538" s="5">
        <f>Taxi_journeydata!H538</f>
        <v>75</v>
      </c>
      <c r="I538" s="5">
        <f>Taxi_journeydata!I538</f>
        <v>1</v>
      </c>
      <c r="J538" s="5">
        <f>Taxi_journeydata!J538</f>
        <v>0.65</v>
      </c>
      <c r="K538" s="5">
        <f>Taxi_journeydata!K538</f>
        <v>4.5</v>
      </c>
      <c r="M538" s="13">
        <f>IF(K538="","",Taxi_journeydata!M538)</f>
        <v>2.5000000023283064E-3</v>
      </c>
      <c r="N538" s="46">
        <f t="shared" si="27"/>
        <v>3.6000000033527613</v>
      </c>
      <c r="O538" s="5">
        <f t="shared" si="26"/>
        <v>7</v>
      </c>
      <c r="P538" s="20">
        <f t="shared" si="28"/>
        <v>7</v>
      </c>
    </row>
    <row r="539" spans="2:16" x14ac:dyDescent="0.35">
      <c r="B539" s="11">
        <f>Taxi_journeydata!B539</f>
        <v>44394</v>
      </c>
      <c r="C539" s="13">
        <f>Taxi_journeydata!C539</f>
        <v>0.30480324074074078</v>
      </c>
      <c r="D539" s="11">
        <f>Taxi_journeydata!D539</f>
        <v>44394</v>
      </c>
      <c r="E539" s="13">
        <f>Taxi_journeydata!E539</f>
        <v>0.30687500000000001</v>
      </c>
      <c r="F539" s="5">
        <f>Taxi_journeydata!F539</f>
        <v>1</v>
      </c>
      <c r="G539" s="5">
        <f>Taxi_journeydata!G539</f>
        <v>116</v>
      </c>
      <c r="H539" s="5">
        <f>Taxi_journeydata!H539</f>
        <v>244</v>
      </c>
      <c r="I539" s="5">
        <f>Taxi_journeydata!I539</f>
        <v>1</v>
      </c>
      <c r="J539" s="5">
        <f>Taxi_journeydata!J539</f>
        <v>0.56999999999999995</v>
      </c>
      <c r="K539" s="5">
        <f>Taxi_journeydata!K539</f>
        <v>4.5</v>
      </c>
      <c r="M539" s="13">
        <f>IF(K539="","",Taxi_journeydata!M539)</f>
        <v>2.0717592560686171E-3</v>
      </c>
      <c r="N539" s="46">
        <f t="shared" si="27"/>
        <v>2.9833333287388086</v>
      </c>
      <c r="O539" s="5">
        <f t="shared" si="26"/>
        <v>7</v>
      </c>
      <c r="P539" s="20">
        <f t="shared" si="28"/>
        <v>7</v>
      </c>
    </row>
    <row r="540" spans="2:16" x14ac:dyDescent="0.35">
      <c r="B540" s="11">
        <f>Taxi_journeydata!B540</f>
        <v>44394</v>
      </c>
      <c r="C540" s="13">
        <f>Taxi_journeydata!C540</f>
        <v>0.33173611111111112</v>
      </c>
      <c r="D540" s="11">
        <f>Taxi_journeydata!D540</f>
        <v>44394</v>
      </c>
      <c r="E540" s="13">
        <f>Taxi_journeydata!E540</f>
        <v>0.33523148148148146</v>
      </c>
      <c r="F540" s="5">
        <f>Taxi_journeydata!F540</f>
        <v>1</v>
      </c>
      <c r="G540" s="5">
        <f>Taxi_journeydata!G540</f>
        <v>173</v>
      </c>
      <c r="H540" s="5">
        <f>Taxi_journeydata!H540</f>
        <v>129</v>
      </c>
      <c r="I540" s="5">
        <f>Taxi_journeydata!I540</f>
        <v>1</v>
      </c>
      <c r="J540" s="5">
        <f>Taxi_journeydata!J540</f>
        <v>0.91</v>
      </c>
      <c r="K540" s="5">
        <f>Taxi_journeydata!K540</f>
        <v>5.5</v>
      </c>
      <c r="M540" s="13">
        <f>IF(K540="","",Taxi_journeydata!M540)</f>
        <v>3.4953703725477681E-3</v>
      </c>
      <c r="N540" s="46">
        <f t="shared" si="27"/>
        <v>5.033333336468786</v>
      </c>
      <c r="O540" s="5">
        <f t="shared" si="26"/>
        <v>7</v>
      </c>
      <c r="P540" s="20">
        <f t="shared" si="28"/>
        <v>7</v>
      </c>
    </row>
    <row r="541" spans="2:16" x14ac:dyDescent="0.35">
      <c r="B541" s="11">
        <f>Taxi_journeydata!B541</f>
        <v>44394</v>
      </c>
      <c r="C541" s="13">
        <f>Taxi_journeydata!C541</f>
        <v>0.35560185185185184</v>
      </c>
      <c r="D541" s="11">
        <f>Taxi_journeydata!D541</f>
        <v>44394</v>
      </c>
      <c r="E541" s="13">
        <f>Taxi_journeydata!E541</f>
        <v>0.36524305555555553</v>
      </c>
      <c r="F541" s="5">
        <f>Taxi_journeydata!F541</f>
        <v>1</v>
      </c>
      <c r="G541" s="5">
        <f>Taxi_journeydata!G541</f>
        <v>116</v>
      </c>
      <c r="H541" s="5">
        <f>Taxi_journeydata!H541</f>
        <v>247</v>
      </c>
      <c r="I541" s="5">
        <f>Taxi_journeydata!I541</f>
        <v>1</v>
      </c>
      <c r="J541" s="5">
        <f>Taxi_journeydata!J541</f>
        <v>2.2000000000000002</v>
      </c>
      <c r="K541" s="5">
        <f>Taxi_journeydata!K541</f>
        <v>11</v>
      </c>
      <c r="M541" s="13">
        <f>IF(K541="","",Taxi_journeydata!M541)</f>
        <v>9.6412037019035779E-3</v>
      </c>
      <c r="N541" s="46">
        <f t="shared" si="27"/>
        <v>13.883333330741152</v>
      </c>
      <c r="O541" s="5">
        <f t="shared" si="26"/>
        <v>7</v>
      </c>
      <c r="P541" s="20">
        <f t="shared" si="28"/>
        <v>8</v>
      </c>
    </row>
    <row r="542" spans="2:16" x14ac:dyDescent="0.35">
      <c r="B542" s="11">
        <f>Taxi_journeydata!B542</f>
        <v>44394</v>
      </c>
      <c r="C542" s="13">
        <f>Taxi_journeydata!C542</f>
        <v>0.25807870370370373</v>
      </c>
      <c r="D542" s="11">
        <f>Taxi_journeydata!D542</f>
        <v>44394</v>
      </c>
      <c r="E542" s="13">
        <f>Taxi_journeydata!E542</f>
        <v>0.27045138888888892</v>
      </c>
      <c r="F542" s="5">
        <f>Taxi_journeydata!F542</f>
        <v>1</v>
      </c>
      <c r="G542" s="5">
        <f>Taxi_journeydata!G542</f>
        <v>41</v>
      </c>
      <c r="H542" s="5">
        <f>Taxi_journeydata!H542</f>
        <v>41</v>
      </c>
      <c r="I542" s="5">
        <f>Taxi_journeydata!I542</f>
        <v>1</v>
      </c>
      <c r="J542" s="5">
        <f>Taxi_journeydata!J542</f>
        <v>1.67</v>
      </c>
      <c r="K542" s="5">
        <f>Taxi_journeydata!K542</f>
        <v>12.5</v>
      </c>
      <c r="M542" s="13">
        <f>IF(K542="","",Taxi_journeydata!M542)</f>
        <v>1.2372685181617271E-2</v>
      </c>
      <c r="N542" s="46">
        <f t="shared" si="27"/>
        <v>17.81666666152887</v>
      </c>
      <c r="O542" s="5">
        <f t="shared" si="26"/>
        <v>7</v>
      </c>
      <c r="P542" s="20">
        <f t="shared" si="28"/>
        <v>6</v>
      </c>
    </row>
    <row r="543" spans="2:16" x14ac:dyDescent="0.35">
      <c r="B543" s="11">
        <f>Taxi_journeydata!B543</f>
        <v>44394</v>
      </c>
      <c r="C543" s="13">
        <f>Taxi_journeydata!C543</f>
        <v>0.37795138888888885</v>
      </c>
      <c r="D543" s="11">
        <f>Taxi_journeydata!D543</f>
        <v>44394</v>
      </c>
      <c r="E543" s="13">
        <f>Taxi_journeydata!E543</f>
        <v>0.39037037037037042</v>
      </c>
      <c r="F543" s="5">
        <f>Taxi_journeydata!F543</f>
        <v>1</v>
      </c>
      <c r="G543" s="5">
        <f>Taxi_journeydata!G543</f>
        <v>243</v>
      </c>
      <c r="H543" s="5">
        <f>Taxi_journeydata!H543</f>
        <v>42</v>
      </c>
      <c r="I543" s="5">
        <f>Taxi_journeydata!I543</f>
        <v>1</v>
      </c>
      <c r="J543" s="5">
        <f>Taxi_journeydata!J543</f>
        <v>3.33</v>
      </c>
      <c r="K543" s="5">
        <f>Taxi_journeydata!K543</f>
        <v>15</v>
      </c>
      <c r="M543" s="13">
        <f>IF(K543="","",Taxi_journeydata!M543)</f>
        <v>1.2418981481459923E-2</v>
      </c>
      <c r="N543" s="46">
        <f t="shared" si="27"/>
        <v>17.883333333302289</v>
      </c>
      <c r="O543" s="5">
        <f t="shared" si="26"/>
        <v>7</v>
      </c>
      <c r="P543" s="20">
        <f t="shared" si="28"/>
        <v>9</v>
      </c>
    </row>
    <row r="544" spans="2:16" x14ac:dyDescent="0.35">
      <c r="B544" s="11">
        <f>Taxi_journeydata!B544</f>
        <v>44394</v>
      </c>
      <c r="C544" s="13">
        <f>Taxi_journeydata!C544</f>
        <v>0.2540162037037037</v>
      </c>
      <c r="D544" s="11">
        <f>Taxi_journeydata!D544</f>
        <v>44394</v>
      </c>
      <c r="E544" s="13">
        <f>Taxi_journeydata!E544</f>
        <v>0.25945601851851852</v>
      </c>
      <c r="F544" s="5">
        <f>Taxi_journeydata!F544</f>
        <v>1</v>
      </c>
      <c r="G544" s="5">
        <f>Taxi_journeydata!G544</f>
        <v>74</v>
      </c>
      <c r="H544" s="5">
        <f>Taxi_journeydata!H544</f>
        <v>42</v>
      </c>
      <c r="I544" s="5">
        <f>Taxi_journeydata!I544</f>
        <v>1</v>
      </c>
      <c r="J544" s="5">
        <f>Taxi_journeydata!J544</f>
        <v>1.88</v>
      </c>
      <c r="K544" s="5">
        <f>Taxi_journeydata!K544</f>
        <v>7.5</v>
      </c>
      <c r="M544" s="13">
        <f>IF(K544="","",Taxi_journeydata!M544)</f>
        <v>5.4398148131440394E-3</v>
      </c>
      <c r="N544" s="46">
        <f t="shared" si="27"/>
        <v>7.8333333309274167</v>
      </c>
      <c r="O544" s="5">
        <f t="shared" si="26"/>
        <v>7</v>
      </c>
      <c r="P544" s="20">
        <f t="shared" si="28"/>
        <v>6</v>
      </c>
    </row>
    <row r="545" spans="2:16" x14ac:dyDescent="0.35">
      <c r="B545" s="11">
        <f>Taxi_journeydata!B545</f>
        <v>44394</v>
      </c>
      <c r="C545" s="13">
        <f>Taxi_journeydata!C545</f>
        <v>0.4949884259259259</v>
      </c>
      <c r="D545" s="11">
        <f>Taxi_journeydata!D545</f>
        <v>44394</v>
      </c>
      <c r="E545" s="13">
        <f>Taxi_journeydata!E545</f>
        <v>0.49938657407407411</v>
      </c>
      <c r="F545" s="5">
        <f>Taxi_journeydata!F545</f>
        <v>1</v>
      </c>
      <c r="G545" s="5">
        <f>Taxi_journeydata!G545</f>
        <v>152</v>
      </c>
      <c r="H545" s="5">
        <f>Taxi_journeydata!H545</f>
        <v>41</v>
      </c>
      <c r="I545" s="5">
        <f>Taxi_journeydata!I545</f>
        <v>1</v>
      </c>
      <c r="J545" s="5">
        <f>Taxi_journeydata!J545</f>
        <v>1.01</v>
      </c>
      <c r="K545" s="5">
        <f>Taxi_journeydata!K545</f>
        <v>6.5</v>
      </c>
      <c r="M545" s="13">
        <f>IF(K545="","",Taxi_journeydata!M545)</f>
        <v>4.3981481503578834E-3</v>
      </c>
      <c r="N545" s="46">
        <f t="shared" si="27"/>
        <v>6.3333333365153521</v>
      </c>
      <c r="O545" s="5">
        <f t="shared" si="26"/>
        <v>7</v>
      </c>
      <c r="P545" s="20">
        <f t="shared" si="28"/>
        <v>11</v>
      </c>
    </row>
    <row r="546" spans="2:16" x14ac:dyDescent="0.35">
      <c r="B546" s="11">
        <f>Taxi_journeydata!B546</f>
        <v>44394</v>
      </c>
      <c r="C546" s="13">
        <f>Taxi_journeydata!C546</f>
        <v>0.52067129629629627</v>
      </c>
      <c r="D546" s="11">
        <f>Taxi_journeydata!D546</f>
        <v>44394</v>
      </c>
      <c r="E546" s="13">
        <f>Taxi_journeydata!E546</f>
        <v>0.53459490740740734</v>
      </c>
      <c r="F546" s="5">
        <f>Taxi_journeydata!F546</f>
        <v>1</v>
      </c>
      <c r="G546" s="5">
        <f>Taxi_journeydata!G546</f>
        <v>226</v>
      </c>
      <c r="H546" s="5">
        <f>Taxi_journeydata!H546</f>
        <v>129</v>
      </c>
      <c r="I546" s="5">
        <f>Taxi_journeydata!I546</f>
        <v>2</v>
      </c>
      <c r="J546" s="5">
        <f>Taxi_journeydata!J546</f>
        <v>2.6</v>
      </c>
      <c r="K546" s="5">
        <f>Taxi_journeydata!K546</f>
        <v>14</v>
      </c>
      <c r="M546" s="13">
        <f>IF(K546="","",Taxi_journeydata!M546)</f>
        <v>1.3923611113568768E-2</v>
      </c>
      <c r="N546" s="46">
        <f t="shared" si="27"/>
        <v>20.050000003539026</v>
      </c>
      <c r="O546" s="5">
        <f t="shared" si="26"/>
        <v>7</v>
      </c>
      <c r="P546" s="20">
        <f t="shared" si="28"/>
        <v>12</v>
      </c>
    </row>
    <row r="547" spans="2:16" x14ac:dyDescent="0.35">
      <c r="B547" s="11">
        <f>Taxi_journeydata!B547</f>
        <v>44394</v>
      </c>
      <c r="C547" s="13">
        <f>Taxi_journeydata!C547</f>
        <v>0.58288194444444441</v>
      </c>
      <c r="D547" s="11">
        <f>Taxi_journeydata!D547</f>
        <v>44394</v>
      </c>
      <c r="E547" s="13">
        <f>Taxi_journeydata!E547</f>
        <v>0.58562499999999995</v>
      </c>
      <c r="F547" s="5">
        <f>Taxi_journeydata!F547</f>
        <v>1</v>
      </c>
      <c r="G547" s="5">
        <f>Taxi_journeydata!G547</f>
        <v>74</v>
      </c>
      <c r="H547" s="5">
        <f>Taxi_journeydata!H547</f>
        <v>74</v>
      </c>
      <c r="I547" s="5">
        <f>Taxi_journeydata!I547</f>
        <v>1</v>
      </c>
      <c r="J547" s="5">
        <f>Taxi_journeydata!J547</f>
        <v>0.69</v>
      </c>
      <c r="K547" s="5">
        <f>Taxi_journeydata!K547</f>
        <v>5</v>
      </c>
      <c r="M547" s="13">
        <f>IF(K547="","",Taxi_journeydata!M547)</f>
        <v>2.7430555564933456E-3</v>
      </c>
      <c r="N547" s="46">
        <f t="shared" si="27"/>
        <v>3.9500000013504177</v>
      </c>
      <c r="O547" s="5">
        <f t="shared" si="26"/>
        <v>7</v>
      </c>
      <c r="P547" s="20">
        <f t="shared" si="28"/>
        <v>13</v>
      </c>
    </row>
    <row r="548" spans="2:16" x14ac:dyDescent="0.35">
      <c r="B548" s="11">
        <f>Taxi_journeydata!B548</f>
        <v>44394</v>
      </c>
      <c r="C548" s="13">
        <f>Taxi_journeydata!C548</f>
        <v>0.58166666666666667</v>
      </c>
      <c r="D548" s="11">
        <f>Taxi_journeydata!D548</f>
        <v>44394</v>
      </c>
      <c r="E548" s="13">
        <f>Taxi_journeydata!E548</f>
        <v>0.59512731481481485</v>
      </c>
      <c r="F548" s="5">
        <f>Taxi_journeydata!F548</f>
        <v>1</v>
      </c>
      <c r="G548" s="5">
        <f>Taxi_journeydata!G548</f>
        <v>75</v>
      </c>
      <c r="H548" s="5">
        <f>Taxi_journeydata!H548</f>
        <v>167</v>
      </c>
      <c r="I548" s="5">
        <f>Taxi_journeydata!I548</f>
        <v>1</v>
      </c>
      <c r="J548" s="5">
        <f>Taxi_journeydata!J548</f>
        <v>3.9</v>
      </c>
      <c r="K548" s="5">
        <f>Taxi_journeydata!K548</f>
        <v>15.5</v>
      </c>
      <c r="M548" s="13">
        <f>IF(K548="","",Taxi_journeydata!M548)</f>
        <v>1.3460648151522037E-2</v>
      </c>
      <c r="N548" s="46">
        <f t="shared" si="27"/>
        <v>19.383333338191733</v>
      </c>
      <c r="O548" s="5">
        <f t="shared" si="26"/>
        <v>7</v>
      </c>
      <c r="P548" s="20">
        <f t="shared" si="28"/>
        <v>13</v>
      </c>
    </row>
    <row r="549" spans="2:16" x14ac:dyDescent="0.35">
      <c r="B549" s="11">
        <f>Taxi_journeydata!B549</f>
        <v>44394</v>
      </c>
      <c r="C549" s="13">
        <f>Taxi_journeydata!C549</f>
        <v>0.56057870370370366</v>
      </c>
      <c r="D549" s="11">
        <f>Taxi_journeydata!D549</f>
        <v>44394</v>
      </c>
      <c r="E549" s="13">
        <f>Taxi_journeydata!E549</f>
        <v>0.59068287037037037</v>
      </c>
      <c r="F549" s="5">
        <f>Taxi_journeydata!F549</f>
        <v>1</v>
      </c>
      <c r="G549" s="5">
        <f>Taxi_journeydata!G549</f>
        <v>29</v>
      </c>
      <c r="H549" s="5">
        <f>Taxi_journeydata!H549</f>
        <v>72</v>
      </c>
      <c r="I549" s="5">
        <f>Taxi_journeydata!I549</f>
        <v>1</v>
      </c>
      <c r="J549" s="5">
        <f>Taxi_journeydata!J549</f>
        <v>10.97</v>
      </c>
      <c r="K549" s="5">
        <f>Taxi_journeydata!K549</f>
        <v>37</v>
      </c>
      <c r="M549" s="13">
        <f>IF(K549="","",Taxi_journeydata!M549)</f>
        <v>3.0104166668024845E-2</v>
      </c>
      <c r="N549" s="46">
        <f t="shared" si="27"/>
        <v>43.350000001955777</v>
      </c>
      <c r="O549" s="5">
        <f t="shared" si="26"/>
        <v>7</v>
      </c>
      <c r="P549" s="20">
        <f t="shared" si="28"/>
        <v>13</v>
      </c>
    </row>
    <row r="550" spans="2:16" x14ac:dyDescent="0.35">
      <c r="B550" s="11">
        <f>Taxi_journeydata!B550</f>
        <v>44394</v>
      </c>
      <c r="C550" s="13">
        <f>Taxi_journeydata!C550</f>
        <v>0.58967592592592599</v>
      </c>
      <c r="D550" s="11">
        <f>Taxi_journeydata!D550</f>
        <v>44394</v>
      </c>
      <c r="E550" s="13">
        <f>Taxi_journeydata!E550</f>
        <v>0.59252314814814822</v>
      </c>
      <c r="F550" s="5">
        <f>Taxi_journeydata!F550</f>
        <v>1</v>
      </c>
      <c r="G550" s="5">
        <f>Taxi_journeydata!G550</f>
        <v>75</v>
      </c>
      <c r="H550" s="5">
        <f>Taxi_journeydata!H550</f>
        <v>75</v>
      </c>
      <c r="I550" s="5">
        <f>Taxi_journeydata!I550</f>
        <v>1</v>
      </c>
      <c r="J550" s="5">
        <f>Taxi_journeydata!J550</f>
        <v>0.57999999999999996</v>
      </c>
      <c r="K550" s="5">
        <f>Taxi_journeydata!K550</f>
        <v>4.5</v>
      </c>
      <c r="M550" s="13">
        <f>IF(K550="","",Taxi_journeydata!M550)</f>
        <v>2.8472222256823443E-3</v>
      </c>
      <c r="N550" s="46">
        <f t="shared" si="27"/>
        <v>4.1000000049825758</v>
      </c>
      <c r="O550" s="5">
        <f t="shared" si="26"/>
        <v>7</v>
      </c>
      <c r="P550" s="20">
        <f t="shared" si="28"/>
        <v>14</v>
      </c>
    </row>
    <row r="551" spans="2:16" x14ac:dyDescent="0.35">
      <c r="B551" s="11">
        <f>Taxi_journeydata!B551</f>
        <v>44394</v>
      </c>
      <c r="C551" s="13">
        <f>Taxi_journeydata!C551</f>
        <v>0.58449074074074081</v>
      </c>
      <c r="D551" s="11">
        <f>Taxi_journeydata!D551</f>
        <v>44394</v>
      </c>
      <c r="E551" s="13">
        <f>Taxi_journeydata!E551</f>
        <v>0.59340277777777783</v>
      </c>
      <c r="F551" s="5">
        <f>Taxi_journeydata!F551</f>
        <v>1</v>
      </c>
      <c r="G551" s="5">
        <f>Taxi_journeydata!G551</f>
        <v>247</v>
      </c>
      <c r="H551" s="5">
        <f>Taxi_journeydata!H551</f>
        <v>159</v>
      </c>
      <c r="I551" s="5">
        <f>Taxi_journeydata!I551</f>
        <v>1</v>
      </c>
      <c r="J551" s="5">
        <f>Taxi_journeydata!J551</f>
        <v>1.55</v>
      </c>
      <c r="K551" s="5">
        <f>Taxi_journeydata!K551</f>
        <v>9</v>
      </c>
      <c r="M551" s="13">
        <f>IF(K551="","",Taxi_journeydata!M551)</f>
        <v>8.9120370394084603E-3</v>
      </c>
      <c r="N551" s="46">
        <f t="shared" si="27"/>
        <v>12.833333336748183</v>
      </c>
      <c r="O551" s="5">
        <f t="shared" si="26"/>
        <v>7</v>
      </c>
      <c r="P551" s="20">
        <f t="shared" si="28"/>
        <v>14</v>
      </c>
    </row>
    <row r="552" spans="2:16" x14ac:dyDescent="0.35">
      <c r="B552" s="11">
        <f>Taxi_journeydata!B552</f>
        <v>44394</v>
      </c>
      <c r="C552" s="13">
        <f>Taxi_journeydata!C552</f>
        <v>0.64003472222222224</v>
      </c>
      <c r="D552" s="11">
        <f>Taxi_journeydata!D552</f>
        <v>44394</v>
      </c>
      <c r="E552" s="13">
        <f>Taxi_journeydata!E552</f>
        <v>0.64828703703703705</v>
      </c>
      <c r="F552" s="5">
        <f>Taxi_journeydata!F552</f>
        <v>1</v>
      </c>
      <c r="G552" s="5">
        <f>Taxi_journeydata!G552</f>
        <v>61</v>
      </c>
      <c r="H552" s="5">
        <f>Taxi_journeydata!H552</f>
        <v>177</v>
      </c>
      <c r="I552" s="5">
        <f>Taxi_journeydata!I552</f>
        <v>1</v>
      </c>
      <c r="J552" s="5">
        <f>Taxi_journeydata!J552</f>
        <v>1.1100000000000001</v>
      </c>
      <c r="K552" s="5">
        <f>Taxi_journeydata!K552</f>
        <v>9</v>
      </c>
      <c r="M552" s="13">
        <f>IF(K552="","",Taxi_journeydata!M552)</f>
        <v>8.2523148157633841E-3</v>
      </c>
      <c r="N552" s="46">
        <f t="shared" si="27"/>
        <v>11.883333334699273</v>
      </c>
      <c r="O552" s="5">
        <f t="shared" si="26"/>
        <v>7</v>
      </c>
      <c r="P552" s="20">
        <f t="shared" si="28"/>
        <v>15</v>
      </c>
    </row>
    <row r="553" spans="2:16" x14ac:dyDescent="0.35">
      <c r="B553" s="11">
        <f>Taxi_journeydata!B553</f>
        <v>44394</v>
      </c>
      <c r="C553" s="13">
        <f>Taxi_journeydata!C553</f>
        <v>0.66616898148148151</v>
      </c>
      <c r="D553" s="11">
        <f>Taxi_journeydata!D553</f>
        <v>44394</v>
      </c>
      <c r="E553" s="13">
        <f>Taxi_journeydata!E553</f>
        <v>0.69188657407407417</v>
      </c>
      <c r="F553" s="5">
        <f>Taxi_journeydata!F553</f>
        <v>1</v>
      </c>
      <c r="G553" s="5">
        <f>Taxi_journeydata!G553</f>
        <v>82</v>
      </c>
      <c r="H553" s="5">
        <f>Taxi_journeydata!H553</f>
        <v>205</v>
      </c>
      <c r="I553" s="5">
        <f>Taxi_journeydata!I553</f>
        <v>2</v>
      </c>
      <c r="J553" s="5">
        <f>Taxi_journeydata!J553</f>
        <v>11.4</v>
      </c>
      <c r="K553" s="5">
        <f>Taxi_journeydata!K553</f>
        <v>36</v>
      </c>
      <c r="M553" s="13">
        <f>IF(K553="","",Taxi_journeydata!M553)</f>
        <v>2.5717592594446614E-2</v>
      </c>
      <c r="N553" s="46">
        <f t="shared" si="27"/>
        <v>37.033333336003125</v>
      </c>
      <c r="O553" s="5">
        <f t="shared" si="26"/>
        <v>7</v>
      </c>
      <c r="P553" s="20">
        <f t="shared" si="28"/>
        <v>15</v>
      </c>
    </row>
    <row r="554" spans="2:16" x14ac:dyDescent="0.35">
      <c r="B554" s="11">
        <f>Taxi_journeydata!B554</f>
        <v>44394</v>
      </c>
      <c r="C554" s="13">
        <f>Taxi_journeydata!C554</f>
        <v>0.66817129629629635</v>
      </c>
      <c r="D554" s="11">
        <f>Taxi_journeydata!D554</f>
        <v>44394</v>
      </c>
      <c r="E554" s="13">
        <f>Taxi_journeydata!E554</f>
        <v>0.67835648148148142</v>
      </c>
      <c r="F554" s="5">
        <f>Taxi_journeydata!F554</f>
        <v>1</v>
      </c>
      <c r="G554" s="5">
        <f>Taxi_journeydata!G554</f>
        <v>130</v>
      </c>
      <c r="H554" s="5">
        <f>Taxi_journeydata!H554</f>
        <v>205</v>
      </c>
      <c r="I554" s="5">
        <f>Taxi_journeydata!I554</f>
        <v>2</v>
      </c>
      <c r="J554" s="5">
        <f>Taxi_journeydata!J554</f>
        <v>2.5099999999999998</v>
      </c>
      <c r="K554" s="5">
        <f>Taxi_journeydata!K554</f>
        <v>12</v>
      </c>
      <c r="M554" s="13">
        <f>IF(K554="","",Taxi_journeydata!M554)</f>
        <v>1.0185185186855961E-2</v>
      </c>
      <c r="N554" s="46">
        <f t="shared" si="27"/>
        <v>14.666666669072583</v>
      </c>
      <c r="O554" s="5">
        <f t="shared" si="26"/>
        <v>7</v>
      </c>
      <c r="P554" s="20">
        <f t="shared" si="28"/>
        <v>16</v>
      </c>
    </row>
    <row r="555" spans="2:16" x14ac:dyDescent="0.35">
      <c r="B555" s="11">
        <f>Taxi_journeydata!B555</f>
        <v>44394</v>
      </c>
      <c r="C555" s="13">
        <f>Taxi_journeydata!C555</f>
        <v>0.69499999999999995</v>
      </c>
      <c r="D555" s="11">
        <f>Taxi_journeydata!D555</f>
        <v>44394</v>
      </c>
      <c r="E555" s="13">
        <f>Taxi_journeydata!E555</f>
        <v>0.71034722222222213</v>
      </c>
      <c r="F555" s="5">
        <f>Taxi_journeydata!F555</f>
        <v>1</v>
      </c>
      <c r="G555" s="5">
        <f>Taxi_journeydata!G555</f>
        <v>95</v>
      </c>
      <c r="H555" s="5">
        <f>Taxi_journeydata!H555</f>
        <v>260</v>
      </c>
      <c r="I555" s="5">
        <f>Taxi_journeydata!I555</f>
        <v>1</v>
      </c>
      <c r="J555" s="5">
        <f>Taxi_journeydata!J555</f>
        <v>8.24</v>
      </c>
      <c r="K555" s="5">
        <f>Taxi_journeydata!K555</f>
        <v>26</v>
      </c>
      <c r="M555" s="13">
        <f>IF(K555="","",Taxi_journeydata!M555)</f>
        <v>1.5347222222771961E-2</v>
      </c>
      <c r="N555" s="46">
        <f t="shared" si="27"/>
        <v>22.100000000791624</v>
      </c>
      <c r="O555" s="5">
        <f t="shared" si="26"/>
        <v>7</v>
      </c>
      <c r="P555" s="20">
        <f t="shared" si="28"/>
        <v>16</v>
      </c>
    </row>
    <row r="556" spans="2:16" x14ac:dyDescent="0.35">
      <c r="B556" s="11">
        <f>Taxi_journeydata!B556</f>
        <v>44394</v>
      </c>
      <c r="C556" s="13">
        <f>Taxi_journeydata!C556</f>
        <v>0.71681712962962962</v>
      </c>
      <c r="D556" s="11">
        <f>Taxi_journeydata!D556</f>
        <v>44394</v>
      </c>
      <c r="E556" s="13">
        <f>Taxi_journeydata!E556</f>
        <v>0.71962962962962962</v>
      </c>
      <c r="F556" s="5">
        <f>Taxi_journeydata!F556</f>
        <v>1</v>
      </c>
      <c r="G556" s="5">
        <f>Taxi_journeydata!G556</f>
        <v>75</v>
      </c>
      <c r="H556" s="5">
        <f>Taxi_journeydata!H556</f>
        <v>74</v>
      </c>
      <c r="I556" s="5">
        <f>Taxi_journeydata!I556</f>
        <v>1</v>
      </c>
      <c r="J556" s="5">
        <f>Taxi_journeydata!J556</f>
        <v>1.08</v>
      </c>
      <c r="K556" s="5">
        <f>Taxi_journeydata!K556</f>
        <v>5.5</v>
      </c>
      <c r="M556" s="13">
        <f>IF(K556="","",Taxi_journeydata!M556)</f>
        <v>2.8125000026193447E-3</v>
      </c>
      <c r="N556" s="46">
        <f t="shared" si="27"/>
        <v>4.0500000037718564</v>
      </c>
      <c r="O556" s="5">
        <f t="shared" si="26"/>
        <v>7</v>
      </c>
      <c r="P556" s="20">
        <f t="shared" si="28"/>
        <v>17</v>
      </c>
    </row>
    <row r="557" spans="2:16" x14ac:dyDescent="0.35">
      <c r="B557" s="11">
        <f>Taxi_journeydata!B557</f>
        <v>44394</v>
      </c>
      <c r="C557" s="13">
        <f>Taxi_journeydata!C557</f>
        <v>0.73508101851851848</v>
      </c>
      <c r="D557" s="11">
        <f>Taxi_journeydata!D557</f>
        <v>44394</v>
      </c>
      <c r="E557" s="13">
        <f>Taxi_journeydata!E557</f>
        <v>0.74498842592592596</v>
      </c>
      <c r="F557" s="5">
        <f>Taxi_journeydata!F557</f>
        <v>1</v>
      </c>
      <c r="G557" s="5">
        <f>Taxi_journeydata!G557</f>
        <v>116</v>
      </c>
      <c r="H557" s="5">
        <f>Taxi_journeydata!H557</f>
        <v>238</v>
      </c>
      <c r="I557" s="5">
        <f>Taxi_journeydata!I557</f>
        <v>1</v>
      </c>
      <c r="J557" s="5">
        <f>Taxi_journeydata!J557</f>
        <v>2.75</v>
      </c>
      <c r="K557" s="5">
        <f>Taxi_journeydata!K557</f>
        <v>12.5</v>
      </c>
      <c r="M557" s="13">
        <f>IF(K557="","",Taxi_journeydata!M557)</f>
        <v>9.9074074096279219E-3</v>
      </c>
      <c r="N557" s="46">
        <f t="shared" si="27"/>
        <v>14.266666669864208</v>
      </c>
      <c r="O557" s="5">
        <f t="shared" si="26"/>
        <v>7</v>
      </c>
      <c r="P557" s="20">
        <f t="shared" si="28"/>
        <v>17</v>
      </c>
    </row>
    <row r="558" spans="2:16" x14ac:dyDescent="0.35">
      <c r="B558" s="11">
        <f>Taxi_journeydata!B558</f>
        <v>44394</v>
      </c>
      <c r="C558" s="13">
        <f>Taxi_journeydata!C558</f>
        <v>0.72854166666666664</v>
      </c>
      <c r="D558" s="11">
        <f>Taxi_journeydata!D558</f>
        <v>44394</v>
      </c>
      <c r="E558" s="13">
        <f>Taxi_journeydata!E558</f>
        <v>0.73531250000000004</v>
      </c>
      <c r="F558" s="5">
        <f>Taxi_journeydata!F558</f>
        <v>1</v>
      </c>
      <c r="G558" s="5">
        <f>Taxi_journeydata!G558</f>
        <v>147</v>
      </c>
      <c r="H558" s="5">
        <f>Taxi_journeydata!H558</f>
        <v>47</v>
      </c>
      <c r="I558" s="5">
        <f>Taxi_journeydata!I558</f>
        <v>1</v>
      </c>
      <c r="J558" s="5">
        <f>Taxi_journeydata!J558</f>
        <v>1.35</v>
      </c>
      <c r="K558" s="5">
        <f>Taxi_journeydata!K558</f>
        <v>8.5</v>
      </c>
      <c r="M558" s="13">
        <f>IF(K558="","",Taxi_journeydata!M558)</f>
        <v>6.7708333299378864E-3</v>
      </c>
      <c r="N558" s="46">
        <f t="shared" si="27"/>
        <v>9.7499999951105565</v>
      </c>
      <c r="O558" s="5">
        <f t="shared" si="26"/>
        <v>7</v>
      </c>
      <c r="P558" s="20">
        <f t="shared" si="28"/>
        <v>17</v>
      </c>
    </row>
    <row r="559" spans="2:16" x14ac:dyDescent="0.35">
      <c r="B559" s="11">
        <f>Taxi_journeydata!B559</f>
        <v>44394</v>
      </c>
      <c r="C559" s="13">
        <f>Taxi_journeydata!C559</f>
        <v>0.76814814814814814</v>
      </c>
      <c r="D559" s="11">
        <f>Taxi_journeydata!D559</f>
        <v>44394</v>
      </c>
      <c r="E559" s="13">
        <f>Taxi_journeydata!E559</f>
        <v>0.7826157407407407</v>
      </c>
      <c r="F559" s="5">
        <f>Taxi_journeydata!F559</f>
        <v>1</v>
      </c>
      <c r="G559" s="5">
        <f>Taxi_journeydata!G559</f>
        <v>244</v>
      </c>
      <c r="H559" s="5">
        <f>Taxi_journeydata!H559</f>
        <v>69</v>
      </c>
      <c r="I559" s="5">
        <f>Taxi_journeydata!I559</f>
        <v>1</v>
      </c>
      <c r="J559" s="5">
        <f>Taxi_journeydata!J559</f>
        <v>2.09</v>
      </c>
      <c r="K559" s="5">
        <f>Taxi_journeydata!K559</f>
        <v>14</v>
      </c>
      <c r="M559" s="13">
        <f>IF(K559="","",Taxi_journeydata!M559)</f>
        <v>1.4467592591245193E-2</v>
      </c>
      <c r="N559" s="46">
        <f t="shared" si="27"/>
        <v>20.833333331393078</v>
      </c>
      <c r="O559" s="5">
        <f t="shared" si="26"/>
        <v>7</v>
      </c>
      <c r="P559" s="20">
        <f t="shared" si="28"/>
        <v>18</v>
      </c>
    </row>
    <row r="560" spans="2:16" x14ac:dyDescent="0.35">
      <c r="B560" s="11">
        <f>Taxi_journeydata!B560</f>
        <v>44394</v>
      </c>
      <c r="C560" s="13">
        <f>Taxi_journeydata!C560</f>
        <v>0.76991898148148152</v>
      </c>
      <c r="D560" s="11">
        <f>Taxi_journeydata!D560</f>
        <v>44394</v>
      </c>
      <c r="E560" s="13">
        <f>Taxi_journeydata!E560</f>
        <v>0.77241898148148147</v>
      </c>
      <c r="F560" s="5">
        <f>Taxi_journeydata!F560</f>
        <v>1</v>
      </c>
      <c r="G560" s="5">
        <f>Taxi_journeydata!G560</f>
        <v>33</v>
      </c>
      <c r="H560" s="5">
        <f>Taxi_journeydata!H560</f>
        <v>52</v>
      </c>
      <c r="I560" s="5">
        <f>Taxi_journeydata!I560</f>
        <v>1</v>
      </c>
      <c r="J560" s="5">
        <f>Taxi_journeydata!J560</f>
        <v>0.82</v>
      </c>
      <c r="K560" s="5">
        <f>Taxi_journeydata!K560</f>
        <v>4.5</v>
      </c>
      <c r="M560" s="13">
        <f>IF(K560="","",Taxi_journeydata!M560)</f>
        <v>2.5000000023283064E-3</v>
      </c>
      <c r="N560" s="46">
        <f t="shared" si="27"/>
        <v>3.6000000033527613</v>
      </c>
      <c r="O560" s="5">
        <f t="shared" si="26"/>
        <v>7</v>
      </c>
      <c r="P560" s="20">
        <f t="shared" si="28"/>
        <v>18</v>
      </c>
    </row>
    <row r="561" spans="2:16" x14ac:dyDescent="0.35">
      <c r="B561" s="11">
        <f>Taxi_journeydata!B561</f>
        <v>44394</v>
      </c>
      <c r="C561" s="13">
        <f>Taxi_journeydata!C561</f>
        <v>0.77980324074074081</v>
      </c>
      <c r="D561" s="11">
        <f>Taxi_journeydata!D561</f>
        <v>44394</v>
      </c>
      <c r="E561" s="13">
        <f>Taxi_journeydata!E561</f>
        <v>0.78641203703703699</v>
      </c>
      <c r="F561" s="5">
        <f>Taxi_journeydata!F561</f>
        <v>1</v>
      </c>
      <c r="G561" s="5">
        <f>Taxi_journeydata!G561</f>
        <v>95</v>
      </c>
      <c r="H561" s="5">
        <f>Taxi_journeydata!H561</f>
        <v>131</v>
      </c>
      <c r="I561" s="5">
        <f>Taxi_journeydata!I561</f>
        <v>1</v>
      </c>
      <c r="J561" s="5">
        <f>Taxi_journeydata!J561</f>
        <v>3.88</v>
      </c>
      <c r="K561" s="5">
        <f>Taxi_journeydata!K561</f>
        <v>13</v>
      </c>
      <c r="M561" s="13">
        <f>IF(K561="","",Taxi_journeydata!M561)</f>
        <v>6.6087962986784987E-3</v>
      </c>
      <c r="N561" s="46">
        <f t="shared" si="27"/>
        <v>9.5166666700970381</v>
      </c>
      <c r="O561" s="5">
        <f t="shared" si="26"/>
        <v>7</v>
      </c>
      <c r="P561" s="20">
        <f t="shared" si="28"/>
        <v>18</v>
      </c>
    </row>
    <row r="562" spans="2:16" x14ac:dyDescent="0.35">
      <c r="B562" s="11">
        <f>Taxi_journeydata!B562</f>
        <v>44394</v>
      </c>
      <c r="C562" s="13">
        <f>Taxi_journeydata!C562</f>
        <v>0.81657407407407412</v>
      </c>
      <c r="D562" s="11">
        <f>Taxi_journeydata!D562</f>
        <v>44394</v>
      </c>
      <c r="E562" s="13">
        <f>Taxi_journeydata!E562</f>
        <v>0.82196759259259267</v>
      </c>
      <c r="F562" s="5">
        <f>Taxi_journeydata!F562</f>
        <v>1</v>
      </c>
      <c r="G562" s="5">
        <f>Taxi_journeydata!G562</f>
        <v>74</v>
      </c>
      <c r="H562" s="5">
        <f>Taxi_journeydata!H562</f>
        <v>247</v>
      </c>
      <c r="I562" s="5">
        <f>Taxi_journeydata!I562</f>
        <v>1</v>
      </c>
      <c r="J562" s="5">
        <f>Taxi_journeydata!J562</f>
        <v>2.56</v>
      </c>
      <c r="K562" s="5">
        <f>Taxi_journeydata!K562</f>
        <v>9.5</v>
      </c>
      <c r="M562" s="13">
        <f>IF(K562="","",Taxi_journeydata!M562)</f>
        <v>5.393518520577345E-3</v>
      </c>
      <c r="N562" s="46">
        <f t="shared" si="27"/>
        <v>7.7666666696313769</v>
      </c>
      <c r="O562" s="5">
        <f t="shared" si="26"/>
        <v>7</v>
      </c>
      <c r="P562" s="20">
        <f t="shared" si="28"/>
        <v>19</v>
      </c>
    </row>
    <row r="563" spans="2:16" x14ac:dyDescent="0.35">
      <c r="B563" s="11">
        <f>Taxi_journeydata!B563</f>
        <v>44394</v>
      </c>
      <c r="C563" s="13">
        <f>Taxi_journeydata!C563</f>
        <v>0.82268518518518519</v>
      </c>
      <c r="D563" s="11">
        <f>Taxi_journeydata!D563</f>
        <v>44394</v>
      </c>
      <c r="E563" s="13">
        <f>Taxi_journeydata!E563</f>
        <v>0.83680555555555547</v>
      </c>
      <c r="F563" s="5">
        <f>Taxi_journeydata!F563</f>
        <v>1</v>
      </c>
      <c r="G563" s="5">
        <f>Taxi_journeydata!G563</f>
        <v>52</v>
      </c>
      <c r="H563" s="5">
        <f>Taxi_journeydata!H563</f>
        <v>14</v>
      </c>
      <c r="I563" s="5">
        <f>Taxi_journeydata!I563</f>
        <v>1</v>
      </c>
      <c r="J563" s="5">
        <f>Taxi_journeydata!J563</f>
        <v>4.83</v>
      </c>
      <c r="K563" s="5">
        <f>Taxi_journeydata!K563</f>
        <v>17</v>
      </c>
      <c r="M563" s="13">
        <f>IF(K563="","",Taxi_journeydata!M563)</f>
        <v>1.4120370367891155E-2</v>
      </c>
      <c r="N563" s="46">
        <f t="shared" si="27"/>
        <v>20.333333329763263</v>
      </c>
      <c r="O563" s="5">
        <f t="shared" si="26"/>
        <v>7</v>
      </c>
      <c r="P563" s="20">
        <f t="shared" si="28"/>
        <v>19</v>
      </c>
    </row>
    <row r="564" spans="2:16" x14ac:dyDescent="0.35">
      <c r="B564" s="11">
        <f>Taxi_journeydata!B564</f>
        <v>44394</v>
      </c>
      <c r="C564" s="13">
        <f>Taxi_journeydata!C564</f>
        <v>0.84787037037037039</v>
      </c>
      <c r="D564" s="11">
        <f>Taxi_journeydata!D564</f>
        <v>44394</v>
      </c>
      <c r="E564" s="13">
        <f>Taxi_journeydata!E564</f>
        <v>0.85302083333333334</v>
      </c>
      <c r="F564" s="5">
        <f>Taxi_journeydata!F564</f>
        <v>1</v>
      </c>
      <c r="G564" s="5">
        <f>Taxi_journeydata!G564</f>
        <v>97</v>
      </c>
      <c r="H564" s="5">
        <f>Taxi_journeydata!H564</f>
        <v>17</v>
      </c>
      <c r="I564" s="5">
        <f>Taxi_journeydata!I564</f>
        <v>1</v>
      </c>
      <c r="J564" s="5">
        <f>Taxi_journeydata!J564</f>
        <v>1.5</v>
      </c>
      <c r="K564" s="5">
        <f>Taxi_journeydata!K564</f>
        <v>7</v>
      </c>
      <c r="M564" s="13">
        <f>IF(K564="","",Taxi_journeydata!M564)</f>
        <v>5.1504629664123058E-3</v>
      </c>
      <c r="N564" s="46">
        <f t="shared" si="27"/>
        <v>7.4166666716337204</v>
      </c>
      <c r="O564" s="5">
        <f t="shared" si="26"/>
        <v>7</v>
      </c>
      <c r="P564" s="20">
        <f t="shared" si="28"/>
        <v>20</v>
      </c>
    </row>
    <row r="565" spans="2:16" x14ac:dyDescent="0.35">
      <c r="B565" s="11">
        <f>Taxi_journeydata!B565</f>
        <v>44394</v>
      </c>
      <c r="C565" s="13">
        <f>Taxi_journeydata!C565</f>
        <v>0.84577546296296291</v>
      </c>
      <c r="D565" s="11">
        <f>Taxi_journeydata!D565</f>
        <v>44394</v>
      </c>
      <c r="E565" s="13">
        <f>Taxi_journeydata!E565</f>
        <v>0.86938657407407405</v>
      </c>
      <c r="F565" s="5">
        <f>Taxi_journeydata!F565</f>
        <v>1</v>
      </c>
      <c r="G565" s="5">
        <f>Taxi_journeydata!G565</f>
        <v>65</v>
      </c>
      <c r="H565" s="5">
        <f>Taxi_journeydata!H565</f>
        <v>102</v>
      </c>
      <c r="I565" s="5">
        <f>Taxi_journeydata!I565</f>
        <v>2</v>
      </c>
      <c r="J565" s="5">
        <f>Taxi_journeydata!J565</f>
        <v>5.5</v>
      </c>
      <c r="K565" s="5">
        <f>Taxi_journeydata!K565</f>
        <v>22.5</v>
      </c>
      <c r="M565" s="13">
        <f>IF(K565="","",Taxi_journeydata!M565)</f>
        <v>2.361111110803904E-2</v>
      </c>
      <c r="N565" s="46">
        <f t="shared" si="27"/>
        <v>33.999999995576218</v>
      </c>
      <c r="O565" s="5">
        <f t="shared" si="26"/>
        <v>7</v>
      </c>
      <c r="P565" s="20">
        <f t="shared" si="28"/>
        <v>20</v>
      </c>
    </row>
    <row r="566" spans="2:16" x14ac:dyDescent="0.35">
      <c r="B566" s="11">
        <f>Taxi_journeydata!B566</f>
        <v>44394</v>
      </c>
      <c r="C566" s="13">
        <f>Taxi_journeydata!C566</f>
        <v>0.8957060185185185</v>
      </c>
      <c r="D566" s="11">
        <f>Taxi_journeydata!D566</f>
        <v>44394</v>
      </c>
      <c r="E566" s="13">
        <f>Taxi_journeydata!E566</f>
        <v>0.89909722222222221</v>
      </c>
      <c r="F566" s="5">
        <f>Taxi_journeydata!F566</f>
        <v>1</v>
      </c>
      <c r="G566" s="5">
        <f>Taxi_journeydata!G566</f>
        <v>41</v>
      </c>
      <c r="H566" s="5">
        <f>Taxi_journeydata!H566</f>
        <v>42</v>
      </c>
      <c r="I566" s="5">
        <f>Taxi_journeydata!I566</f>
        <v>1</v>
      </c>
      <c r="J566" s="5">
        <f>Taxi_journeydata!J566</f>
        <v>0.63</v>
      </c>
      <c r="K566" s="5">
        <f>Taxi_journeydata!K566</f>
        <v>5</v>
      </c>
      <c r="M566" s="13">
        <f>IF(K566="","",Taxi_journeydata!M566)</f>
        <v>3.3912037033587694E-3</v>
      </c>
      <c r="N566" s="46">
        <f t="shared" si="27"/>
        <v>4.883333332836628</v>
      </c>
      <c r="O566" s="5">
        <f t="shared" si="26"/>
        <v>7</v>
      </c>
      <c r="P566" s="20">
        <f t="shared" si="28"/>
        <v>21</v>
      </c>
    </row>
    <row r="567" spans="2:16" x14ac:dyDescent="0.35">
      <c r="B567" s="11">
        <f>Taxi_journeydata!B567</f>
        <v>44394</v>
      </c>
      <c r="C567" s="13">
        <f>Taxi_journeydata!C567</f>
        <v>0.88206018518518514</v>
      </c>
      <c r="D567" s="11">
        <f>Taxi_journeydata!D567</f>
        <v>44394</v>
      </c>
      <c r="E567" s="13">
        <f>Taxi_journeydata!E567</f>
        <v>0.88556712962962969</v>
      </c>
      <c r="F567" s="5">
        <f>Taxi_journeydata!F567</f>
        <v>1</v>
      </c>
      <c r="G567" s="5">
        <f>Taxi_journeydata!G567</f>
        <v>41</v>
      </c>
      <c r="H567" s="5">
        <f>Taxi_journeydata!H567</f>
        <v>24</v>
      </c>
      <c r="I567" s="5">
        <f>Taxi_journeydata!I567</f>
        <v>1</v>
      </c>
      <c r="J567" s="5">
        <f>Taxi_journeydata!J567</f>
        <v>0.78</v>
      </c>
      <c r="K567" s="5">
        <f>Taxi_journeydata!K567</f>
        <v>5.5</v>
      </c>
      <c r="M567" s="13">
        <f>IF(K567="","",Taxi_journeydata!M567)</f>
        <v>3.5069444420514628E-3</v>
      </c>
      <c r="N567" s="46">
        <f t="shared" si="27"/>
        <v>5.0499999965541065</v>
      </c>
      <c r="O567" s="5">
        <f t="shared" si="26"/>
        <v>7</v>
      </c>
      <c r="P567" s="20">
        <f t="shared" si="28"/>
        <v>21</v>
      </c>
    </row>
    <row r="568" spans="2:16" x14ac:dyDescent="0.35">
      <c r="B568" s="11">
        <f>Taxi_journeydata!B568</f>
        <v>44394</v>
      </c>
      <c r="C568" s="13">
        <f>Taxi_journeydata!C568</f>
        <v>0.99319444444444438</v>
      </c>
      <c r="D568" s="11">
        <f>Taxi_journeydata!D568</f>
        <v>44395</v>
      </c>
      <c r="E568" s="13">
        <f>Taxi_journeydata!E568</f>
        <v>2.3958333333333336E-3</v>
      </c>
      <c r="F568" s="5">
        <f>Taxi_journeydata!F568</f>
        <v>1</v>
      </c>
      <c r="G568" s="5">
        <f>Taxi_journeydata!G568</f>
        <v>159</v>
      </c>
      <c r="H568" s="5">
        <f>Taxi_journeydata!H568</f>
        <v>242</v>
      </c>
      <c r="I568" s="5">
        <f>Taxi_journeydata!I568</f>
        <v>1</v>
      </c>
      <c r="J568" s="5">
        <f>Taxi_journeydata!J568</f>
        <v>5.84</v>
      </c>
      <c r="K568" s="5">
        <f>Taxi_journeydata!K568</f>
        <v>18.5</v>
      </c>
      <c r="M568" s="13">
        <f>IF(K568="","",Taxi_journeydata!M568)</f>
        <v>9.2013888861401938E-3</v>
      </c>
      <c r="N568" s="46">
        <f t="shared" si="27"/>
        <v>13.249999996041879</v>
      </c>
      <c r="O568" s="5">
        <f t="shared" si="26"/>
        <v>7</v>
      </c>
      <c r="P568" s="20">
        <f t="shared" si="28"/>
        <v>23</v>
      </c>
    </row>
    <row r="569" spans="2:16" x14ac:dyDescent="0.35">
      <c r="B569" s="11">
        <f>Taxi_journeydata!B569</f>
        <v>44395</v>
      </c>
      <c r="C569" s="13">
        <f>Taxi_journeydata!C569</f>
        <v>4.8032407407407407E-3</v>
      </c>
      <c r="D569" s="11">
        <f>Taxi_journeydata!D569</f>
        <v>44395</v>
      </c>
      <c r="E569" s="13">
        <f>Taxi_journeydata!E569</f>
        <v>6.215277777777777E-3</v>
      </c>
      <c r="F569" s="5">
        <f>Taxi_journeydata!F569</f>
        <v>1</v>
      </c>
      <c r="G569" s="5">
        <f>Taxi_journeydata!G569</f>
        <v>168</v>
      </c>
      <c r="H569" s="5">
        <f>Taxi_journeydata!H569</f>
        <v>159</v>
      </c>
      <c r="I569" s="5">
        <f>Taxi_journeydata!I569</f>
        <v>1</v>
      </c>
      <c r="J569" s="5">
        <f>Taxi_journeydata!J569</f>
        <v>0.44</v>
      </c>
      <c r="K569" s="5">
        <f>Taxi_journeydata!K569</f>
        <v>3.5</v>
      </c>
      <c r="M569" s="13">
        <f>IF(K569="","",Taxi_journeydata!M569)</f>
        <v>1.4120370396994986E-3</v>
      </c>
      <c r="N569" s="46">
        <f t="shared" si="27"/>
        <v>2.0333333371672779</v>
      </c>
      <c r="O569" s="5">
        <f t="shared" si="26"/>
        <v>1</v>
      </c>
      <c r="P569" s="20">
        <f t="shared" si="28"/>
        <v>0</v>
      </c>
    </row>
    <row r="570" spans="2:16" x14ac:dyDescent="0.35">
      <c r="B570" s="11">
        <f>Taxi_journeydata!B570</f>
        <v>44395</v>
      </c>
      <c r="C570" s="13">
        <f>Taxi_journeydata!C570</f>
        <v>0.24469907407407407</v>
      </c>
      <c r="D570" s="11">
        <f>Taxi_journeydata!D570</f>
        <v>44395</v>
      </c>
      <c r="E570" s="13">
        <f>Taxi_journeydata!E570</f>
        <v>0.2504513888888889</v>
      </c>
      <c r="F570" s="5">
        <f>Taxi_journeydata!F570</f>
        <v>1</v>
      </c>
      <c r="G570" s="5">
        <f>Taxi_journeydata!G570</f>
        <v>42</v>
      </c>
      <c r="H570" s="5">
        <f>Taxi_journeydata!H570</f>
        <v>116</v>
      </c>
      <c r="I570" s="5">
        <f>Taxi_journeydata!I570</f>
        <v>1</v>
      </c>
      <c r="J570" s="5">
        <f>Taxi_journeydata!J570</f>
        <v>1.1399999999999999</v>
      </c>
      <c r="K570" s="5">
        <f>Taxi_journeydata!K570</f>
        <v>7.5</v>
      </c>
      <c r="M570" s="13">
        <f>IF(K570="","",Taxi_journeydata!M570)</f>
        <v>5.7523148134350777E-3</v>
      </c>
      <c r="N570" s="46">
        <f t="shared" si="27"/>
        <v>8.2833333313465118</v>
      </c>
      <c r="O570" s="5">
        <f t="shared" si="26"/>
        <v>1</v>
      </c>
      <c r="P570" s="20">
        <f t="shared" si="28"/>
        <v>5</v>
      </c>
    </row>
    <row r="571" spans="2:16" x14ac:dyDescent="0.35">
      <c r="B571" s="11">
        <f>Taxi_journeydata!B571</f>
        <v>44395</v>
      </c>
      <c r="C571" s="13">
        <f>Taxi_journeydata!C571</f>
        <v>0.28570601851851851</v>
      </c>
      <c r="D571" s="11">
        <f>Taxi_journeydata!D571</f>
        <v>44395</v>
      </c>
      <c r="E571" s="13">
        <f>Taxi_journeydata!E571</f>
        <v>0.28717592592592595</v>
      </c>
      <c r="F571" s="5">
        <f>Taxi_journeydata!F571</f>
        <v>1</v>
      </c>
      <c r="G571" s="5">
        <f>Taxi_journeydata!G571</f>
        <v>74</v>
      </c>
      <c r="H571" s="5">
        <f>Taxi_journeydata!H571</f>
        <v>75</v>
      </c>
      <c r="I571" s="5">
        <f>Taxi_journeydata!I571</f>
        <v>1</v>
      </c>
      <c r="J571" s="5">
        <f>Taxi_journeydata!J571</f>
        <v>0.94</v>
      </c>
      <c r="K571" s="5">
        <f>Taxi_journeydata!K571</f>
        <v>4.5</v>
      </c>
      <c r="M571" s="13">
        <f>IF(K571="","",Taxi_journeydata!M571)</f>
        <v>1.4699074090458453E-3</v>
      </c>
      <c r="N571" s="46">
        <f t="shared" si="27"/>
        <v>2.1166666690260172</v>
      </c>
      <c r="O571" s="5">
        <f t="shared" si="26"/>
        <v>1</v>
      </c>
      <c r="P571" s="20">
        <f t="shared" si="28"/>
        <v>6</v>
      </c>
    </row>
    <row r="572" spans="2:16" x14ac:dyDescent="0.35">
      <c r="B572" s="11">
        <f>Taxi_journeydata!B572</f>
        <v>44395</v>
      </c>
      <c r="C572" s="13">
        <f>Taxi_journeydata!C572</f>
        <v>0.34584490740740742</v>
      </c>
      <c r="D572" s="11">
        <f>Taxi_journeydata!D572</f>
        <v>44395</v>
      </c>
      <c r="E572" s="13">
        <f>Taxi_journeydata!E572</f>
        <v>0.37730324074074079</v>
      </c>
      <c r="F572" s="5">
        <f>Taxi_journeydata!F572</f>
        <v>1</v>
      </c>
      <c r="G572" s="5">
        <f>Taxi_journeydata!G572</f>
        <v>197</v>
      </c>
      <c r="H572" s="5">
        <f>Taxi_journeydata!H572</f>
        <v>97</v>
      </c>
      <c r="I572" s="5">
        <f>Taxi_journeydata!I572</f>
        <v>1</v>
      </c>
      <c r="J572" s="5">
        <f>Taxi_journeydata!J572</f>
        <v>16.37</v>
      </c>
      <c r="K572" s="5">
        <f>Taxi_journeydata!K572</f>
        <v>53.5</v>
      </c>
      <c r="M572" s="13">
        <f>IF(K572="","",Taxi_journeydata!M572)</f>
        <v>3.145833333110204E-2</v>
      </c>
      <c r="N572" s="46">
        <f t="shared" si="27"/>
        <v>45.299999996786937</v>
      </c>
      <c r="O572" s="5">
        <f t="shared" si="26"/>
        <v>1</v>
      </c>
      <c r="P572" s="20">
        <f t="shared" si="28"/>
        <v>8</v>
      </c>
    </row>
    <row r="573" spans="2:16" x14ac:dyDescent="0.35">
      <c r="B573" s="11">
        <f>Taxi_journeydata!B573</f>
        <v>44395</v>
      </c>
      <c r="C573" s="13">
        <f>Taxi_journeydata!C573</f>
        <v>0.39276620370370369</v>
      </c>
      <c r="D573" s="11">
        <f>Taxi_journeydata!D573</f>
        <v>44395</v>
      </c>
      <c r="E573" s="13">
        <f>Taxi_journeydata!E573</f>
        <v>0.39903935185185185</v>
      </c>
      <c r="F573" s="5">
        <f>Taxi_journeydata!F573</f>
        <v>1</v>
      </c>
      <c r="G573" s="5">
        <f>Taxi_journeydata!G573</f>
        <v>95</v>
      </c>
      <c r="H573" s="5">
        <f>Taxi_journeydata!H573</f>
        <v>131</v>
      </c>
      <c r="I573" s="5">
        <f>Taxi_journeydata!I573</f>
        <v>1</v>
      </c>
      <c r="J573" s="5">
        <f>Taxi_journeydata!J573</f>
        <v>3.54</v>
      </c>
      <c r="K573" s="5">
        <f>Taxi_journeydata!K573</f>
        <v>12</v>
      </c>
      <c r="M573" s="13">
        <f>IF(K573="","",Taxi_journeydata!M573)</f>
        <v>6.2731481448281556E-3</v>
      </c>
      <c r="N573" s="46">
        <f t="shared" si="27"/>
        <v>9.0333333285525441</v>
      </c>
      <c r="O573" s="5">
        <f t="shared" si="26"/>
        <v>1</v>
      </c>
      <c r="P573" s="20">
        <f t="shared" si="28"/>
        <v>9</v>
      </c>
    </row>
    <row r="574" spans="2:16" x14ac:dyDescent="0.35">
      <c r="B574" s="11">
        <f>Taxi_journeydata!B574</f>
        <v>44395</v>
      </c>
      <c r="C574" s="13">
        <f>Taxi_journeydata!C574</f>
        <v>0.38207175925925929</v>
      </c>
      <c r="D574" s="11">
        <f>Taxi_journeydata!D574</f>
        <v>44395</v>
      </c>
      <c r="E574" s="13">
        <f>Taxi_journeydata!E574</f>
        <v>0.41758101851851853</v>
      </c>
      <c r="F574" s="5">
        <f>Taxi_journeydata!F574</f>
        <v>1</v>
      </c>
      <c r="G574" s="5">
        <f>Taxi_journeydata!G574</f>
        <v>97</v>
      </c>
      <c r="H574" s="5">
        <f>Taxi_journeydata!H574</f>
        <v>86</v>
      </c>
      <c r="I574" s="5">
        <f>Taxi_journeydata!I574</f>
        <v>1</v>
      </c>
      <c r="J574" s="5">
        <f>Taxi_journeydata!J574</f>
        <v>26.32</v>
      </c>
      <c r="K574" s="5">
        <f>Taxi_journeydata!K574</f>
        <v>73</v>
      </c>
      <c r="M574" s="13">
        <f>IF(K574="","",Taxi_journeydata!M574)</f>
        <v>3.5509259258105885E-2</v>
      </c>
      <c r="N574" s="46">
        <f t="shared" si="27"/>
        <v>51.133333331672475</v>
      </c>
      <c r="O574" s="5">
        <f t="shared" si="26"/>
        <v>1</v>
      </c>
      <c r="P574" s="20">
        <f t="shared" si="28"/>
        <v>9</v>
      </c>
    </row>
    <row r="575" spans="2:16" x14ac:dyDescent="0.35">
      <c r="B575" s="11">
        <f>Taxi_journeydata!B575</f>
        <v>44395</v>
      </c>
      <c r="C575" s="13">
        <f>Taxi_journeydata!C575</f>
        <v>0.48560185185185184</v>
      </c>
      <c r="D575" s="11">
        <f>Taxi_journeydata!D575</f>
        <v>44395</v>
      </c>
      <c r="E575" s="13">
        <f>Taxi_journeydata!E575</f>
        <v>0.49932870370370369</v>
      </c>
      <c r="F575" s="5">
        <f>Taxi_journeydata!F575</f>
        <v>1</v>
      </c>
      <c r="G575" s="5">
        <f>Taxi_journeydata!G575</f>
        <v>74</v>
      </c>
      <c r="H575" s="5">
        <f>Taxi_journeydata!H575</f>
        <v>244</v>
      </c>
      <c r="I575" s="5">
        <f>Taxi_journeydata!I575</f>
        <v>1</v>
      </c>
      <c r="J575" s="5">
        <f>Taxi_journeydata!J575</f>
        <v>3.4</v>
      </c>
      <c r="K575" s="5">
        <f>Taxi_journeydata!K575</f>
        <v>16</v>
      </c>
      <c r="M575" s="13">
        <f>IF(K575="","",Taxi_journeydata!M575)</f>
        <v>1.3726851851970423E-2</v>
      </c>
      <c r="N575" s="46">
        <f t="shared" si="27"/>
        <v>19.766666666837409</v>
      </c>
      <c r="O575" s="5">
        <f t="shared" si="26"/>
        <v>1</v>
      </c>
      <c r="P575" s="20">
        <f t="shared" si="28"/>
        <v>11</v>
      </c>
    </row>
    <row r="576" spans="2:16" x14ac:dyDescent="0.35">
      <c r="B576" s="11">
        <f>Taxi_journeydata!B576</f>
        <v>44395</v>
      </c>
      <c r="C576" s="13">
        <f>Taxi_journeydata!C576</f>
        <v>0.52096064814814813</v>
      </c>
      <c r="D576" s="11">
        <f>Taxi_journeydata!D576</f>
        <v>44395</v>
      </c>
      <c r="E576" s="13">
        <f>Taxi_journeydata!E576</f>
        <v>0.52430555555555558</v>
      </c>
      <c r="F576" s="5">
        <f>Taxi_journeydata!F576</f>
        <v>1</v>
      </c>
      <c r="G576" s="5">
        <f>Taxi_journeydata!G576</f>
        <v>41</v>
      </c>
      <c r="H576" s="5">
        <f>Taxi_journeydata!H576</f>
        <v>75</v>
      </c>
      <c r="I576" s="5">
        <f>Taxi_journeydata!I576</f>
        <v>1</v>
      </c>
      <c r="J576" s="5">
        <f>Taxi_journeydata!J576</f>
        <v>0.83</v>
      </c>
      <c r="K576" s="5">
        <f>Taxi_journeydata!K576</f>
        <v>5.5</v>
      </c>
      <c r="M576" s="13">
        <f>IF(K576="","",Taxi_journeydata!M576)</f>
        <v>3.3449074107920751E-3</v>
      </c>
      <c r="N576" s="46">
        <f t="shared" si="27"/>
        <v>4.8166666715405881</v>
      </c>
      <c r="O576" s="5">
        <f t="shared" si="26"/>
        <v>1</v>
      </c>
      <c r="P576" s="20">
        <f t="shared" si="28"/>
        <v>12</v>
      </c>
    </row>
    <row r="577" spans="2:16" x14ac:dyDescent="0.35">
      <c r="B577" s="11">
        <f>Taxi_journeydata!B577</f>
        <v>44395</v>
      </c>
      <c r="C577" s="13">
        <f>Taxi_journeydata!C577</f>
        <v>0.54057870370370364</v>
      </c>
      <c r="D577" s="11">
        <f>Taxi_journeydata!D577</f>
        <v>44395</v>
      </c>
      <c r="E577" s="13">
        <f>Taxi_journeydata!E577</f>
        <v>0.54944444444444451</v>
      </c>
      <c r="F577" s="5">
        <f>Taxi_journeydata!F577</f>
        <v>1</v>
      </c>
      <c r="G577" s="5">
        <f>Taxi_journeydata!G577</f>
        <v>74</v>
      </c>
      <c r="H577" s="5">
        <f>Taxi_journeydata!H577</f>
        <v>41</v>
      </c>
      <c r="I577" s="5">
        <f>Taxi_journeydata!I577</f>
        <v>1</v>
      </c>
      <c r="J577" s="5">
        <f>Taxi_journeydata!J577</f>
        <v>1.72</v>
      </c>
      <c r="K577" s="5">
        <f>Taxi_journeydata!K577</f>
        <v>9.5</v>
      </c>
      <c r="M577" s="13">
        <f>IF(K577="","",Taxi_journeydata!M577)</f>
        <v>8.8657407395658083E-3</v>
      </c>
      <c r="N577" s="46">
        <f t="shared" si="27"/>
        <v>12.766666664974764</v>
      </c>
      <c r="O577" s="5">
        <f t="shared" si="26"/>
        <v>1</v>
      </c>
      <c r="P577" s="20">
        <f t="shared" si="28"/>
        <v>12</v>
      </c>
    </row>
    <row r="578" spans="2:16" x14ac:dyDescent="0.35">
      <c r="B578" s="11">
        <f>Taxi_journeydata!B578</f>
        <v>44395</v>
      </c>
      <c r="C578" s="13">
        <f>Taxi_journeydata!C578</f>
        <v>0.57424768518518521</v>
      </c>
      <c r="D578" s="11">
        <f>Taxi_journeydata!D578</f>
        <v>44395</v>
      </c>
      <c r="E578" s="13">
        <f>Taxi_journeydata!E578</f>
        <v>0.58043981481481477</v>
      </c>
      <c r="F578" s="5">
        <f>Taxi_journeydata!F578</f>
        <v>1</v>
      </c>
      <c r="G578" s="5">
        <f>Taxi_journeydata!G578</f>
        <v>42</v>
      </c>
      <c r="H578" s="5">
        <f>Taxi_journeydata!H578</f>
        <v>116</v>
      </c>
      <c r="I578" s="5">
        <f>Taxi_journeydata!I578</f>
        <v>1</v>
      </c>
      <c r="J578" s="5">
        <f>Taxi_journeydata!J578</f>
        <v>1.3</v>
      </c>
      <c r="K578" s="5">
        <f>Taxi_journeydata!K578</f>
        <v>8</v>
      </c>
      <c r="M578" s="13">
        <f>IF(K578="","",Taxi_journeydata!M578)</f>
        <v>6.1921296291984618E-3</v>
      </c>
      <c r="N578" s="46">
        <f t="shared" si="27"/>
        <v>8.916666666045785</v>
      </c>
      <c r="O578" s="5">
        <f t="shared" si="26"/>
        <v>1</v>
      </c>
      <c r="P578" s="20">
        <f t="shared" si="28"/>
        <v>13</v>
      </c>
    </row>
    <row r="579" spans="2:16" x14ac:dyDescent="0.35">
      <c r="B579" s="11">
        <f>Taxi_journeydata!B579</f>
        <v>44395</v>
      </c>
      <c r="C579" s="13">
        <f>Taxi_journeydata!C579</f>
        <v>0.54913194444444446</v>
      </c>
      <c r="D579" s="11">
        <f>Taxi_journeydata!D579</f>
        <v>44395</v>
      </c>
      <c r="E579" s="13">
        <f>Taxi_journeydata!E579</f>
        <v>0.56819444444444445</v>
      </c>
      <c r="F579" s="5">
        <f>Taxi_journeydata!F579</f>
        <v>1</v>
      </c>
      <c r="G579" s="5">
        <f>Taxi_journeydata!G579</f>
        <v>213</v>
      </c>
      <c r="H579" s="5">
        <f>Taxi_journeydata!H579</f>
        <v>220</v>
      </c>
      <c r="I579" s="5">
        <f>Taxi_journeydata!I579</f>
        <v>2</v>
      </c>
      <c r="J579" s="5">
        <f>Taxi_journeydata!J579</f>
        <v>7.77</v>
      </c>
      <c r="K579" s="5">
        <f>Taxi_journeydata!K579</f>
        <v>26.5</v>
      </c>
      <c r="M579" s="13">
        <f>IF(K579="","",Taxi_journeydata!M579)</f>
        <v>1.9062500003201421E-2</v>
      </c>
      <c r="N579" s="46">
        <f t="shared" si="27"/>
        <v>27.450000004610047</v>
      </c>
      <c r="O579" s="5">
        <f t="shared" si="26"/>
        <v>1</v>
      </c>
      <c r="P579" s="20">
        <f t="shared" si="28"/>
        <v>13</v>
      </c>
    </row>
    <row r="580" spans="2:16" x14ac:dyDescent="0.35">
      <c r="B580" s="11">
        <f>Taxi_journeydata!B580</f>
        <v>44395</v>
      </c>
      <c r="C580" s="13">
        <f>Taxi_journeydata!C580</f>
        <v>0.65122685185185192</v>
      </c>
      <c r="D580" s="11">
        <f>Taxi_journeydata!D580</f>
        <v>44395</v>
      </c>
      <c r="E580" s="13">
        <f>Taxi_journeydata!E580</f>
        <v>0.66303240740740743</v>
      </c>
      <c r="F580" s="5">
        <f>Taxi_journeydata!F580</f>
        <v>1</v>
      </c>
      <c r="G580" s="5">
        <f>Taxi_journeydata!G580</f>
        <v>260</v>
      </c>
      <c r="H580" s="5">
        <f>Taxi_journeydata!H580</f>
        <v>129</v>
      </c>
      <c r="I580" s="5">
        <f>Taxi_journeydata!I580</f>
        <v>1</v>
      </c>
      <c r="J580" s="5">
        <f>Taxi_journeydata!J580</f>
        <v>1.63</v>
      </c>
      <c r="K580" s="5">
        <f>Taxi_journeydata!K580</f>
        <v>11.5</v>
      </c>
      <c r="M580" s="13">
        <f>IF(K580="","",Taxi_journeydata!M580)</f>
        <v>1.1805555557657499E-2</v>
      </c>
      <c r="N580" s="46">
        <f t="shared" si="27"/>
        <v>17.000000003026798</v>
      </c>
      <c r="O580" s="5">
        <f t="shared" si="26"/>
        <v>1</v>
      </c>
      <c r="P580" s="20">
        <f t="shared" si="28"/>
        <v>15</v>
      </c>
    </row>
    <row r="581" spans="2:16" x14ac:dyDescent="0.35">
      <c r="B581" s="11">
        <f>Taxi_journeydata!B581</f>
        <v>44395</v>
      </c>
      <c r="C581" s="13">
        <f>Taxi_journeydata!C581</f>
        <v>0.6599652777777778</v>
      </c>
      <c r="D581" s="11">
        <f>Taxi_journeydata!D581</f>
        <v>44395</v>
      </c>
      <c r="E581" s="13">
        <f>Taxi_journeydata!E581</f>
        <v>0.66319444444444442</v>
      </c>
      <c r="F581" s="5">
        <f>Taxi_journeydata!F581</f>
        <v>1</v>
      </c>
      <c r="G581" s="5">
        <f>Taxi_journeydata!G581</f>
        <v>74</v>
      </c>
      <c r="H581" s="5">
        <f>Taxi_journeydata!H581</f>
        <v>42</v>
      </c>
      <c r="I581" s="5">
        <f>Taxi_journeydata!I581</f>
        <v>1</v>
      </c>
      <c r="J581" s="5">
        <f>Taxi_journeydata!J581</f>
        <v>0.87</v>
      </c>
      <c r="K581" s="5">
        <f>Taxi_journeydata!K581</f>
        <v>5</v>
      </c>
      <c r="M581" s="13">
        <f>IF(K581="","",Taxi_journeydata!M581)</f>
        <v>3.2291666648234241E-3</v>
      </c>
      <c r="N581" s="46">
        <f t="shared" si="27"/>
        <v>4.6499999973457307</v>
      </c>
      <c r="O581" s="5">
        <f t="shared" si="26"/>
        <v>1</v>
      </c>
      <c r="P581" s="20">
        <f t="shared" si="28"/>
        <v>15</v>
      </c>
    </row>
    <row r="582" spans="2:16" x14ac:dyDescent="0.35">
      <c r="B582" s="11">
        <f>Taxi_journeydata!B582</f>
        <v>44395</v>
      </c>
      <c r="C582" s="13">
        <f>Taxi_journeydata!C582</f>
        <v>0.66770833333333324</v>
      </c>
      <c r="D582" s="11">
        <f>Taxi_journeydata!D582</f>
        <v>44395</v>
      </c>
      <c r="E582" s="13">
        <f>Taxi_journeydata!E582</f>
        <v>0.6694444444444444</v>
      </c>
      <c r="F582" s="5">
        <f>Taxi_journeydata!F582</f>
        <v>1</v>
      </c>
      <c r="G582" s="5">
        <f>Taxi_journeydata!G582</f>
        <v>75</v>
      </c>
      <c r="H582" s="5">
        <f>Taxi_journeydata!H582</f>
        <v>41</v>
      </c>
      <c r="I582" s="5">
        <f>Taxi_journeydata!I582</f>
        <v>1</v>
      </c>
      <c r="J582" s="5">
        <f>Taxi_journeydata!J582</f>
        <v>0.54</v>
      </c>
      <c r="K582" s="5">
        <f>Taxi_journeydata!K582</f>
        <v>4</v>
      </c>
      <c r="M582" s="13">
        <f>IF(K582="","",Taxi_journeydata!M582)</f>
        <v>1.7361111094942316E-3</v>
      </c>
      <c r="N582" s="46">
        <f t="shared" si="27"/>
        <v>2.4999999976716936</v>
      </c>
      <c r="O582" s="5">
        <f t="shared" si="26"/>
        <v>1</v>
      </c>
      <c r="P582" s="20">
        <f t="shared" si="28"/>
        <v>16</v>
      </c>
    </row>
    <row r="583" spans="2:16" x14ac:dyDescent="0.35">
      <c r="B583" s="11">
        <f>Taxi_journeydata!B583</f>
        <v>44395</v>
      </c>
      <c r="C583" s="13">
        <f>Taxi_journeydata!C583</f>
        <v>0.7432523148148148</v>
      </c>
      <c r="D583" s="11">
        <f>Taxi_journeydata!D583</f>
        <v>44395</v>
      </c>
      <c r="E583" s="13">
        <f>Taxi_journeydata!E583</f>
        <v>0.75089120370370377</v>
      </c>
      <c r="F583" s="5">
        <f>Taxi_journeydata!F583</f>
        <v>1</v>
      </c>
      <c r="G583" s="5">
        <f>Taxi_journeydata!G583</f>
        <v>82</v>
      </c>
      <c r="H583" s="5">
        <f>Taxi_journeydata!H583</f>
        <v>93</v>
      </c>
      <c r="I583" s="5">
        <f>Taxi_journeydata!I583</f>
        <v>1</v>
      </c>
      <c r="J583" s="5">
        <f>Taxi_journeydata!J583</f>
        <v>2.57</v>
      </c>
      <c r="K583" s="5">
        <f>Taxi_journeydata!K583</f>
        <v>11</v>
      </c>
      <c r="M583" s="13">
        <f>IF(K583="","",Taxi_journeydata!M583)</f>
        <v>7.6388888919609599E-3</v>
      </c>
      <c r="N583" s="46">
        <f t="shared" si="27"/>
        <v>11.000000004423782</v>
      </c>
      <c r="O583" s="5">
        <f t="shared" si="26"/>
        <v>1</v>
      </c>
      <c r="P583" s="20">
        <f t="shared" si="28"/>
        <v>17</v>
      </c>
    </row>
    <row r="584" spans="2:16" x14ac:dyDescent="0.35">
      <c r="B584" s="11">
        <f>Taxi_journeydata!B584</f>
        <v>44395</v>
      </c>
      <c r="C584" s="13">
        <f>Taxi_journeydata!C584</f>
        <v>0.72672453703703699</v>
      </c>
      <c r="D584" s="11">
        <f>Taxi_journeydata!D584</f>
        <v>44395</v>
      </c>
      <c r="E584" s="13">
        <f>Taxi_journeydata!E584</f>
        <v>0.73715277777777777</v>
      </c>
      <c r="F584" s="5">
        <f>Taxi_journeydata!F584</f>
        <v>1</v>
      </c>
      <c r="G584" s="5">
        <f>Taxi_journeydata!G584</f>
        <v>179</v>
      </c>
      <c r="H584" s="5">
        <f>Taxi_journeydata!H584</f>
        <v>129</v>
      </c>
      <c r="I584" s="5">
        <f>Taxi_journeydata!I584</f>
        <v>1</v>
      </c>
      <c r="J584" s="5">
        <f>Taxi_journeydata!J584</f>
        <v>2.84</v>
      </c>
      <c r="K584" s="5">
        <f>Taxi_journeydata!K584</f>
        <v>12.5</v>
      </c>
      <c r="M584" s="13">
        <f>IF(K584="","",Taxi_journeydata!M584)</f>
        <v>1.0428240741021E-2</v>
      </c>
      <c r="N584" s="46">
        <f t="shared" si="27"/>
        <v>15.01666666707024</v>
      </c>
      <c r="O584" s="5">
        <f t="shared" si="26"/>
        <v>1</v>
      </c>
      <c r="P584" s="20">
        <f t="shared" si="28"/>
        <v>17</v>
      </c>
    </row>
    <row r="585" spans="2:16" x14ac:dyDescent="0.35">
      <c r="B585" s="11">
        <f>Taxi_journeydata!B585</f>
        <v>44395</v>
      </c>
      <c r="C585" s="13">
        <f>Taxi_journeydata!C585</f>
        <v>0.78445601851851843</v>
      </c>
      <c r="D585" s="11">
        <f>Taxi_journeydata!D585</f>
        <v>44395</v>
      </c>
      <c r="E585" s="13">
        <f>Taxi_journeydata!E585</f>
        <v>0.79939814814814814</v>
      </c>
      <c r="F585" s="5">
        <f>Taxi_journeydata!F585</f>
        <v>1</v>
      </c>
      <c r="G585" s="5">
        <f>Taxi_journeydata!G585</f>
        <v>97</v>
      </c>
      <c r="H585" s="5">
        <f>Taxi_journeydata!H585</f>
        <v>226</v>
      </c>
      <c r="I585" s="5">
        <f>Taxi_journeydata!I585</f>
        <v>1</v>
      </c>
      <c r="J585" s="5">
        <f>Taxi_journeydata!J585</f>
        <v>6.69</v>
      </c>
      <c r="K585" s="5">
        <f>Taxi_journeydata!K585</f>
        <v>22</v>
      </c>
      <c r="M585" s="13">
        <f>IF(K585="","",Taxi_journeydata!M585)</f>
        <v>1.4942129630071577E-2</v>
      </c>
      <c r="N585" s="46">
        <f t="shared" si="27"/>
        <v>21.51666666730307</v>
      </c>
      <c r="O585" s="5">
        <f t="shared" si="26"/>
        <v>1</v>
      </c>
      <c r="P585" s="20">
        <f t="shared" si="28"/>
        <v>18</v>
      </c>
    </row>
    <row r="586" spans="2:16" x14ac:dyDescent="0.35">
      <c r="B586" s="11">
        <f>Taxi_journeydata!B586</f>
        <v>44395</v>
      </c>
      <c r="C586" s="13">
        <f>Taxi_journeydata!C586</f>
        <v>0.82055555555555559</v>
      </c>
      <c r="D586" s="11">
        <f>Taxi_journeydata!D586</f>
        <v>44395</v>
      </c>
      <c r="E586" s="13">
        <f>Taxi_journeydata!E586</f>
        <v>0.82839120370370367</v>
      </c>
      <c r="F586" s="5">
        <f>Taxi_journeydata!F586</f>
        <v>1</v>
      </c>
      <c r="G586" s="5">
        <f>Taxi_journeydata!G586</f>
        <v>74</v>
      </c>
      <c r="H586" s="5">
        <f>Taxi_journeydata!H586</f>
        <v>24</v>
      </c>
      <c r="I586" s="5">
        <f>Taxi_journeydata!I586</f>
        <v>1</v>
      </c>
      <c r="J586" s="5">
        <f>Taxi_journeydata!J586</f>
        <v>1.8</v>
      </c>
      <c r="K586" s="5">
        <f>Taxi_journeydata!K586</f>
        <v>9.5</v>
      </c>
      <c r="M586" s="13">
        <f>IF(K586="","",Taxi_journeydata!M586)</f>
        <v>7.8356481462833472E-3</v>
      </c>
      <c r="N586" s="46">
        <f t="shared" si="27"/>
        <v>11.28333333064802</v>
      </c>
      <c r="O586" s="5">
        <f t="shared" si="26"/>
        <v>1</v>
      </c>
      <c r="P586" s="20">
        <f t="shared" si="28"/>
        <v>19</v>
      </c>
    </row>
    <row r="587" spans="2:16" x14ac:dyDescent="0.35">
      <c r="B587" s="11">
        <f>Taxi_journeydata!B587</f>
        <v>44395</v>
      </c>
      <c r="C587" s="13">
        <f>Taxi_journeydata!C587</f>
        <v>0.80747685185185192</v>
      </c>
      <c r="D587" s="11">
        <f>Taxi_journeydata!D587</f>
        <v>44395</v>
      </c>
      <c r="E587" s="13">
        <f>Taxi_journeydata!E587</f>
        <v>0.82108796296296294</v>
      </c>
      <c r="F587" s="5">
        <f>Taxi_journeydata!F587</f>
        <v>1</v>
      </c>
      <c r="G587" s="5">
        <f>Taxi_journeydata!G587</f>
        <v>149</v>
      </c>
      <c r="H587" s="5">
        <f>Taxi_journeydata!H587</f>
        <v>89</v>
      </c>
      <c r="I587" s="5">
        <f>Taxi_journeydata!I587</f>
        <v>2</v>
      </c>
      <c r="J587" s="5">
        <f>Taxi_journeydata!J587</f>
        <v>4.3499999999999996</v>
      </c>
      <c r="K587" s="5">
        <f>Taxi_journeydata!K587</f>
        <v>16.5</v>
      </c>
      <c r="M587" s="13">
        <f>IF(K587="","",Taxi_journeydata!M587)</f>
        <v>1.361111111327773E-2</v>
      </c>
      <c r="N587" s="46">
        <f t="shared" si="27"/>
        <v>19.600000003119931</v>
      </c>
      <c r="O587" s="5">
        <f t="shared" si="26"/>
        <v>1</v>
      </c>
      <c r="P587" s="20">
        <f t="shared" si="28"/>
        <v>19</v>
      </c>
    </row>
    <row r="588" spans="2:16" x14ac:dyDescent="0.35">
      <c r="B588" s="11">
        <f>Taxi_journeydata!B588</f>
        <v>44395</v>
      </c>
      <c r="C588" s="13">
        <f>Taxi_journeydata!C588</f>
        <v>0.84912037037037036</v>
      </c>
      <c r="D588" s="11">
        <f>Taxi_journeydata!D588</f>
        <v>44395</v>
      </c>
      <c r="E588" s="13">
        <f>Taxi_journeydata!E588</f>
        <v>0.85484953703703714</v>
      </c>
      <c r="F588" s="5">
        <f>Taxi_journeydata!F588</f>
        <v>1</v>
      </c>
      <c r="G588" s="5">
        <f>Taxi_journeydata!G588</f>
        <v>49</v>
      </c>
      <c r="H588" s="5">
        <f>Taxi_journeydata!H588</f>
        <v>37</v>
      </c>
      <c r="I588" s="5">
        <f>Taxi_journeydata!I588</f>
        <v>1</v>
      </c>
      <c r="J588" s="5">
        <f>Taxi_journeydata!J588</f>
        <v>1.4</v>
      </c>
      <c r="K588" s="5">
        <f>Taxi_journeydata!K588</f>
        <v>7.5</v>
      </c>
      <c r="M588" s="13">
        <f>IF(K588="","",Taxi_journeydata!M588)</f>
        <v>5.7291666671517305E-3</v>
      </c>
      <c r="N588" s="46">
        <f t="shared" si="27"/>
        <v>8.2500000006984919</v>
      </c>
      <c r="O588" s="5">
        <f t="shared" ref="O588:O651" si="29">IF(K588="","",WEEKDAY(B588))</f>
        <v>1</v>
      </c>
      <c r="P588" s="20">
        <f t="shared" si="28"/>
        <v>20</v>
      </c>
    </row>
    <row r="589" spans="2:16" x14ac:dyDescent="0.35">
      <c r="B589" s="11">
        <f>Taxi_journeydata!B589</f>
        <v>44395</v>
      </c>
      <c r="C589" s="13">
        <f>Taxi_journeydata!C589</f>
        <v>0.84813657407407417</v>
      </c>
      <c r="D589" s="11">
        <f>Taxi_journeydata!D589</f>
        <v>44395</v>
      </c>
      <c r="E589" s="13">
        <f>Taxi_journeydata!E589</f>
        <v>0.85439814814814818</v>
      </c>
      <c r="F589" s="5">
        <f>Taxi_journeydata!F589</f>
        <v>1</v>
      </c>
      <c r="G589" s="5">
        <f>Taxi_journeydata!G589</f>
        <v>41</v>
      </c>
      <c r="H589" s="5">
        <f>Taxi_journeydata!H589</f>
        <v>75</v>
      </c>
      <c r="I589" s="5">
        <f>Taxi_journeydata!I589</f>
        <v>1</v>
      </c>
      <c r="J589" s="5">
        <f>Taxi_journeydata!J589</f>
        <v>2.06</v>
      </c>
      <c r="K589" s="5">
        <f>Taxi_journeydata!K589</f>
        <v>8</v>
      </c>
      <c r="M589" s="13">
        <f>IF(K589="","",Taxi_journeydata!M589)</f>
        <v>6.2615740753244609E-3</v>
      </c>
      <c r="N589" s="46">
        <f t="shared" ref="N589:N652" si="30">IF(M589="",0,M589*24*60)</f>
        <v>9.0166666684672236</v>
      </c>
      <c r="O589" s="5">
        <f t="shared" si="29"/>
        <v>1</v>
      </c>
      <c r="P589" s="20">
        <f t="shared" ref="P589:P652" si="31">IF(K589="","",ROUNDDOWN(C589*24,0))</f>
        <v>20</v>
      </c>
    </row>
    <row r="590" spans="2:16" x14ac:dyDescent="0.35">
      <c r="B590" s="11">
        <f>Taxi_journeydata!B590</f>
        <v>44395</v>
      </c>
      <c r="C590" s="13">
        <f>Taxi_journeydata!C590</f>
        <v>0.90039351851851857</v>
      </c>
      <c r="D590" s="11">
        <f>Taxi_journeydata!D590</f>
        <v>44395</v>
      </c>
      <c r="E590" s="13">
        <f>Taxi_journeydata!E590</f>
        <v>0.90641203703703699</v>
      </c>
      <c r="F590" s="5">
        <f>Taxi_journeydata!F590</f>
        <v>1</v>
      </c>
      <c r="G590" s="5">
        <f>Taxi_journeydata!G590</f>
        <v>74</v>
      </c>
      <c r="H590" s="5">
        <f>Taxi_journeydata!H590</f>
        <v>151</v>
      </c>
      <c r="I590" s="5">
        <f>Taxi_journeydata!I590</f>
        <v>1</v>
      </c>
      <c r="J590" s="5">
        <f>Taxi_journeydata!J590</f>
        <v>2.4900000000000002</v>
      </c>
      <c r="K590" s="5">
        <f>Taxi_journeydata!K590</f>
        <v>9.5</v>
      </c>
      <c r="M590" s="13">
        <f>IF(K590="","",Taxi_journeydata!M590)</f>
        <v>6.0185185211594217E-3</v>
      </c>
      <c r="N590" s="46">
        <f t="shared" si="30"/>
        <v>8.6666666704695672</v>
      </c>
      <c r="O590" s="5">
        <f t="shared" si="29"/>
        <v>1</v>
      </c>
      <c r="P590" s="20">
        <f t="shared" si="31"/>
        <v>21</v>
      </c>
    </row>
    <row r="591" spans="2:16" x14ac:dyDescent="0.35">
      <c r="B591" s="11">
        <f>Taxi_journeydata!B591</f>
        <v>44395</v>
      </c>
      <c r="C591" s="13">
        <f>Taxi_journeydata!C591</f>
        <v>0.97172453703703709</v>
      </c>
      <c r="D591" s="11">
        <f>Taxi_journeydata!D591</f>
        <v>44395</v>
      </c>
      <c r="E591" s="13">
        <f>Taxi_journeydata!E591</f>
        <v>0.97540509259259256</v>
      </c>
      <c r="F591" s="5">
        <f>Taxi_journeydata!F591</f>
        <v>1</v>
      </c>
      <c r="G591" s="5">
        <f>Taxi_journeydata!G591</f>
        <v>244</v>
      </c>
      <c r="H591" s="5">
        <f>Taxi_journeydata!H591</f>
        <v>244</v>
      </c>
      <c r="I591" s="5">
        <f>Taxi_journeydata!I591</f>
        <v>1</v>
      </c>
      <c r="J591" s="5">
        <f>Taxi_journeydata!J591</f>
        <v>0.81</v>
      </c>
      <c r="K591" s="5">
        <f>Taxi_journeydata!K591</f>
        <v>5.5</v>
      </c>
      <c r="M591" s="13">
        <f>IF(K591="","",Taxi_journeydata!M591)</f>
        <v>3.6805555573664606E-3</v>
      </c>
      <c r="N591" s="46">
        <f t="shared" si="30"/>
        <v>5.3000000026077032</v>
      </c>
      <c r="O591" s="5">
        <f t="shared" si="29"/>
        <v>1</v>
      </c>
      <c r="P591" s="20">
        <f t="shared" si="31"/>
        <v>23</v>
      </c>
    </row>
    <row r="592" spans="2:16" x14ac:dyDescent="0.35">
      <c r="B592" s="11">
        <f>Taxi_journeydata!B592</f>
        <v>44396</v>
      </c>
      <c r="C592" s="13">
        <f>Taxi_journeydata!C592</f>
        <v>2.1689814814814815E-2</v>
      </c>
      <c r="D592" s="11">
        <f>Taxi_journeydata!D592</f>
        <v>44396</v>
      </c>
      <c r="E592" s="13">
        <f>Taxi_journeydata!E592</f>
        <v>2.5833333333333333E-2</v>
      </c>
      <c r="F592" s="5">
        <f>Taxi_journeydata!F592</f>
        <v>1</v>
      </c>
      <c r="G592" s="5">
        <f>Taxi_journeydata!G592</f>
        <v>75</v>
      </c>
      <c r="H592" s="5">
        <f>Taxi_journeydata!H592</f>
        <v>151</v>
      </c>
      <c r="I592" s="5">
        <f>Taxi_journeydata!I592</f>
        <v>1</v>
      </c>
      <c r="J592" s="5">
        <f>Taxi_journeydata!J592</f>
        <v>1.42</v>
      </c>
      <c r="K592" s="5">
        <f>Taxi_journeydata!K592</f>
        <v>7</v>
      </c>
      <c r="M592" s="13">
        <f>IF(K592="","",Taxi_journeydata!M592)</f>
        <v>4.1435185194131918E-3</v>
      </c>
      <c r="N592" s="46">
        <f t="shared" si="30"/>
        <v>5.9666666679549962</v>
      </c>
      <c r="O592" s="5">
        <f t="shared" si="29"/>
        <v>2</v>
      </c>
      <c r="P592" s="20">
        <f t="shared" si="31"/>
        <v>0</v>
      </c>
    </row>
    <row r="593" spans="2:16" x14ac:dyDescent="0.35">
      <c r="B593" s="11">
        <f>Taxi_journeydata!B593</f>
        <v>44396</v>
      </c>
      <c r="C593" s="13">
        <f>Taxi_journeydata!C593</f>
        <v>6.0462962962962961E-2</v>
      </c>
      <c r="D593" s="11">
        <f>Taxi_journeydata!D593</f>
        <v>44396</v>
      </c>
      <c r="E593" s="13">
        <f>Taxi_journeydata!E593</f>
        <v>6.4652777777777781E-2</v>
      </c>
      <c r="F593" s="5">
        <f>Taxi_journeydata!F593</f>
        <v>1</v>
      </c>
      <c r="G593" s="5">
        <f>Taxi_journeydata!G593</f>
        <v>153</v>
      </c>
      <c r="H593" s="5">
        <f>Taxi_journeydata!H593</f>
        <v>18</v>
      </c>
      <c r="I593" s="5">
        <f>Taxi_journeydata!I593</f>
        <v>1</v>
      </c>
      <c r="J593" s="5">
        <f>Taxi_journeydata!J593</f>
        <v>1.18</v>
      </c>
      <c r="K593" s="5">
        <f>Taxi_journeydata!K593</f>
        <v>6.5</v>
      </c>
      <c r="M593" s="13">
        <f>IF(K593="","",Taxi_journeydata!M593)</f>
        <v>4.1898148119798861E-3</v>
      </c>
      <c r="N593" s="46">
        <f t="shared" si="30"/>
        <v>6.033333329251036</v>
      </c>
      <c r="O593" s="5">
        <f t="shared" si="29"/>
        <v>2</v>
      </c>
      <c r="P593" s="20">
        <f t="shared" si="31"/>
        <v>1</v>
      </c>
    </row>
    <row r="594" spans="2:16" x14ac:dyDescent="0.35">
      <c r="B594" s="11">
        <f>Taxi_journeydata!B594</f>
        <v>44396</v>
      </c>
      <c r="C594" s="13">
        <f>Taxi_journeydata!C594</f>
        <v>0.24994212962962961</v>
      </c>
      <c r="D594" s="11">
        <f>Taxi_journeydata!D594</f>
        <v>44396</v>
      </c>
      <c r="E594" s="13">
        <f>Taxi_journeydata!E594</f>
        <v>0.25787037037037036</v>
      </c>
      <c r="F594" s="5">
        <f>Taxi_journeydata!F594</f>
        <v>1</v>
      </c>
      <c r="G594" s="5">
        <f>Taxi_journeydata!G594</f>
        <v>95</v>
      </c>
      <c r="H594" s="5">
        <f>Taxi_journeydata!H594</f>
        <v>138</v>
      </c>
      <c r="I594" s="5">
        <f>Taxi_journeydata!I594</f>
        <v>1</v>
      </c>
      <c r="J594" s="5">
        <f>Taxi_journeydata!J594</f>
        <v>5.3</v>
      </c>
      <c r="K594" s="5">
        <f>Taxi_journeydata!K594</f>
        <v>16</v>
      </c>
      <c r="M594" s="13">
        <f>IF(K594="","",Taxi_journeydata!M594)</f>
        <v>7.9282407386926934E-3</v>
      </c>
      <c r="N594" s="46">
        <f t="shared" si="30"/>
        <v>11.416666663717479</v>
      </c>
      <c r="O594" s="5">
        <f t="shared" si="29"/>
        <v>2</v>
      </c>
      <c r="P594" s="20">
        <f t="shared" si="31"/>
        <v>5</v>
      </c>
    </row>
    <row r="595" spans="2:16" x14ac:dyDescent="0.35">
      <c r="B595" s="11">
        <f>Taxi_journeydata!B595</f>
        <v>44396</v>
      </c>
      <c r="C595" s="13">
        <f>Taxi_journeydata!C595</f>
        <v>0.3038541666666667</v>
      </c>
      <c r="D595" s="11">
        <f>Taxi_journeydata!D595</f>
        <v>44396</v>
      </c>
      <c r="E595" s="13">
        <f>Taxi_journeydata!E595</f>
        <v>0.30812499999999998</v>
      </c>
      <c r="F595" s="5">
        <f>Taxi_journeydata!F595</f>
        <v>1</v>
      </c>
      <c r="G595" s="5">
        <f>Taxi_journeydata!G595</f>
        <v>97</v>
      </c>
      <c r="H595" s="5">
        <f>Taxi_journeydata!H595</f>
        <v>65</v>
      </c>
      <c r="I595" s="5">
        <f>Taxi_journeydata!I595</f>
        <v>1</v>
      </c>
      <c r="J595" s="5">
        <f>Taxi_journeydata!J595</f>
        <v>0.74</v>
      </c>
      <c r="K595" s="5">
        <f>Taxi_journeydata!K595</f>
        <v>6</v>
      </c>
      <c r="M595" s="13">
        <f>IF(K595="","",Taxi_journeydata!M595)</f>
        <v>4.2708333348855376E-3</v>
      </c>
      <c r="N595" s="46">
        <f t="shared" si="30"/>
        <v>6.1500000022351742</v>
      </c>
      <c r="O595" s="5">
        <f t="shared" si="29"/>
        <v>2</v>
      </c>
      <c r="P595" s="20">
        <f t="shared" si="31"/>
        <v>7</v>
      </c>
    </row>
    <row r="596" spans="2:16" x14ac:dyDescent="0.35">
      <c r="B596" s="11">
        <f>Taxi_journeydata!B596</f>
        <v>44396</v>
      </c>
      <c r="C596" s="13">
        <f>Taxi_journeydata!C596</f>
        <v>0.3146990740740741</v>
      </c>
      <c r="D596" s="11">
        <f>Taxi_journeydata!D596</f>
        <v>44396</v>
      </c>
      <c r="E596" s="13">
        <f>Taxi_journeydata!E596</f>
        <v>0.31723379629629628</v>
      </c>
      <c r="F596" s="5">
        <f>Taxi_journeydata!F596</f>
        <v>1</v>
      </c>
      <c r="G596" s="5">
        <f>Taxi_journeydata!G596</f>
        <v>75</v>
      </c>
      <c r="H596" s="5">
        <f>Taxi_journeydata!H596</f>
        <v>74</v>
      </c>
      <c r="I596" s="5">
        <f>Taxi_journeydata!I596</f>
        <v>1</v>
      </c>
      <c r="J596" s="5">
        <f>Taxi_journeydata!J596</f>
        <v>1.1100000000000001</v>
      </c>
      <c r="K596" s="5">
        <f>Taxi_journeydata!K596</f>
        <v>5.5</v>
      </c>
      <c r="M596" s="13">
        <f>IF(K596="","",Taxi_journeydata!M596)</f>
        <v>2.534722225391306E-3</v>
      </c>
      <c r="N596" s="46">
        <f t="shared" si="30"/>
        <v>3.6500000045634806</v>
      </c>
      <c r="O596" s="5">
        <f t="shared" si="29"/>
        <v>2</v>
      </c>
      <c r="P596" s="20">
        <f t="shared" si="31"/>
        <v>7</v>
      </c>
    </row>
    <row r="597" spans="2:16" x14ac:dyDescent="0.35">
      <c r="B597" s="11">
        <f>Taxi_journeydata!B597</f>
        <v>44396</v>
      </c>
      <c r="C597" s="13">
        <f>Taxi_journeydata!C597</f>
        <v>0.35869212962962965</v>
      </c>
      <c r="D597" s="11">
        <f>Taxi_journeydata!D597</f>
        <v>44396</v>
      </c>
      <c r="E597" s="13">
        <f>Taxi_journeydata!E597</f>
        <v>0.3705092592592592</v>
      </c>
      <c r="F597" s="5">
        <f>Taxi_journeydata!F597</f>
        <v>1</v>
      </c>
      <c r="G597" s="5">
        <f>Taxi_journeydata!G597</f>
        <v>243</v>
      </c>
      <c r="H597" s="5">
        <f>Taxi_journeydata!H597</f>
        <v>69</v>
      </c>
      <c r="I597" s="5">
        <f>Taxi_journeydata!I597</f>
        <v>1</v>
      </c>
      <c r="J597" s="5">
        <f>Taxi_journeydata!J597</f>
        <v>2.68</v>
      </c>
      <c r="K597" s="5">
        <f>Taxi_journeydata!K597</f>
        <v>13</v>
      </c>
      <c r="M597" s="13">
        <f>IF(K597="","",Taxi_journeydata!M597)</f>
        <v>1.1817129627161194E-2</v>
      </c>
      <c r="N597" s="46">
        <f t="shared" si="30"/>
        <v>17.016666663112119</v>
      </c>
      <c r="O597" s="5">
        <f t="shared" si="29"/>
        <v>2</v>
      </c>
      <c r="P597" s="20">
        <f t="shared" si="31"/>
        <v>8</v>
      </c>
    </row>
    <row r="598" spans="2:16" x14ac:dyDescent="0.35">
      <c r="B598" s="11">
        <f>Taxi_journeydata!B598</f>
        <v>44396</v>
      </c>
      <c r="C598" s="13">
        <f>Taxi_journeydata!C598</f>
        <v>0.37743055555555555</v>
      </c>
      <c r="D598" s="11">
        <f>Taxi_journeydata!D598</f>
        <v>44396</v>
      </c>
      <c r="E598" s="13">
        <f>Taxi_journeydata!E598</f>
        <v>0.38526620370370374</v>
      </c>
      <c r="F598" s="5">
        <f>Taxi_journeydata!F598</f>
        <v>1</v>
      </c>
      <c r="G598" s="5">
        <f>Taxi_journeydata!G598</f>
        <v>74</v>
      </c>
      <c r="H598" s="5">
        <f>Taxi_journeydata!H598</f>
        <v>236</v>
      </c>
      <c r="I598" s="5">
        <f>Taxi_journeydata!I598</f>
        <v>1</v>
      </c>
      <c r="J598" s="5">
        <f>Taxi_journeydata!J598</f>
        <v>1.68</v>
      </c>
      <c r="K598" s="5">
        <f>Taxi_journeydata!K598</f>
        <v>9</v>
      </c>
      <c r="M598" s="13">
        <f>IF(K598="","",Taxi_journeydata!M598)</f>
        <v>7.8356481462833472E-3</v>
      </c>
      <c r="N598" s="46">
        <f t="shared" si="30"/>
        <v>11.28333333064802</v>
      </c>
      <c r="O598" s="5">
        <f t="shared" si="29"/>
        <v>2</v>
      </c>
      <c r="P598" s="20">
        <f t="shared" si="31"/>
        <v>9</v>
      </c>
    </row>
    <row r="599" spans="2:16" x14ac:dyDescent="0.35">
      <c r="B599" s="11">
        <f>Taxi_journeydata!B599</f>
        <v>44396</v>
      </c>
      <c r="C599" s="13">
        <f>Taxi_journeydata!C599</f>
        <v>0.44093749999999998</v>
      </c>
      <c r="D599" s="11">
        <f>Taxi_journeydata!D599</f>
        <v>44396</v>
      </c>
      <c r="E599" s="13">
        <f>Taxi_journeydata!E599</f>
        <v>0.45627314814814812</v>
      </c>
      <c r="F599" s="5">
        <f>Taxi_journeydata!F599</f>
        <v>1</v>
      </c>
      <c r="G599" s="5">
        <f>Taxi_journeydata!G599</f>
        <v>33</v>
      </c>
      <c r="H599" s="5">
        <f>Taxi_journeydata!H599</f>
        <v>82</v>
      </c>
      <c r="I599" s="5">
        <f>Taxi_journeydata!I599</f>
        <v>1</v>
      </c>
      <c r="J599" s="5">
        <f>Taxi_journeydata!J599</f>
        <v>8.16</v>
      </c>
      <c r="K599" s="5">
        <f>Taxi_journeydata!K599</f>
        <v>26</v>
      </c>
      <c r="M599" s="13">
        <f>IF(K599="","",Taxi_journeydata!M599)</f>
        <v>1.5335648145992309E-2</v>
      </c>
      <c r="N599" s="46">
        <f t="shared" si="30"/>
        <v>22.083333330228925</v>
      </c>
      <c r="O599" s="5">
        <f t="shared" si="29"/>
        <v>2</v>
      </c>
      <c r="P599" s="20">
        <f t="shared" si="31"/>
        <v>10</v>
      </c>
    </row>
    <row r="600" spans="2:16" x14ac:dyDescent="0.35">
      <c r="B600" s="11">
        <f>Taxi_journeydata!B600</f>
        <v>44396</v>
      </c>
      <c r="C600" s="13">
        <f>Taxi_journeydata!C600</f>
        <v>0.44998842592592592</v>
      </c>
      <c r="D600" s="11">
        <f>Taxi_journeydata!D600</f>
        <v>44396</v>
      </c>
      <c r="E600" s="13">
        <f>Taxi_journeydata!E600</f>
        <v>0.45112268518518522</v>
      </c>
      <c r="F600" s="5">
        <f>Taxi_journeydata!F600</f>
        <v>1</v>
      </c>
      <c r="G600" s="5">
        <f>Taxi_journeydata!G600</f>
        <v>75</v>
      </c>
      <c r="H600" s="5">
        <f>Taxi_journeydata!H600</f>
        <v>74</v>
      </c>
      <c r="I600" s="5">
        <f>Taxi_journeydata!I600</f>
        <v>2</v>
      </c>
      <c r="J600" s="5">
        <f>Taxi_journeydata!J600</f>
        <v>0.38</v>
      </c>
      <c r="K600" s="5">
        <f>Taxi_journeydata!K600</f>
        <v>3.5</v>
      </c>
      <c r="M600" s="13">
        <f>IF(K600="","",Taxi_journeydata!M600)</f>
        <v>1.1342592624714598E-3</v>
      </c>
      <c r="N600" s="46">
        <f t="shared" si="30"/>
        <v>1.6333333379589021</v>
      </c>
      <c r="O600" s="5">
        <f t="shared" si="29"/>
        <v>2</v>
      </c>
      <c r="P600" s="20">
        <f t="shared" si="31"/>
        <v>10</v>
      </c>
    </row>
    <row r="601" spans="2:16" x14ac:dyDescent="0.35">
      <c r="B601" s="11">
        <f>Taxi_journeydata!B601</f>
        <v>44396</v>
      </c>
      <c r="C601" s="13">
        <f>Taxi_journeydata!C601</f>
        <v>0.42871527777777779</v>
      </c>
      <c r="D601" s="11">
        <f>Taxi_journeydata!D601</f>
        <v>44396</v>
      </c>
      <c r="E601" s="13">
        <f>Taxi_journeydata!E601</f>
        <v>0.4352199074074074</v>
      </c>
      <c r="F601" s="5">
        <f>Taxi_journeydata!F601</f>
        <v>1</v>
      </c>
      <c r="G601" s="5">
        <f>Taxi_journeydata!G601</f>
        <v>24</v>
      </c>
      <c r="H601" s="5">
        <f>Taxi_journeydata!H601</f>
        <v>42</v>
      </c>
      <c r="I601" s="5">
        <f>Taxi_journeydata!I601</f>
        <v>1</v>
      </c>
      <c r="J601" s="5">
        <f>Taxi_journeydata!J601</f>
        <v>1.3</v>
      </c>
      <c r="K601" s="5">
        <f>Taxi_journeydata!K601</f>
        <v>7.5</v>
      </c>
      <c r="M601" s="13">
        <f>IF(K601="","",Taxi_journeydata!M601)</f>
        <v>6.5046296294895001E-3</v>
      </c>
      <c r="N601" s="46">
        <f t="shared" si="30"/>
        <v>9.3666666664648801</v>
      </c>
      <c r="O601" s="5">
        <f t="shared" si="29"/>
        <v>2</v>
      </c>
      <c r="P601" s="20">
        <f t="shared" si="31"/>
        <v>10</v>
      </c>
    </row>
    <row r="602" spans="2:16" x14ac:dyDescent="0.35">
      <c r="B602" s="11">
        <f>Taxi_journeydata!B602</f>
        <v>44396</v>
      </c>
      <c r="C602" s="13">
        <f>Taxi_journeydata!C602</f>
        <v>0.43804398148148144</v>
      </c>
      <c r="D602" s="11">
        <f>Taxi_journeydata!D602</f>
        <v>44396</v>
      </c>
      <c r="E602" s="13">
        <f>Taxi_journeydata!E602</f>
        <v>0.44950231481481479</v>
      </c>
      <c r="F602" s="5">
        <f>Taxi_journeydata!F602</f>
        <v>1</v>
      </c>
      <c r="G602" s="5">
        <f>Taxi_journeydata!G602</f>
        <v>95</v>
      </c>
      <c r="H602" s="5">
        <f>Taxi_journeydata!H602</f>
        <v>138</v>
      </c>
      <c r="I602" s="5">
        <f>Taxi_journeydata!I602</f>
        <v>1</v>
      </c>
      <c r="J602" s="5">
        <f>Taxi_journeydata!J602</f>
        <v>6.71</v>
      </c>
      <c r="K602" s="5">
        <f>Taxi_journeydata!K602</f>
        <v>20.5</v>
      </c>
      <c r="M602" s="13">
        <f>IF(K602="","",Taxi_journeydata!M602)</f>
        <v>1.1458333334303461E-2</v>
      </c>
      <c r="N602" s="46">
        <f t="shared" si="30"/>
        <v>16.500000001396984</v>
      </c>
      <c r="O602" s="5">
        <f t="shared" si="29"/>
        <v>2</v>
      </c>
      <c r="P602" s="20">
        <f t="shared" si="31"/>
        <v>10</v>
      </c>
    </row>
    <row r="603" spans="2:16" x14ac:dyDescent="0.35">
      <c r="B603" s="11">
        <f>Taxi_journeydata!B603</f>
        <v>44396</v>
      </c>
      <c r="C603" s="13">
        <f>Taxi_journeydata!C603</f>
        <v>0.49357638888888888</v>
      </c>
      <c r="D603" s="11">
        <f>Taxi_journeydata!D603</f>
        <v>44396</v>
      </c>
      <c r="E603" s="13">
        <f>Taxi_journeydata!E603</f>
        <v>0.50777777777777777</v>
      </c>
      <c r="F603" s="5">
        <f>Taxi_journeydata!F603</f>
        <v>1</v>
      </c>
      <c r="G603" s="5">
        <f>Taxi_journeydata!G603</f>
        <v>97</v>
      </c>
      <c r="H603" s="5">
        <f>Taxi_journeydata!H603</f>
        <v>189</v>
      </c>
      <c r="I603" s="5">
        <f>Taxi_journeydata!I603</f>
        <v>2</v>
      </c>
      <c r="J603" s="5">
        <f>Taxi_journeydata!J603</f>
        <v>2.8</v>
      </c>
      <c r="K603" s="5">
        <f>Taxi_journeydata!K603</f>
        <v>14</v>
      </c>
      <c r="M603" s="13">
        <f>IF(K603="","",Taxi_journeydata!M603)</f>
        <v>1.4201388890796807E-2</v>
      </c>
      <c r="N603" s="46">
        <f t="shared" si="30"/>
        <v>20.450000002747402</v>
      </c>
      <c r="O603" s="5">
        <f t="shared" si="29"/>
        <v>2</v>
      </c>
      <c r="P603" s="20">
        <f t="shared" si="31"/>
        <v>11</v>
      </c>
    </row>
    <row r="604" spans="2:16" x14ac:dyDescent="0.35">
      <c r="B604" s="11">
        <f>Taxi_journeydata!B604</f>
        <v>44396</v>
      </c>
      <c r="C604" s="13">
        <f>Taxi_journeydata!C604</f>
        <v>0.4848958333333333</v>
      </c>
      <c r="D604" s="11">
        <f>Taxi_journeydata!D604</f>
        <v>44396</v>
      </c>
      <c r="E604" s="13">
        <f>Taxi_journeydata!E604</f>
        <v>0.4927199074074074</v>
      </c>
      <c r="F604" s="5">
        <f>Taxi_journeydata!F604</f>
        <v>1</v>
      </c>
      <c r="G604" s="5">
        <f>Taxi_journeydata!G604</f>
        <v>40</v>
      </c>
      <c r="H604" s="5">
        <f>Taxi_journeydata!H604</f>
        <v>25</v>
      </c>
      <c r="I604" s="5">
        <f>Taxi_journeydata!I604</f>
        <v>1</v>
      </c>
      <c r="J604" s="5">
        <f>Taxi_journeydata!J604</f>
        <v>1.58</v>
      </c>
      <c r="K604" s="5">
        <f>Taxi_journeydata!K604</f>
        <v>9</v>
      </c>
      <c r="M604" s="13">
        <f>IF(K604="","",Taxi_journeydata!M604)</f>
        <v>7.8240740767796524E-3</v>
      </c>
      <c r="N604" s="46">
        <f t="shared" si="30"/>
        <v>11.266666670562699</v>
      </c>
      <c r="O604" s="5">
        <f t="shared" si="29"/>
        <v>2</v>
      </c>
      <c r="P604" s="20">
        <f t="shared" si="31"/>
        <v>11</v>
      </c>
    </row>
    <row r="605" spans="2:16" x14ac:dyDescent="0.35">
      <c r="B605" s="11">
        <f>Taxi_journeydata!B605</f>
        <v>44396</v>
      </c>
      <c r="C605" s="13">
        <f>Taxi_journeydata!C605</f>
        <v>0.4823263888888889</v>
      </c>
      <c r="D605" s="11">
        <f>Taxi_journeydata!D605</f>
        <v>44396</v>
      </c>
      <c r="E605" s="13">
        <f>Taxi_journeydata!E605</f>
        <v>0.48798611111111106</v>
      </c>
      <c r="F605" s="5">
        <f>Taxi_journeydata!F605</f>
        <v>1</v>
      </c>
      <c r="G605" s="5">
        <f>Taxi_journeydata!G605</f>
        <v>41</v>
      </c>
      <c r="H605" s="5">
        <f>Taxi_journeydata!H605</f>
        <v>151</v>
      </c>
      <c r="I605" s="5">
        <f>Taxi_journeydata!I605</f>
        <v>1</v>
      </c>
      <c r="J605" s="5">
        <f>Taxi_journeydata!J605</f>
        <v>1.35</v>
      </c>
      <c r="K605" s="5">
        <f>Taxi_journeydata!K605</f>
        <v>7.5</v>
      </c>
      <c r="M605" s="13">
        <f>IF(K605="","",Taxi_journeydata!M605)</f>
        <v>5.6597222210257314E-3</v>
      </c>
      <c r="N605" s="46">
        <f t="shared" si="30"/>
        <v>8.1499999982770532</v>
      </c>
      <c r="O605" s="5">
        <f t="shared" si="29"/>
        <v>2</v>
      </c>
      <c r="P605" s="20">
        <f t="shared" si="31"/>
        <v>11</v>
      </c>
    </row>
    <row r="606" spans="2:16" x14ac:dyDescent="0.35">
      <c r="B606" s="11">
        <f>Taxi_journeydata!B606</f>
        <v>44396</v>
      </c>
      <c r="C606" s="13">
        <f>Taxi_journeydata!C606</f>
        <v>0.54373842592592592</v>
      </c>
      <c r="D606" s="11">
        <f>Taxi_journeydata!D606</f>
        <v>44396</v>
      </c>
      <c r="E606" s="13">
        <f>Taxi_journeydata!E606</f>
        <v>0.54998842592592589</v>
      </c>
      <c r="F606" s="5">
        <f>Taxi_journeydata!F606</f>
        <v>1</v>
      </c>
      <c r="G606" s="5">
        <f>Taxi_journeydata!G606</f>
        <v>25</v>
      </c>
      <c r="H606" s="5">
        <f>Taxi_journeydata!H606</f>
        <v>40</v>
      </c>
      <c r="I606" s="5">
        <f>Taxi_journeydata!I606</f>
        <v>1</v>
      </c>
      <c r="J606" s="5">
        <f>Taxi_journeydata!J606</f>
        <v>1.07</v>
      </c>
      <c r="K606" s="5">
        <f>Taxi_journeydata!K606</f>
        <v>7</v>
      </c>
      <c r="M606" s="13">
        <f>IF(K606="","",Taxi_journeydata!M606)</f>
        <v>6.2499999985448085E-3</v>
      </c>
      <c r="N606" s="46">
        <f t="shared" si="30"/>
        <v>8.9999999979045242</v>
      </c>
      <c r="O606" s="5">
        <f t="shared" si="29"/>
        <v>2</v>
      </c>
      <c r="P606" s="20">
        <f t="shared" si="31"/>
        <v>13</v>
      </c>
    </row>
    <row r="607" spans="2:16" x14ac:dyDescent="0.35">
      <c r="B607" s="11">
        <f>Taxi_journeydata!B607</f>
        <v>44396</v>
      </c>
      <c r="C607" s="13">
        <f>Taxi_journeydata!C607</f>
        <v>0.50778935185185181</v>
      </c>
      <c r="D607" s="11">
        <f>Taxi_journeydata!D607</f>
        <v>44396</v>
      </c>
      <c r="E607" s="13">
        <f>Taxi_journeydata!E607</f>
        <v>0.52655092592592589</v>
      </c>
      <c r="F607" s="5">
        <f>Taxi_journeydata!F607</f>
        <v>1</v>
      </c>
      <c r="G607" s="5">
        <f>Taxi_journeydata!G607</f>
        <v>75</v>
      </c>
      <c r="H607" s="5">
        <f>Taxi_journeydata!H607</f>
        <v>127</v>
      </c>
      <c r="I607" s="5">
        <f>Taxi_journeydata!I607</f>
        <v>1</v>
      </c>
      <c r="J607" s="5">
        <f>Taxi_journeydata!J607</f>
        <v>5.92</v>
      </c>
      <c r="K607" s="5">
        <f>Taxi_journeydata!K607</f>
        <v>22.5</v>
      </c>
      <c r="M607" s="13">
        <f>IF(K607="","",Taxi_journeydata!M607)</f>
        <v>1.8761574072414078E-2</v>
      </c>
      <c r="N607" s="46">
        <f t="shared" si="30"/>
        <v>27.016666664276272</v>
      </c>
      <c r="O607" s="5">
        <f t="shared" si="29"/>
        <v>2</v>
      </c>
      <c r="P607" s="20">
        <f t="shared" si="31"/>
        <v>12</v>
      </c>
    </row>
    <row r="608" spans="2:16" x14ac:dyDescent="0.35">
      <c r="B608" s="11">
        <f>Taxi_journeydata!B608</f>
        <v>44396</v>
      </c>
      <c r="C608" s="13">
        <f>Taxi_journeydata!C608</f>
        <v>0.56383101851851858</v>
      </c>
      <c r="D608" s="11">
        <f>Taxi_journeydata!D608</f>
        <v>44396</v>
      </c>
      <c r="E608" s="13">
        <f>Taxi_journeydata!E608</f>
        <v>0.58048611111111115</v>
      </c>
      <c r="F608" s="5">
        <f>Taxi_journeydata!F608</f>
        <v>1</v>
      </c>
      <c r="G608" s="5">
        <f>Taxi_journeydata!G608</f>
        <v>65</v>
      </c>
      <c r="H608" s="5">
        <f>Taxi_journeydata!H608</f>
        <v>71</v>
      </c>
      <c r="I608" s="5">
        <f>Taxi_journeydata!I608</f>
        <v>1</v>
      </c>
      <c r="J608" s="5">
        <f>Taxi_journeydata!J608</f>
        <v>4.45</v>
      </c>
      <c r="K608" s="5">
        <f>Taxi_journeydata!K608</f>
        <v>18.5</v>
      </c>
      <c r="M608" s="13">
        <f>IF(K608="","",Taxi_journeydata!M608)</f>
        <v>1.6655092593282461E-2</v>
      </c>
      <c r="N608" s="46">
        <f t="shared" si="30"/>
        <v>23.983333334326744</v>
      </c>
      <c r="O608" s="5">
        <f t="shared" si="29"/>
        <v>2</v>
      </c>
      <c r="P608" s="20">
        <f t="shared" si="31"/>
        <v>13</v>
      </c>
    </row>
    <row r="609" spans="2:16" x14ac:dyDescent="0.35">
      <c r="B609" s="11">
        <f>Taxi_journeydata!B609</f>
        <v>44396</v>
      </c>
      <c r="C609" s="13">
        <f>Taxi_journeydata!C609</f>
        <v>0.54972222222222222</v>
      </c>
      <c r="D609" s="11">
        <f>Taxi_journeydata!D609</f>
        <v>44396</v>
      </c>
      <c r="E609" s="13">
        <f>Taxi_journeydata!E609</f>
        <v>0.56126157407407407</v>
      </c>
      <c r="F609" s="5">
        <f>Taxi_journeydata!F609</f>
        <v>1</v>
      </c>
      <c r="G609" s="5">
        <f>Taxi_journeydata!G609</f>
        <v>25</v>
      </c>
      <c r="H609" s="5">
        <f>Taxi_journeydata!H609</f>
        <v>17</v>
      </c>
      <c r="I609" s="5">
        <f>Taxi_journeydata!I609</f>
        <v>1</v>
      </c>
      <c r="J609" s="5">
        <f>Taxi_journeydata!J609</f>
        <v>1.97</v>
      </c>
      <c r="K609" s="5">
        <f>Taxi_journeydata!K609</f>
        <v>12</v>
      </c>
      <c r="M609" s="13">
        <f>IF(K609="","",Taxi_journeydata!M609)</f>
        <v>1.1539351849933155E-2</v>
      </c>
      <c r="N609" s="46">
        <f t="shared" si="30"/>
        <v>16.616666663903743</v>
      </c>
      <c r="O609" s="5">
        <f t="shared" si="29"/>
        <v>2</v>
      </c>
      <c r="P609" s="20">
        <f t="shared" si="31"/>
        <v>13</v>
      </c>
    </row>
    <row r="610" spans="2:16" x14ac:dyDescent="0.35">
      <c r="B610" s="11">
        <f>Taxi_journeydata!B610</f>
        <v>44396</v>
      </c>
      <c r="C610" s="13">
        <f>Taxi_journeydata!C610</f>
        <v>0.59192129629629631</v>
      </c>
      <c r="D610" s="11">
        <f>Taxi_journeydata!D610</f>
        <v>44396</v>
      </c>
      <c r="E610" s="13">
        <f>Taxi_journeydata!E610</f>
        <v>0.60408564814814814</v>
      </c>
      <c r="F610" s="5">
        <f>Taxi_journeydata!F610</f>
        <v>1</v>
      </c>
      <c r="G610" s="5">
        <f>Taxi_journeydata!G610</f>
        <v>166</v>
      </c>
      <c r="H610" s="5">
        <f>Taxi_journeydata!H610</f>
        <v>244</v>
      </c>
      <c r="I610" s="5">
        <f>Taxi_journeydata!I610</f>
        <v>1</v>
      </c>
      <c r="J610" s="5">
        <f>Taxi_journeydata!J610</f>
        <v>3.38</v>
      </c>
      <c r="K610" s="5">
        <f>Taxi_journeydata!K610</f>
        <v>14</v>
      </c>
      <c r="M610" s="13">
        <f>IF(K610="","",Taxi_journeydata!M610)</f>
        <v>1.2164351850515231E-2</v>
      </c>
      <c r="N610" s="46">
        <f t="shared" si="30"/>
        <v>17.516666664741933</v>
      </c>
      <c r="O610" s="5">
        <f t="shared" si="29"/>
        <v>2</v>
      </c>
      <c r="P610" s="20">
        <f t="shared" si="31"/>
        <v>14</v>
      </c>
    </row>
    <row r="611" spans="2:16" x14ac:dyDescent="0.35">
      <c r="B611" s="11">
        <f>Taxi_journeydata!B611</f>
        <v>44396</v>
      </c>
      <c r="C611" s="13">
        <f>Taxi_journeydata!C611</f>
        <v>0.65857638888888892</v>
      </c>
      <c r="D611" s="11">
        <f>Taxi_journeydata!D611</f>
        <v>44396</v>
      </c>
      <c r="E611" s="13">
        <f>Taxi_journeydata!E611</f>
        <v>0.66415509259259264</v>
      </c>
      <c r="F611" s="5">
        <f>Taxi_journeydata!F611</f>
        <v>1</v>
      </c>
      <c r="G611" s="5">
        <f>Taxi_journeydata!G611</f>
        <v>42</v>
      </c>
      <c r="H611" s="5">
        <f>Taxi_journeydata!H611</f>
        <v>69</v>
      </c>
      <c r="I611" s="5">
        <f>Taxi_journeydata!I611</f>
        <v>1</v>
      </c>
      <c r="J611" s="5">
        <f>Taxi_journeydata!J611</f>
        <v>1.06</v>
      </c>
      <c r="K611" s="5">
        <f>Taxi_journeydata!K611</f>
        <v>7</v>
      </c>
      <c r="M611" s="13">
        <f>IF(K611="","",Taxi_journeydata!M611)</f>
        <v>5.5787037053960375E-3</v>
      </c>
      <c r="N611" s="46">
        <f t="shared" si="30"/>
        <v>8.0333333357702941</v>
      </c>
      <c r="O611" s="5">
        <f t="shared" si="29"/>
        <v>2</v>
      </c>
      <c r="P611" s="20">
        <f t="shared" si="31"/>
        <v>15</v>
      </c>
    </row>
    <row r="612" spans="2:16" x14ac:dyDescent="0.35">
      <c r="B612" s="11">
        <f>Taxi_journeydata!B612</f>
        <v>44396</v>
      </c>
      <c r="C612" s="13">
        <f>Taxi_journeydata!C612</f>
        <v>0.66011574074074075</v>
      </c>
      <c r="D612" s="11">
        <f>Taxi_journeydata!D612</f>
        <v>44396</v>
      </c>
      <c r="E612" s="13">
        <f>Taxi_journeydata!E612</f>
        <v>0.7012152777777777</v>
      </c>
      <c r="F612" s="5">
        <f>Taxi_journeydata!F612</f>
        <v>1</v>
      </c>
      <c r="G612" s="5">
        <f>Taxi_journeydata!G612</f>
        <v>197</v>
      </c>
      <c r="H612" s="5">
        <f>Taxi_journeydata!H612</f>
        <v>191</v>
      </c>
      <c r="I612" s="5">
        <f>Taxi_journeydata!I612</f>
        <v>1</v>
      </c>
      <c r="J612" s="5">
        <f>Taxi_journeydata!J612</f>
        <v>6.16</v>
      </c>
      <c r="K612" s="5">
        <f>Taxi_journeydata!K612</f>
        <v>37.5</v>
      </c>
      <c r="M612" s="13">
        <f>IF(K612="","",Taxi_journeydata!M612)</f>
        <v>4.1099537040281575E-2</v>
      </c>
      <c r="N612" s="46">
        <f t="shared" si="30"/>
        <v>59.183333338005468</v>
      </c>
      <c r="O612" s="5">
        <f t="shared" si="29"/>
        <v>2</v>
      </c>
      <c r="P612" s="20">
        <f t="shared" si="31"/>
        <v>15</v>
      </c>
    </row>
    <row r="613" spans="2:16" x14ac:dyDescent="0.35">
      <c r="B613" s="11">
        <f>Taxi_journeydata!B613</f>
        <v>44396</v>
      </c>
      <c r="C613" s="13">
        <f>Taxi_journeydata!C613</f>
        <v>0.6723958333333333</v>
      </c>
      <c r="D613" s="11">
        <f>Taxi_journeydata!D613</f>
        <v>44396</v>
      </c>
      <c r="E613" s="13">
        <f>Taxi_journeydata!E613</f>
        <v>0.68018518518518523</v>
      </c>
      <c r="F613" s="5">
        <f>Taxi_journeydata!F613</f>
        <v>1</v>
      </c>
      <c r="G613" s="5">
        <f>Taxi_journeydata!G613</f>
        <v>166</v>
      </c>
      <c r="H613" s="5">
        <f>Taxi_journeydata!H613</f>
        <v>74</v>
      </c>
      <c r="I613" s="5">
        <f>Taxi_journeydata!I613</f>
        <v>1</v>
      </c>
      <c r="J613" s="5">
        <f>Taxi_journeydata!J613</f>
        <v>1.39</v>
      </c>
      <c r="K613" s="5">
        <f>Taxi_journeydata!K613</f>
        <v>8.5</v>
      </c>
      <c r="M613" s="13">
        <f>IF(K613="","",Taxi_journeydata!M613)</f>
        <v>7.7893518537166528E-3</v>
      </c>
      <c r="N613" s="46">
        <f t="shared" si="30"/>
        <v>11.21666666935198</v>
      </c>
      <c r="O613" s="5">
        <f t="shared" si="29"/>
        <v>2</v>
      </c>
      <c r="P613" s="20">
        <f t="shared" si="31"/>
        <v>16</v>
      </c>
    </row>
    <row r="614" spans="2:16" x14ac:dyDescent="0.35">
      <c r="B614" s="11">
        <f>Taxi_journeydata!B614</f>
        <v>44396</v>
      </c>
      <c r="C614" s="13">
        <f>Taxi_journeydata!C614</f>
        <v>0.69315972222222222</v>
      </c>
      <c r="D614" s="11">
        <f>Taxi_journeydata!D614</f>
        <v>44396</v>
      </c>
      <c r="E614" s="13">
        <f>Taxi_journeydata!E614</f>
        <v>0.71502314814814805</v>
      </c>
      <c r="F614" s="5">
        <f>Taxi_journeydata!F614</f>
        <v>1</v>
      </c>
      <c r="G614" s="5">
        <f>Taxi_journeydata!G614</f>
        <v>14</v>
      </c>
      <c r="H614" s="5">
        <f>Taxi_journeydata!H614</f>
        <v>55</v>
      </c>
      <c r="I614" s="5">
        <f>Taxi_journeydata!I614</f>
        <v>1</v>
      </c>
      <c r="J614" s="5">
        <f>Taxi_journeydata!J614</f>
        <v>7.92</v>
      </c>
      <c r="K614" s="5">
        <f>Taxi_journeydata!K614</f>
        <v>24.5</v>
      </c>
      <c r="M614" s="13">
        <f>IF(K614="","",Taxi_journeydata!M614)</f>
        <v>2.1863425929041114E-2</v>
      </c>
      <c r="N614" s="46">
        <f t="shared" si="30"/>
        <v>31.483333337819204</v>
      </c>
      <c r="O614" s="5">
        <f t="shared" si="29"/>
        <v>2</v>
      </c>
      <c r="P614" s="20">
        <f t="shared" si="31"/>
        <v>16</v>
      </c>
    </row>
    <row r="615" spans="2:16" x14ac:dyDescent="0.35">
      <c r="B615" s="11">
        <f>Taxi_journeydata!B615</f>
        <v>44396</v>
      </c>
      <c r="C615" s="13">
        <f>Taxi_journeydata!C615</f>
        <v>0.68624999999999992</v>
      </c>
      <c r="D615" s="11">
        <f>Taxi_journeydata!D615</f>
        <v>44396</v>
      </c>
      <c r="E615" s="13">
        <f>Taxi_journeydata!E615</f>
        <v>0.69210648148148157</v>
      </c>
      <c r="F615" s="5">
        <f>Taxi_journeydata!F615</f>
        <v>1</v>
      </c>
      <c r="G615" s="5">
        <f>Taxi_journeydata!G615</f>
        <v>41</v>
      </c>
      <c r="H615" s="5">
        <f>Taxi_journeydata!H615</f>
        <v>42</v>
      </c>
      <c r="I615" s="5">
        <f>Taxi_journeydata!I615</f>
        <v>1</v>
      </c>
      <c r="J615" s="5">
        <f>Taxi_journeydata!J615</f>
        <v>1.24</v>
      </c>
      <c r="K615" s="5">
        <f>Taxi_journeydata!K615</f>
        <v>7</v>
      </c>
      <c r="M615" s="13">
        <f>IF(K615="","",Taxi_journeydata!M615)</f>
        <v>5.8564814826240763E-3</v>
      </c>
      <c r="N615" s="46">
        <f t="shared" si="30"/>
        <v>8.4333333349786699</v>
      </c>
      <c r="O615" s="5">
        <f t="shared" si="29"/>
        <v>2</v>
      </c>
      <c r="P615" s="20">
        <f t="shared" si="31"/>
        <v>16</v>
      </c>
    </row>
    <row r="616" spans="2:16" x14ac:dyDescent="0.35">
      <c r="B616" s="11">
        <f>Taxi_journeydata!B616</f>
        <v>44396</v>
      </c>
      <c r="C616" s="13">
        <f>Taxi_journeydata!C616</f>
        <v>0.74528935185185186</v>
      </c>
      <c r="D616" s="11">
        <f>Taxi_journeydata!D616</f>
        <v>44396</v>
      </c>
      <c r="E616" s="13">
        <f>Taxi_journeydata!E616</f>
        <v>0.75916666666666666</v>
      </c>
      <c r="F616" s="5">
        <f>Taxi_journeydata!F616</f>
        <v>1</v>
      </c>
      <c r="G616" s="5">
        <f>Taxi_journeydata!G616</f>
        <v>41</v>
      </c>
      <c r="H616" s="5">
        <f>Taxi_journeydata!H616</f>
        <v>167</v>
      </c>
      <c r="I616" s="5">
        <f>Taxi_journeydata!I616</f>
        <v>1</v>
      </c>
      <c r="J616" s="5">
        <f>Taxi_journeydata!J616</f>
        <v>3.3</v>
      </c>
      <c r="K616" s="5">
        <f>Taxi_journeydata!K616</f>
        <v>14.5</v>
      </c>
      <c r="M616" s="13">
        <f>IF(K616="","",Taxi_journeydata!M616)</f>
        <v>1.3877314813726116E-2</v>
      </c>
      <c r="N616" s="46">
        <f t="shared" si="30"/>
        <v>19.983333331765607</v>
      </c>
      <c r="O616" s="5">
        <f t="shared" si="29"/>
        <v>2</v>
      </c>
      <c r="P616" s="20">
        <f t="shared" si="31"/>
        <v>17</v>
      </c>
    </row>
    <row r="617" spans="2:16" x14ac:dyDescent="0.35">
      <c r="B617" s="11">
        <f>Taxi_journeydata!B617</f>
        <v>44396</v>
      </c>
      <c r="C617" s="13">
        <f>Taxi_journeydata!C617</f>
        <v>0.71635416666666663</v>
      </c>
      <c r="D617" s="11">
        <f>Taxi_journeydata!D617</f>
        <v>44396</v>
      </c>
      <c r="E617" s="13">
        <f>Taxi_journeydata!E617</f>
        <v>0.71920138888888896</v>
      </c>
      <c r="F617" s="5">
        <f>Taxi_journeydata!F617</f>
        <v>1</v>
      </c>
      <c r="G617" s="5">
        <f>Taxi_journeydata!G617</f>
        <v>7</v>
      </c>
      <c r="H617" s="5">
        <f>Taxi_journeydata!H617</f>
        <v>146</v>
      </c>
      <c r="I617" s="5">
        <f>Taxi_journeydata!I617</f>
        <v>1</v>
      </c>
      <c r="J617" s="5">
        <f>Taxi_journeydata!J617</f>
        <v>0.86</v>
      </c>
      <c r="K617" s="5">
        <f>Taxi_journeydata!K617</f>
        <v>5</v>
      </c>
      <c r="M617" s="13">
        <f>IF(K617="","",Taxi_journeydata!M617)</f>
        <v>2.8472222256823443E-3</v>
      </c>
      <c r="N617" s="46">
        <f t="shared" si="30"/>
        <v>4.1000000049825758</v>
      </c>
      <c r="O617" s="5">
        <f t="shared" si="29"/>
        <v>2</v>
      </c>
      <c r="P617" s="20">
        <f t="shared" si="31"/>
        <v>17</v>
      </c>
    </row>
    <row r="618" spans="2:16" x14ac:dyDescent="0.35">
      <c r="B618" s="11">
        <f>Taxi_journeydata!B618</f>
        <v>44396</v>
      </c>
      <c r="C618" s="13">
        <f>Taxi_journeydata!C618</f>
        <v>0.71466435185185195</v>
      </c>
      <c r="D618" s="11">
        <f>Taxi_journeydata!D618</f>
        <v>44396</v>
      </c>
      <c r="E618" s="13">
        <f>Taxi_journeydata!E618</f>
        <v>0.72211805555555564</v>
      </c>
      <c r="F618" s="5">
        <f>Taxi_journeydata!F618</f>
        <v>1</v>
      </c>
      <c r="G618" s="5">
        <f>Taxi_journeydata!G618</f>
        <v>181</v>
      </c>
      <c r="H618" s="5">
        <f>Taxi_journeydata!H618</f>
        <v>25</v>
      </c>
      <c r="I618" s="5">
        <f>Taxi_journeydata!I618</f>
        <v>1</v>
      </c>
      <c r="J618" s="5">
        <f>Taxi_journeydata!J618</f>
        <v>1.45</v>
      </c>
      <c r="K618" s="5">
        <f>Taxi_journeydata!K618</f>
        <v>9</v>
      </c>
      <c r="M618" s="13">
        <f>IF(K618="","",Taxi_journeydata!M618)</f>
        <v>7.4537037071422674E-3</v>
      </c>
      <c r="N618" s="46">
        <f t="shared" si="30"/>
        <v>10.733333338284865</v>
      </c>
      <c r="O618" s="5">
        <f t="shared" si="29"/>
        <v>2</v>
      </c>
      <c r="P618" s="20">
        <f t="shared" si="31"/>
        <v>17</v>
      </c>
    </row>
    <row r="619" spans="2:16" x14ac:dyDescent="0.35">
      <c r="B619" s="11">
        <f>Taxi_journeydata!B619</f>
        <v>44396</v>
      </c>
      <c r="C619" s="13">
        <f>Taxi_journeydata!C619</f>
        <v>0.71979166666666661</v>
      </c>
      <c r="D619" s="11">
        <f>Taxi_journeydata!D619</f>
        <v>44396</v>
      </c>
      <c r="E619" s="13">
        <f>Taxi_journeydata!E619</f>
        <v>0.73223379629629637</v>
      </c>
      <c r="F619" s="5">
        <f>Taxi_journeydata!F619</f>
        <v>1</v>
      </c>
      <c r="G619" s="5">
        <f>Taxi_journeydata!G619</f>
        <v>26</v>
      </c>
      <c r="H619" s="5">
        <f>Taxi_journeydata!H619</f>
        <v>67</v>
      </c>
      <c r="I619" s="5">
        <f>Taxi_journeydata!I619</f>
        <v>1</v>
      </c>
      <c r="J619" s="5">
        <f>Taxi_journeydata!J619</f>
        <v>2.4300000000000002</v>
      </c>
      <c r="K619" s="5">
        <f>Taxi_journeydata!K619</f>
        <v>13</v>
      </c>
      <c r="M619" s="13">
        <f>IF(K619="","",Taxi_journeydata!M619)</f>
        <v>1.244212962774327E-2</v>
      </c>
      <c r="N619" s="46">
        <f t="shared" si="30"/>
        <v>17.916666663950309</v>
      </c>
      <c r="O619" s="5">
        <f t="shared" si="29"/>
        <v>2</v>
      </c>
      <c r="P619" s="20">
        <f t="shared" si="31"/>
        <v>17</v>
      </c>
    </row>
    <row r="620" spans="2:16" x14ac:dyDescent="0.35">
      <c r="B620" s="11">
        <f>Taxi_journeydata!B620</f>
        <v>44396</v>
      </c>
      <c r="C620" s="13">
        <f>Taxi_journeydata!C620</f>
        <v>0.76894675925925926</v>
      </c>
      <c r="D620" s="11">
        <f>Taxi_journeydata!D620</f>
        <v>44396</v>
      </c>
      <c r="E620" s="13">
        <f>Taxi_journeydata!E620</f>
        <v>0.77829861111111109</v>
      </c>
      <c r="F620" s="5">
        <f>Taxi_journeydata!F620</f>
        <v>1</v>
      </c>
      <c r="G620" s="5">
        <f>Taxi_journeydata!G620</f>
        <v>52</v>
      </c>
      <c r="H620" s="5">
        <f>Taxi_journeydata!H620</f>
        <v>181</v>
      </c>
      <c r="I620" s="5">
        <f>Taxi_journeydata!I620</f>
        <v>1</v>
      </c>
      <c r="J620" s="5">
        <f>Taxi_journeydata!J620</f>
        <v>1.81</v>
      </c>
      <c r="K620" s="5">
        <f>Taxi_journeydata!K620</f>
        <v>9</v>
      </c>
      <c r="M620" s="13">
        <f>IF(K620="","",Taxi_journeydata!M620)</f>
        <v>9.3518518551718444E-3</v>
      </c>
      <c r="N620" s="46">
        <f t="shared" si="30"/>
        <v>13.466666671447456</v>
      </c>
      <c r="O620" s="5">
        <f t="shared" si="29"/>
        <v>2</v>
      </c>
      <c r="P620" s="20">
        <f t="shared" si="31"/>
        <v>18</v>
      </c>
    </row>
    <row r="621" spans="2:16" x14ac:dyDescent="0.35">
      <c r="B621" s="11">
        <f>Taxi_journeydata!B621</f>
        <v>44396</v>
      </c>
      <c r="C621" s="13">
        <f>Taxi_journeydata!C621</f>
        <v>0.81752314814814808</v>
      </c>
      <c r="D621" s="11">
        <f>Taxi_journeydata!D621</f>
        <v>44396</v>
      </c>
      <c r="E621" s="13">
        <f>Taxi_journeydata!E621</f>
        <v>0.83708333333333329</v>
      </c>
      <c r="F621" s="5">
        <f>Taxi_journeydata!F621</f>
        <v>1</v>
      </c>
      <c r="G621" s="5">
        <f>Taxi_journeydata!G621</f>
        <v>43</v>
      </c>
      <c r="H621" s="5">
        <f>Taxi_journeydata!H621</f>
        <v>243</v>
      </c>
      <c r="I621" s="5">
        <f>Taxi_journeydata!I621</f>
        <v>1</v>
      </c>
      <c r="J621" s="5">
        <f>Taxi_journeydata!J621</f>
        <v>5.54</v>
      </c>
      <c r="K621" s="5">
        <f>Taxi_journeydata!K621</f>
        <v>22</v>
      </c>
      <c r="M621" s="13">
        <f>IF(K621="","",Taxi_journeydata!M621)</f>
        <v>1.9560185188311152E-2</v>
      </c>
      <c r="N621" s="46">
        <f t="shared" si="30"/>
        <v>28.166666671168059</v>
      </c>
      <c r="O621" s="5">
        <f t="shared" si="29"/>
        <v>2</v>
      </c>
      <c r="P621" s="20">
        <f t="shared" si="31"/>
        <v>19</v>
      </c>
    </row>
    <row r="622" spans="2:16" x14ac:dyDescent="0.35">
      <c r="B622" s="11">
        <f>Taxi_journeydata!B622</f>
        <v>44396</v>
      </c>
      <c r="C622" s="13">
        <f>Taxi_journeydata!C622</f>
        <v>0.80334490740740738</v>
      </c>
      <c r="D622" s="11">
        <f>Taxi_journeydata!D622</f>
        <v>44396</v>
      </c>
      <c r="E622" s="13">
        <f>Taxi_journeydata!E622</f>
        <v>0.8122800925925926</v>
      </c>
      <c r="F622" s="5">
        <f>Taxi_journeydata!F622</f>
        <v>1</v>
      </c>
      <c r="G622" s="5">
        <f>Taxi_journeydata!G622</f>
        <v>119</v>
      </c>
      <c r="H622" s="5">
        <f>Taxi_journeydata!H622</f>
        <v>244</v>
      </c>
      <c r="I622" s="5">
        <f>Taxi_journeydata!I622</f>
        <v>1</v>
      </c>
      <c r="J622" s="5">
        <f>Taxi_journeydata!J622</f>
        <v>2.0299999999999998</v>
      </c>
      <c r="K622" s="5">
        <f>Taxi_journeydata!K622</f>
        <v>10.5</v>
      </c>
      <c r="M622" s="13">
        <f>IF(K622="","",Taxi_journeydata!M622)</f>
        <v>8.9351851856918074E-3</v>
      </c>
      <c r="N622" s="46">
        <f t="shared" si="30"/>
        <v>12.866666667396203</v>
      </c>
      <c r="O622" s="5">
        <f t="shared" si="29"/>
        <v>2</v>
      </c>
      <c r="P622" s="20">
        <f t="shared" si="31"/>
        <v>19</v>
      </c>
    </row>
    <row r="623" spans="2:16" x14ac:dyDescent="0.35">
      <c r="B623" s="11">
        <f>Taxi_journeydata!B623</f>
        <v>44396</v>
      </c>
      <c r="C623" s="13">
        <f>Taxi_journeydata!C623</f>
        <v>0.90109953703703705</v>
      </c>
      <c r="D623" s="11">
        <f>Taxi_journeydata!D623</f>
        <v>44396</v>
      </c>
      <c r="E623" s="13">
        <f>Taxi_journeydata!E623</f>
        <v>0.90788194444444448</v>
      </c>
      <c r="F623" s="5">
        <f>Taxi_journeydata!F623</f>
        <v>1</v>
      </c>
      <c r="G623" s="5">
        <f>Taxi_journeydata!G623</f>
        <v>173</v>
      </c>
      <c r="H623" s="5">
        <f>Taxi_journeydata!H623</f>
        <v>82</v>
      </c>
      <c r="I623" s="5">
        <f>Taxi_journeydata!I623</f>
        <v>1</v>
      </c>
      <c r="J623" s="5">
        <f>Taxi_journeydata!J623</f>
        <v>1.55</v>
      </c>
      <c r="K623" s="5">
        <f>Taxi_journeydata!K623</f>
        <v>8</v>
      </c>
      <c r="M623" s="13">
        <f>IF(K623="","",Taxi_journeydata!M623)</f>
        <v>6.7824074067175388E-3</v>
      </c>
      <c r="N623" s="46">
        <f t="shared" si="30"/>
        <v>9.7666666656732559</v>
      </c>
      <c r="O623" s="5">
        <f t="shared" si="29"/>
        <v>2</v>
      </c>
      <c r="P623" s="20">
        <f t="shared" si="31"/>
        <v>21</v>
      </c>
    </row>
    <row r="624" spans="2:16" x14ac:dyDescent="0.35">
      <c r="B624" s="11">
        <f>Taxi_journeydata!B624</f>
        <v>44396</v>
      </c>
      <c r="C624" s="13">
        <f>Taxi_journeydata!C624</f>
        <v>0.92986111111111114</v>
      </c>
      <c r="D624" s="11">
        <f>Taxi_journeydata!D624</f>
        <v>44396</v>
      </c>
      <c r="E624" s="13">
        <f>Taxi_journeydata!E624</f>
        <v>0.93334490740740739</v>
      </c>
      <c r="F624" s="5">
        <f>Taxi_journeydata!F624</f>
        <v>1</v>
      </c>
      <c r="G624" s="5">
        <f>Taxi_journeydata!G624</f>
        <v>166</v>
      </c>
      <c r="H624" s="5">
        <f>Taxi_journeydata!H624</f>
        <v>152</v>
      </c>
      <c r="I624" s="5">
        <f>Taxi_journeydata!I624</f>
        <v>1</v>
      </c>
      <c r="J624" s="5">
        <f>Taxi_journeydata!J624</f>
        <v>0.68</v>
      </c>
      <c r="K624" s="5">
        <f>Taxi_journeydata!K624</f>
        <v>5.5</v>
      </c>
      <c r="M624" s="13">
        <f>IF(K624="","",Taxi_journeydata!M624)</f>
        <v>3.4837962957681157E-3</v>
      </c>
      <c r="N624" s="46">
        <f t="shared" si="30"/>
        <v>5.0166666659060866</v>
      </c>
      <c r="O624" s="5">
        <f t="shared" si="29"/>
        <v>2</v>
      </c>
      <c r="P624" s="20">
        <f t="shared" si="31"/>
        <v>22</v>
      </c>
    </row>
    <row r="625" spans="2:16" x14ac:dyDescent="0.35">
      <c r="B625" s="11">
        <f>Taxi_journeydata!B625</f>
        <v>44396</v>
      </c>
      <c r="C625" s="13">
        <f>Taxi_journeydata!C625</f>
        <v>0.84880787037037031</v>
      </c>
      <c r="D625" s="11">
        <f>Taxi_journeydata!D625</f>
        <v>44396</v>
      </c>
      <c r="E625" s="13">
        <f>Taxi_journeydata!E625</f>
        <v>0.86621527777777774</v>
      </c>
      <c r="F625" s="5">
        <f>Taxi_journeydata!F625</f>
        <v>1</v>
      </c>
      <c r="G625" s="5">
        <f>Taxi_journeydata!G625</f>
        <v>97</v>
      </c>
      <c r="H625" s="5">
        <f>Taxi_journeydata!H625</f>
        <v>55</v>
      </c>
      <c r="I625" s="5">
        <f>Taxi_journeydata!I625</f>
        <v>2</v>
      </c>
      <c r="J625" s="5">
        <f>Taxi_journeydata!J625</f>
        <v>12.73</v>
      </c>
      <c r="K625" s="5">
        <f>Taxi_journeydata!K625</f>
        <v>37</v>
      </c>
      <c r="M625" s="13">
        <f>IF(K625="","",Taxi_journeydata!M625)</f>
        <v>1.7407407409336884E-2</v>
      </c>
      <c r="N625" s="46">
        <f t="shared" si="30"/>
        <v>25.066666669445112</v>
      </c>
      <c r="O625" s="5">
        <f t="shared" si="29"/>
        <v>2</v>
      </c>
      <c r="P625" s="20">
        <f t="shared" si="31"/>
        <v>20</v>
      </c>
    </row>
    <row r="626" spans="2:16" x14ac:dyDescent="0.35">
      <c r="B626" s="11">
        <f>Taxi_journeydata!B626</f>
        <v>44396</v>
      </c>
      <c r="C626" s="13">
        <f>Taxi_journeydata!C626</f>
        <v>0.99834490740740733</v>
      </c>
      <c r="D626" s="11">
        <f>Taxi_journeydata!D626</f>
        <v>44396</v>
      </c>
      <c r="E626" s="13">
        <f>Taxi_journeydata!E626</f>
        <v>0.99909722222222219</v>
      </c>
      <c r="F626" s="5">
        <f>Taxi_journeydata!F626</f>
        <v>1</v>
      </c>
      <c r="G626" s="5">
        <f>Taxi_journeydata!G626</f>
        <v>75</v>
      </c>
      <c r="H626" s="5">
        <f>Taxi_journeydata!H626</f>
        <v>75</v>
      </c>
      <c r="I626" s="5">
        <f>Taxi_journeydata!I626</f>
        <v>1</v>
      </c>
      <c r="J626" s="5">
        <f>Taxi_journeydata!J626</f>
        <v>0.35</v>
      </c>
      <c r="K626" s="5">
        <f>Taxi_journeydata!K626</f>
        <v>3</v>
      </c>
      <c r="M626" s="13">
        <f>IF(K626="","",Taxi_journeydata!M626)</f>
        <v>7.5231481605442241E-4</v>
      </c>
      <c r="N626" s="46">
        <f t="shared" si="30"/>
        <v>1.0833333351183683</v>
      </c>
      <c r="O626" s="5">
        <f t="shared" si="29"/>
        <v>2</v>
      </c>
      <c r="P626" s="20">
        <f t="shared" si="31"/>
        <v>23</v>
      </c>
    </row>
    <row r="627" spans="2:16" x14ac:dyDescent="0.35">
      <c r="B627" s="11">
        <f>Taxi_journeydata!B627</f>
        <v>44397</v>
      </c>
      <c r="C627" s="13">
        <f>Taxi_journeydata!C627</f>
        <v>0.3313888888888889</v>
      </c>
      <c r="D627" s="11">
        <f>Taxi_journeydata!D627</f>
        <v>44397</v>
      </c>
      <c r="E627" s="13">
        <f>Taxi_journeydata!E627</f>
        <v>0.33523148148148146</v>
      </c>
      <c r="F627" s="5">
        <f>Taxi_journeydata!F627</f>
        <v>1</v>
      </c>
      <c r="G627" s="5">
        <f>Taxi_journeydata!G627</f>
        <v>75</v>
      </c>
      <c r="H627" s="5">
        <f>Taxi_journeydata!H627</f>
        <v>168</v>
      </c>
      <c r="I627" s="5">
        <f>Taxi_journeydata!I627</f>
        <v>1</v>
      </c>
      <c r="J627" s="5">
        <f>Taxi_journeydata!J627</f>
        <v>1.59</v>
      </c>
      <c r="K627" s="5">
        <f>Taxi_journeydata!K627</f>
        <v>7</v>
      </c>
      <c r="M627" s="13">
        <f>IF(K627="","",Taxi_journeydata!M627)</f>
        <v>3.8425925959018059E-3</v>
      </c>
      <c r="N627" s="46">
        <f t="shared" si="30"/>
        <v>5.5333333380986005</v>
      </c>
      <c r="O627" s="5">
        <f t="shared" si="29"/>
        <v>3</v>
      </c>
      <c r="P627" s="20">
        <f t="shared" si="31"/>
        <v>7</v>
      </c>
    </row>
    <row r="628" spans="2:16" x14ac:dyDescent="0.35">
      <c r="B628" s="11">
        <f>Taxi_journeydata!B628</f>
        <v>44397</v>
      </c>
      <c r="C628" s="13">
        <f>Taxi_journeydata!C628</f>
        <v>0.31260416666666663</v>
      </c>
      <c r="D628" s="11">
        <f>Taxi_journeydata!D628</f>
        <v>44397</v>
      </c>
      <c r="E628" s="13">
        <f>Taxi_journeydata!E628</f>
        <v>0.32197916666666665</v>
      </c>
      <c r="F628" s="5">
        <f>Taxi_journeydata!F628</f>
        <v>1</v>
      </c>
      <c r="G628" s="5">
        <f>Taxi_journeydata!G628</f>
        <v>130</v>
      </c>
      <c r="H628" s="5">
        <f>Taxi_journeydata!H628</f>
        <v>122</v>
      </c>
      <c r="I628" s="5">
        <f>Taxi_journeydata!I628</f>
        <v>1</v>
      </c>
      <c r="J628" s="5">
        <f>Taxi_journeydata!J628</f>
        <v>2.23</v>
      </c>
      <c r="K628" s="5">
        <f>Taxi_journeydata!K628</f>
        <v>11.5</v>
      </c>
      <c r="M628" s="13">
        <f>IF(K628="","",Taxi_journeydata!M628)</f>
        <v>9.3750000014551915E-3</v>
      </c>
      <c r="N628" s="46">
        <f t="shared" si="30"/>
        <v>13.500000002095476</v>
      </c>
      <c r="O628" s="5">
        <f t="shared" si="29"/>
        <v>3</v>
      </c>
      <c r="P628" s="20">
        <f t="shared" si="31"/>
        <v>7</v>
      </c>
    </row>
    <row r="629" spans="2:16" x14ac:dyDescent="0.35">
      <c r="B629" s="11">
        <f>Taxi_journeydata!B629</f>
        <v>44397</v>
      </c>
      <c r="C629" s="13">
        <f>Taxi_journeydata!C629</f>
        <v>0.36145833333333338</v>
      </c>
      <c r="D629" s="11">
        <f>Taxi_journeydata!D629</f>
        <v>44397</v>
      </c>
      <c r="E629" s="13">
        <f>Taxi_journeydata!E629</f>
        <v>0.36694444444444446</v>
      </c>
      <c r="F629" s="5">
        <f>Taxi_journeydata!F629</f>
        <v>1</v>
      </c>
      <c r="G629" s="5">
        <f>Taxi_journeydata!G629</f>
        <v>74</v>
      </c>
      <c r="H629" s="5">
        <f>Taxi_journeydata!H629</f>
        <v>74</v>
      </c>
      <c r="I629" s="5">
        <f>Taxi_journeydata!I629</f>
        <v>1</v>
      </c>
      <c r="J629" s="5">
        <f>Taxi_journeydata!J629</f>
        <v>0.91</v>
      </c>
      <c r="K629" s="5">
        <f>Taxi_journeydata!K629</f>
        <v>7</v>
      </c>
      <c r="M629" s="13">
        <f>IF(K629="","",Taxi_journeydata!M629)</f>
        <v>5.4861111129866913E-3</v>
      </c>
      <c r="N629" s="46">
        <f t="shared" si="30"/>
        <v>7.9000000027008355</v>
      </c>
      <c r="O629" s="5">
        <f t="shared" si="29"/>
        <v>3</v>
      </c>
      <c r="P629" s="20">
        <f t="shared" si="31"/>
        <v>8</v>
      </c>
    </row>
    <row r="630" spans="2:16" x14ac:dyDescent="0.35">
      <c r="B630" s="11">
        <f>Taxi_journeydata!B630</f>
        <v>44397</v>
      </c>
      <c r="C630" s="13">
        <f>Taxi_journeydata!C630</f>
        <v>0.3845601851851852</v>
      </c>
      <c r="D630" s="11">
        <f>Taxi_journeydata!D630</f>
        <v>44397</v>
      </c>
      <c r="E630" s="13">
        <f>Taxi_journeydata!E630</f>
        <v>0.43896990740740738</v>
      </c>
      <c r="F630" s="5">
        <f>Taxi_journeydata!F630</f>
        <v>1</v>
      </c>
      <c r="G630" s="5">
        <f>Taxi_journeydata!G630</f>
        <v>76</v>
      </c>
      <c r="H630" s="5">
        <f>Taxi_journeydata!H630</f>
        <v>17</v>
      </c>
      <c r="I630" s="5">
        <f>Taxi_journeydata!I630</f>
        <v>1</v>
      </c>
      <c r="J630" s="5">
        <f>Taxi_journeydata!J630</f>
        <v>8.84</v>
      </c>
      <c r="K630" s="5">
        <f>Taxi_journeydata!K630</f>
        <v>49.5</v>
      </c>
      <c r="M630" s="13">
        <f>IF(K630="","",Taxi_journeydata!M630)</f>
        <v>5.4409722222771961E-2</v>
      </c>
      <c r="N630" s="46">
        <f t="shared" si="30"/>
        <v>78.350000000791624</v>
      </c>
      <c r="O630" s="5">
        <f t="shared" si="29"/>
        <v>3</v>
      </c>
      <c r="P630" s="20">
        <f t="shared" si="31"/>
        <v>9</v>
      </c>
    </row>
    <row r="631" spans="2:16" x14ac:dyDescent="0.35">
      <c r="B631" s="11">
        <f>Taxi_journeydata!B631</f>
        <v>44397</v>
      </c>
      <c r="C631" s="13">
        <f>Taxi_journeydata!C631</f>
        <v>0.37365740740740744</v>
      </c>
      <c r="D631" s="11">
        <f>Taxi_journeydata!D631</f>
        <v>44397</v>
      </c>
      <c r="E631" s="13">
        <f>Taxi_journeydata!E631</f>
        <v>0.37936342592592592</v>
      </c>
      <c r="F631" s="5">
        <f>Taxi_journeydata!F631</f>
        <v>1</v>
      </c>
      <c r="G631" s="5">
        <f>Taxi_journeydata!G631</f>
        <v>74</v>
      </c>
      <c r="H631" s="5">
        <f>Taxi_journeydata!H631</f>
        <v>41</v>
      </c>
      <c r="I631" s="5">
        <f>Taxi_journeydata!I631</f>
        <v>1</v>
      </c>
      <c r="J631" s="5">
        <f>Taxi_journeydata!J631</f>
        <v>1.18</v>
      </c>
      <c r="K631" s="5">
        <f>Taxi_journeydata!K631</f>
        <v>7.5</v>
      </c>
      <c r="M631" s="13">
        <f>IF(K631="","",Taxi_journeydata!M631)</f>
        <v>5.7060185208683833E-3</v>
      </c>
      <c r="N631" s="46">
        <f t="shared" si="30"/>
        <v>8.216666670050472</v>
      </c>
      <c r="O631" s="5">
        <f t="shared" si="29"/>
        <v>3</v>
      </c>
      <c r="P631" s="20">
        <f t="shared" si="31"/>
        <v>8</v>
      </c>
    </row>
    <row r="632" spans="2:16" x14ac:dyDescent="0.35">
      <c r="B632" s="11">
        <f>Taxi_journeydata!B632</f>
        <v>44397</v>
      </c>
      <c r="C632" s="13">
        <f>Taxi_journeydata!C632</f>
        <v>0.44398148148148148</v>
      </c>
      <c r="D632" s="11">
        <f>Taxi_journeydata!D632</f>
        <v>44397</v>
      </c>
      <c r="E632" s="13">
        <f>Taxi_journeydata!E632</f>
        <v>0.46026620370370369</v>
      </c>
      <c r="F632" s="5">
        <f>Taxi_journeydata!F632</f>
        <v>1</v>
      </c>
      <c r="G632" s="5">
        <f>Taxi_journeydata!G632</f>
        <v>51</v>
      </c>
      <c r="H632" s="5">
        <f>Taxi_journeydata!H632</f>
        <v>174</v>
      </c>
      <c r="I632" s="5">
        <f>Taxi_journeydata!I632</f>
        <v>1</v>
      </c>
      <c r="J632" s="5">
        <f>Taxi_journeydata!J632</f>
        <v>3.23</v>
      </c>
      <c r="K632" s="5">
        <f>Taxi_journeydata!K632</f>
        <v>16.5</v>
      </c>
      <c r="M632" s="13">
        <f>IF(K632="","",Taxi_journeydata!M632)</f>
        <v>1.6284722223645076E-2</v>
      </c>
      <c r="N632" s="46">
        <f t="shared" si="30"/>
        <v>23.45000000204891</v>
      </c>
      <c r="O632" s="5">
        <f t="shared" si="29"/>
        <v>3</v>
      </c>
      <c r="P632" s="20">
        <f t="shared" si="31"/>
        <v>10</v>
      </c>
    </row>
    <row r="633" spans="2:16" x14ac:dyDescent="0.35">
      <c r="B633" s="11">
        <f>Taxi_journeydata!B633</f>
        <v>44397</v>
      </c>
      <c r="C633" s="13">
        <f>Taxi_journeydata!C633</f>
        <v>0.49159722222222224</v>
      </c>
      <c r="D633" s="11">
        <f>Taxi_journeydata!D633</f>
        <v>44397</v>
      </c>
      <c r="E633" s="13">
        <f>Taxi_journeydata!E633</f>
        <v>0.52328703703703705</v>
      </c>
      <c r="F633" s="5">
        <f>Taxi_journeydata!F633</f>
        <v>1</v>
      </c>
      <c r="G633" s="5">
        <f>Taxi_journeydata!G633</f>
        <v>7</v>
      </c>
      <c r="H633" s="5">
        <f>Taxi_journeydata!H633</f>
        <v>89</v>
      </c>
      <c r="I633" s="5">
        <f>Taxi_journeydata!I633</f>
        <v>1</v>
      </c>
      <c r="J633" s="5">
        <f>Taxi_journeydata!J633</f>
        <v>11.76</v>
      </c>
      <c r="K633" s="5">
        <f>Taxi_journeydata!K633</f>
        <v>39.5</v>
      </c>
      <c r="M633" s="13">
        <f>IF(K633="","",Taxi_journeydata!M633)</f>
        <v>3.1689814815763384E-2</v>
      </c>
      <c r="N633" s="46">
        <f t="shared" si="30"/>
        <v>45.633333334699273</v>
      </c>
      <c r="O633" s="5">
        <f t="shared" si="29"/>
        <v>3</v>
      </c>
      <c r="P633" s="20">
        <f t="shared" si="31"/>
        <v>11</v>
      </c>
    </row>
    <row r="634" spans="2:16" x14ac:dyDescent="0.35">
      <c r="B634" s="11">
        <f>Taxi_journeydata!B634</f>
        <v>44397</v>
      </c>
      <c r="C634" s="13">
        <f>Taxi_journeydata!C634</f>
        <v>0.47386574074074073</v>
      </c>
      <c r="D634" s="11">
        <f>Taxi_journeydata!D634</f>
        <v>44397</v>
      </c>
      <c r="E634" s="13">
        <f>Taxi_journeydata!E634</f>
        <v>0.47538194444444448</v>
      </c>
      <c r="F634" s="5">
        <f>Taxi_journeydata!F634</f>
        <v>1</v>
      </c>
      <c r="G634" s="5">
        <f>Taxi_journeydata!G634</f>
        <v>82</v>
      </c>
      <c r="H634" s="5">
        <f>Taxi_journeydata!H634</f>
        <v>82</v>
      </c>
      <c r="I634" s="5">
        <f>Taxi_journeydata!I634</f>
        <v>1</v>
      </c>
      <c r="J634" s="5">
        <f>Taxi_journeydata!J634</f>
        <v>0.35</v>
      </c>
      <c r="K634" s="5">
        <f>Taxi_journeydata!K634</f>
        <v>3.5</v>
      </c>
      <c r="M634" s="13">
        <f>IF(K634="","",Taxi_journeydata!M634)</f>
        <v>1.5162037016125396E-3</v>
      </c>
      <c r="N634" s="46">
        <f t="shared" si="30"/>
        <v>2.183333330322057</v>
      </c>
      <c r="O634" s="5">
        <f t="shared" si="29"/>
        <v>3</v>
      </c>
      <c r="P634" s="20">
        <f t="shared" si="31"/>
        <v>11</v>
      </c>
    </row>
    <row r="635" spans="2:16" x14ac:dyDescent="0.35">
      <c r="B635" s="11">
        <f>Taxi_journeydata!B635</f>
        <v>44397</v>
      </c>
      <c r="C635" s="13">
        <f>Taxi_journeydata!C635</f>
        <v>0.51181712962962966</v>
      </c>
      <c r="D635" s="11">
        <f>Taxi_journeydata!D635</f>
        <v>44397</v>
      </c>
      <c r="E635" s="13">
        <f>Taxi_journeydata!E635</f>
        <v>0.53737268518518522</v>
      </c>
      <c r="F635" s="5">
        <f>Taxi_journeydata!F635</f>
        <v>1</v>
      </c>
      <c r="G635" s="5">
        <f>Taxi_journeydata!G635</f>
        <v>61</v>
      </c>
      <c r="H635" s="5">
        <f>Taxi_journeydata!H635</f>
        <v>38</v>
      </c>
      <c r="I635" s="5">
        <f>Taxi_journeydata!I635</f>
        <v>1</v>
      </c>
      <c r="J635" s="5">
        <f>Taxi_journeydata!J635</f>
        <v>16.04</v>
      </c>
      <c r="K635" s="5">
        <f>Taxi_journeydata!K635</f>
        <v>47</v>
      </c>
      <c r="M635" s="13">
        <f>IF(K635="","",Taxi_journeydata!M635)</f>
        <v>2.5555555555911269E-2</v>
      </c>
      <c r="N635" s="46">
        <f t="shared" si="30"/>
        <v>36.800000000512227</v>
      </c>
      <c r="O635" s="5">
        <f t="shared" si="29"/>
        <v>3</v>
      </c>
      <c r="P635" s="20">
        <f t="shared" si="31"/>
        <v>12</v>
      </c>
    </row>
    <row r="636" spans="2:16" x14ac:dyDescent="0.35">
      <c r="B636" s="11">
        <f>Taxi_journeydata!B636</f>
        <v>44397</v>
      </c>
      <c r="C636" s="13">
        <f>Taxi_journeydata!C636</f>
        <v>0.51905092592592594</v>
      </c>
      <c r="D636" s="11">
        <f>Taxi_journeydata!D636</f>
        <v>44397</v>
      </c>
      <c r="E636" s="13">
        <f>Taxi_journeydata!E636</f>
        <v>0.52318287037037037</v>
      </c>
      <c r="F636" s="5">
        <f>Taxi_journeydata!F636</f>
        <v>1</v>
      </c>
      <c r="G636" s="5">
        <f>Taxi_journeydata!G636</f>
        <v>41</v>
      </c>
      <c r="H636" s="5">
        <f>Taxi_journeydata!H636</f>
        <v>151</v>
      </c>
      <c r="I636" s="5">
        <f>Taxi_journeydata!I636</f>
        <v>1</v>
      </c>
      <c r="J636" s="5">
        <f>Taxi_journeydata!J636</f>
        <v>0.87</v>
      </c>
      <c r="K636" s="5">
        <f>Taxi_journeydata!K636</f>
        <v>6</v>
      </c>
      <c r="M636" s="13">
        <f>IF(K636="","",Taxi_journeydata!M636)</f>
        <v>4.1319444426335394E-3</v>
      </c>
      <c r="N636" s="46">
        <f t="shared" si="30"/>
        <v>5.9499999973922968</v>
      </c>
      <c r="O636" s="5">
        <f t="shared" si="29"/>
        <v>3</v>
      </c>
      <c r="P636" s="20">
        <f t="shared" si="31"/>
        <v>12</v>
      </c>
    </row>
    <row r="637" spans="2:16" x14ac:dyDescent="0.35">
      <c r="B637" s="11">
        <f>Taxi_journeydata!B637</f>
        <v>44397</v>
      </c>
      <c r="C637" s="13">
        <f>Taxi_journeydata!C637</f>
        <v>0.54085648148148147</v>
      </c>
      <c r="D637" s="11">
        <f>Taxi_journeydata!D637</f>
        <v>44397</v>
      </c>
      <c r="E637" s="13">
        <f>Taxi_journeydata!E637</f>
        <v>0.54638888888888892</v>
      </c>
      <c r="F637" s="5">
        <f>Taxi_journeydata!F637</f>
        <v>1</v>
      </c>
      <c r="G637" s="5">
        <f>Taxi_journeydata!G637</f>
        <v>75</v>
      </c>
      <c r="H637" s="5">
        <f>Taxi_journeydata!H637</f>
        <v>75</v>
      </c>
      <c r="I637" s="5">
        <f>Taxi_journeydata!I637</f>
        <v>1</v>
      </c>
      <c r="J637" s="5">
        <f>Taxi_journeydata!J637</f>
        <v>1.03</v>
      </c>
      <c r="K637" s="5">
        <f>Taxi_journeydata!K637</f>
        <v>6.5</v>
      </c>
      <c r="M637" s="13">
        <f>IF(K637="","",Taxi_journeydata!M637)</f>
        <v>5.5324074055533856E-3</v>
      </c>
      <c r="N637" s="46">
        <f t="shared" si="30"/>
        <v>7.9666666639968753</v>
      </c>
      <c r="O637" s="5">
        <f t="shared" si="29"/>
        <v>3</v>
      </c>
      <c r="P637" s="20">
        <f t="shared" si="31"/>
        <v>12</v>
      </c>
    </row>
    <row r="638" spans="2:16" x14ac:dyDescent="0.35">
      <c r="B638" s="11">
        <f>Taxi_journeydata!B638</f>
        <v>44397</v>
      </c>
      <c r="C638" s="13">
        <f>Taxi_journeydata!C638</f>
        <v>0.55634259259259256</v>
      </c>
      <c r="D638" s="11">
        <f>Taxi_journeydata!D638</f>
        <v>44397</v>
      </c>
      <c r="E638" s="13">
        <f>Taxi_journeydata!E638</f>
        <v>0.60365740740740736</v>
      </c>
      <c r="F638" s="5">
        <f>Taxi_journeydata!F638</f>
        <v>1</v>
      </c>
      <c r="G638" s="5">
        <f>Taxi_journeydata!G638</f>
        <v>193</v>
      </c>
      <c r="H638" s="5">
        <f>Taxi_journeydata!H638</f>
        <v>179</v>
      </c>
      <c r="I638" s="5">
        <f>Taxi_journeydata!I638</f>
        <v>1</v>
      </c>
      <c r="J638" s="5">
        <f>Taxi_journeydata!J638</f>
        <v>8.01</v>
      </c>
      <c r="K638" s="5">
        <f>Taxi_journeydata!K638</f>
        <v>42.5</v>
      </c>
      <c r="M638" s="13">
        <f>IF(K638="","",Taxi_journeydata!M638)</f>
        <v>4.7314814815763384E-2</v>
      </c>
      <c r="N638" s="46">
        <f t="shared" si="30"/>
        <v>68.133333334699273</v>
      </c>
      <c r="O638" s="5">
        <f t="shared" si="29"/>
        <v>3</v>
      </c>
      <c r="P638" s="20">
        <f t="shared" si="31"/>
        <v>13</v>
      </c>
    </row>
    <row r="639" spans="2:16" x14ac:dyDescent="0.35">
      <c r="B639" s="11">
        <f>Taxi_journeydata!B639</f>
        <v>44397</v>
      </c>
      <c r="C639" s="13">
        <f>Taxi_journeydata!C639</f>
        <v>0.59699074074074077</v>
      </c>
      <c r="D639" s="11">
        <f>Taxi_journeydata!D639</f>
        <v>44397</v>
      </c>
      <c r="E639" s="13">
        <f>Taxi_journeydata!E639</f>
        <v>0.60230324074074071</v>
      </c>
      <c r="F639" s="5">
        <f>Taxi_journeydata!F639</f>
        <v>1</v>
      </c>
      <c r="G639" s="5">
        <f>Taxi_journeydata!G639</f>
        <v>75</v>
      </c>
      <c r="H639" s="5">
        <f>Taxi_journeydata!H639</f>
        <v>74</v>
      </c>
      <c r="I639" s="5">
        <f>Taxi_journeydata!I639</f>
        <v>1</v>
      </c>
      <c r="J639" s="5">
        <f>Taxi_journeydata!J639</f>
        <v>1.35</v>
      </c>
      <c r="K639" s="5">
        <f>Taxi_journeydata!K639</f>
        <v>7</v>
      </c>
      <c r="M639" s="13">
        <f>IF(K639="","",Taxi_journeydata!M639)</f>
        <v>5.3124999976716936E-3</v>
      </c>
      <c r="N639" s="46">
        <f t="shared" si="30"/>
        <v>7.6499999966472387</v>
      </c>
      <c r="O639" s="5">
        <f t="shared" si="29"/>
        <v>3</v>
      </c>
      <c r="P639" s="20">
        <f t="shared" si="31"/>
        <v>14</v>
      </c>
    </row>
    <row r="640" spans="2:16" x14ac:dyDescent="0.35">
      <c r="B640" s="11">
        <f>Taxi_journeydata!B640</f>
        <v>44397</v>
      </c>
      <c r="C640" s="13">
        <f>Taxi_journeydata!C640</f>
        <v>0.59923611111111108</v>
      </c>
      <c r="D640" s="11">
        <f>Taxi_journeydata!D640</f>
        <v>44397</v>
      </c>
      <c r="E640" s="13">
        <f>Taxi_journeydata!E640</f>
        <v>0.6116435185185185</v>
      </c>
      <c r="F640" s="5">
        <f>Taxi_journeydata!F640</f>
        <v>1</v>
      </c>
      <c r="G640" s="5">
        <f>Taxi_journeydata!G640</f>
        <v>42</v>
      </c>
      <c r="H640" s="5">
        <f>Taxi_journeydata!H640</f>
        <v>244</v>
      </c>
      <c r="I640" s="5">
        <f>Taxi_journeydata!I640</f>
        <v>2</v>
      </c>
      <c r="J640" s="5">
        <f>Taxi_journeydata!J640</f>
        <v>2.89</v>
      </c>
      <c r="K640" s="5">
        <f>Taxi_journeydata!K640</f>
        <v>14</v>
      </c>
      <c r="M640" s="13">
        <f>IF(K640="","",Taxi_journeydata!M640)</f>
        <v>1.2407407404680271E-2</v>
      </c>
      <c r="N640" s="46">
        <f t="shared" si="30"/>
        <v>17.86666666273959</v>
      </c>
      <c r="O640" s="5">
        <f t="shared" si="29"/>
        <v>3</v>
      </c>
      <c r="P640" s="20">
        <f t="shared" si="31"/>
        <v>14</v>
      </c>
    </row>
    <row r="641" spans="2:16" x14ac:dyDescent="0.35">
      <c r="B641" s="11">
        <f>Taxi_journeydata!B641</f>
        <v>44397</v>
      </c>
      <c r="C641" s="13">
        <f>Taxi_journeydata!C641</f>
        <v>0.64423611111111112</v>
      </c>
      <c r="D641" s="11">
        <f>Taxi_journeydata!D641</f>
        <v>44397</v>
      </c>
      <c r="E641" s="13">
        <f>Taxi_journeydata!E641</f>
        <v>0.65342592592592597</v>
      </c>
      <c r="F641" s="5">
        <f>Taxi_journeydata!F641</f>
        <v>1</v>
      </c>
      <c r="G641" s="5">
        <f>Taxi_journeydata!G641</f>
        <v>65</v>
      </c>
      <c r="H641" s="5">
        <f>Taxi_journeydata!H641</f>
        <v>97</v>
      </c>
      <c r="I641" s="5">
        <f>Taxi_journeydata!I641</f>
        <v>1</v>
      </c>
      <c r="J641" s="5">
        <f>Taxi_journeydata!J641</f>
        <v>1.31</v>
      </c>
      <c r="K641" s="5">
        <f>Taxi_journeydata!K641</f>
        <v>9.5</v>
      </c>
      <c r="M641" s="13">
        <f>IF(K641="","",Taxi_journeydata!M641)</f>
        <v>9.189814816636499E-3</v>
      </c>
      <c r="N641" s="46">
        <f t="shared" si="30"/>
        <v>13.233333335956559</v>
      </c>
      <c r="O641" s="5">
        <f t="shared" si="29"/>
        <v>3</v>
      </c>
      <c r="P641" s="20">
        <f t="shared" si="31"/>
        <v>15</v>
      </c>
    </row>
    <row r="642" spans="2:16" x14ac:dyDescent="0.35">
      <c r="B642" s="11">
        <f>Taxi_journeydata!B642</f>
        <v>44397</v>
      </c>
      <c r="C642" s="13">
        <f>Taxi_journeydata!C642</f>
        <v>0.70160879629629624</v>
      </c>
      <c r="D642" s="11">
        <f>Taxi_journeydata!D642</f>
        <v>44397</v>
      </c>
      <c r="E642" s="13">
        <f>Taxi_journeydata!E642</f>
        <v>0.74527777777777782</v>
      </c>
      <c r="F642" s="5">
        <f>Taxi_journeydata!F642</f>
        <v>1</v>
      </c>
      <c r="G642" s="5">
        <f>Taxi_journeydata!G642</f>
        <v>82</v>
      </c>
      <c r="H642" s="5">
        <f>Taxi_journeydata!H642</f>
        <v>130</v>
      </c>
      <c r="I642" s="5">
        <f>Taxi_journeydata!I642</f>
        <v>2</v>
      </c>
      <c r="J642" s="5">
        <f>Taxi_journeydata!J642</f>
        <v>7</v>
      </c>
      <c r="K642" s="5">
        <f>Taxi_journeydata!K642</f>
        <v>38.5</v>
      </c>
      <c r="M642" s="13">
        <f>IF(K642="","",Taxi_journeydata!M642)</f>
        <v>4.3668981481459923E-2</v>
      </c>
      <c r="N642" s="46">
        <f t="shared" si="30"/>
        <v>62.883333333302289</v>
      </c>
      <c r="O642" s="5">
        <f t="shared" si="29"/>
        <v>3</v>
      </c>
      <c r="P642" s="20">
        <f t="shared" si="31"/>
        <v>16</v>
      </c>
    </row>
    <row r="643" spans="2:16" x14ac:dyDescent="0.35">
      <c r="B643" s="11">
        <f>Taxi_journeydata!B643</f>
        <v>44397</v>
      </c>
      <c r="C643" s="13">
        <f>Taxi_journeydata!C643</f>
        <v>0.71532407407407417</v>
      </c>
      <c r="D643" s="11">
        <f>Taxi_journeydata!D643</f>
        <v>44397</v>
      </c>
      <c r="E643" s="13">
        <f>Taxi_journeydata!E643</f>
        <v>0.72056712962962965</v>
      </c>
      <c r="F643" s="5">
        <f>Taxi_journeydata!F643</f>
        <v>1</v>
      </c>
      <c r="G643" s="5">
        <f>Taxi_journeydata!G643</f>
        <v>7</v>
      </c>
      <c r="H643" s="5">
        <f>Taxi_journeydata!H643</f>
        <v>226</v>
      </c>
      <c r="I643" s="5">
        <f>Taxi_journeydata!I643</f>
        <v>1</v>
      </c>
      <c r="J643" s="5">
        <f>Taxi_journeydata!J643</f>
        <v>0.97</v>
      </c>
      <c r="K643" s="5">
        <f>Taxi_journeydata!K643</f>
        <v>6.5</v>
      </c>
      <c r="M643" s="13">
        <f>IF(K643="","",Taxi_journeydata!M643)</f>
        <v>5.2430555588216521E-3</v>
      </c>
      <c r="N643" s="46">
        <f t="shared" si="30"/>
        <v>7.550000004703179</v>
      </c>
      <c r="O643" s="5">
        <f t="shared" si="29"/>
        <v>3</v>
      </c>
      <c r="P643" s="20">
        <f t="shared" si="31"/>
        <v>17</v>
      </c>
    </row>
    <row r="644" spans="2:16" x14ac:dyDescent="0.35">
      <c r="B644" s="11">
        <f>Taxi_journeydata!B644</f>
        <v>44397</v>
      </c>
      <c r="C644" s="13">
        <f>Taxi_journeydata!C644</f>
        <v>0.72614583333333327</v>
      </c>
      <c r="D644" s="11">
        <f>Taxi_journeydata!D644</f>
        <v>44397</v>
      </c>
      <c r="E644" s="13">
        <f>Taxi_journeydata!E644</f>
        <v>0.74163194444444447</v>
      </c>
      <c r="F644" s="5">
        <f>Taxi_journeydata!F644</f>
        <v>1</v>
      </c>
      <c r="G644" s="5">
        <f>Taxi_journeydata!G644</f>
        <v>127</v>
      </c>
      <c r="H644" s="5">
        <f>Taxi_journeydata!H644</f>
        <v>47</v>
      </c>
      <c r="I644" s="5">
        <f>Taxi_journeydata!I644</f>
        <v>1</v>
      </c>
      <c r="J644" s="5">
        <f>Taxi_journeydata!J644</f>
        <v>4.32</v>
      </c>
      <c r="K644" s="5">
        <f>Taxi_journeydata!K644</f>
        <v>16.5</v>
      </c>
      <c r="M644" s="13">
        <f>IF(K644="","",Taxi_journeydata!M644)</f>
        <v>1.5486111107748002E-2</v>
      </c>
      <c r="N644" s="46">
        <f t="shared" si="30"/>
        <v>22.299999995157123</v>
      </c>
      <c r="O644" s="5">
        <f t="shared" si="29"/>
        <v>3</v>
      </c>
      <c r="P644" s="20">
        <f t="shared" si="31"/>
        <v>17</v>
      </c>
    </row>
    <row r="645" spans="2:16" x14ac:dyDescent="0.35">
      <c r="B645" s="11">
        <f>Taxi_journeydata!B645</f>
        <v>44397</v>
      </c>
      <c r="C645" s="13">
        <f>Taxi_journeydata!C645</f>
        <v>0.77193287037037039</v>
      </c>
      <c r="D645" s="11">
        <f>Taxi_journeydata!D645</f>
        <v>44397</v>
      </c>
      <c r="E645" s="13">
        <f>Taxi_journeydata!E645</f>
        <v>0.77574074074074073</v>
      </c>
      <c r="F645" s="5">
        <f>Taxi_journeydata!F645</f>
        <v>1</v>
      </c>
      <c r="G645" s="5">
        <f>Taxi_journeydata!G645</f>
        <v>197</v>
      </c>
      <c r="H645" s="5">
        <f>Taxi_journeydata!H645</f>
        <v>197</v>
      </c>
      <c r="I645" s="5">
        <f>Taxi_journeydata!I645</f>
        <v>1</v>
      </c>
      <c r="J645" s="5">
        <f>Taxi_journeydata!J645</f>
        <v>1.18</v>
      </c>
      <c r="K645" s="5">
        <f>Taxi_journeydata!K645</f>
        <v>6</v>
      </c>
      <c r="M645" s="13">
        <f>IF(K645="","",Taxi_journeydata!M645)</f>
        <v>3.8078703728388064E-3</v>
      </c>
      <c r="N645" s="46">
        <f t="shared" si="30"/>
        <v>5.4833333368878812</v>
      </c>
      <c r="O645" s="5">
        <f t="shared" si="29"/>
        <v>3</v>
      </c>
      <c r="P645" s="20">
        <f t="shared" si="31"/>
        <v>18</v>
      </c>
    </row>
    <row r="646" spans="2:16" x14ac:dyDescent="0.35">
      <c r="B646" s="11">
        <f>Taxi_journeydata!B646</f>
        <v>44397</v>
      </c>
      <c r="C646" s="13">
        <f>Taxi_journeydata!C646</f>
        <v>0.79431712962962964</v>
      </c>
      <c r="D646" s="11">
        <f>Taxi_journeydata!D646</f>
        <v>44397</v>
      </c>
      <c r="E646" s="13">
        <f>Taxi_journeydata!E646</f>
        <v>0.8067939814814814</v>
      </c>
      <c r="F646" s="5">
        <f>Taxi_journeydata!F646</f>
        <v>1</v>
      </c>
      <c r="G646" s="5">
        <f>Taxi_journeydata!G646</f>
        <v>166</v>
      </c>
      <c r="H646" s="5">
        <f>Taxi_journeydata!H646</f>
        <v>127</v>
      </c>
      <c r="I646" s="5">
        <f>Taxi_journeydata!I646</f>
        <v>1</v>
      </c>
      <c r="J646" s="5">
        <f>Taxi_journeydata!J646</f>
        <v>6.07</v>
      </c>
      <c r="K646" s="5">
        <f>Taxi_journeydata!K646</f>
        <v>19.5</v>
      </c>
      <c r="M646" s="13">
        <f>IF(K646="","",Taxi_journeydata!M646)</f>
        <v>1.247685185080627E-2</v>
      </c>
      <c r="N646" s="46">
        <f t="shared" si="30"/>
        <v>17.966666665161029</v>
      </c>
      <c r="O646" s="5">
        <f t="shared" si="29"/>
        <v>3</v>
      </c>
      <c r="P646" s="20">
        <f t="shared" si="31"/>
        <v>19</v>
      </c>
    </row>
    <row r="647" spans="2:16" x14ac:dyDescent="0.35">
      <c r="B647" s="11">
        <f>Taxi_journeydata!B647</f>
        <v>44397</v>
      </c>
      <c r="C647" s="13">
        <f>Taxi_journeydata!C647</f>
        <v>0.82445601851851846</v>
      </c>
      <c r="D647" s="11">
        <f>Taxi_journeydata!D647</f>
        <v>44397</v>
      </c>
      <c r="E647" s="13">
        <f>Taxi_journeydata!E647</f>
        <v>0.82795138888888886</v>
      </c>
      <c r="F647" s="5">
        <f>Taxi_journeydata!F647</f>
        <v>1</v>
      </c>
      <c r="G647" s="5">
        <f>Taxi_journeydata!G647</f>
        <v>97</v>
      </c>
      <c r="H647" s="5">
        <f>Taxi_journeydata!H647</f>
        <v>25</v>
      </c>
      <c r="I647" s="5">
        <f>Taxi_journeydata!I647</f>
        <v>1</v>
      </c>
      <c r="J647" s="5">
        <f>Taxi_journeydata!J647</f>
        <v>0.73</v>
      </c>
      <c r="K647" s="5">
        <f>Taxi_journeydata!K647</f>
        <v>5</v>
      </c>
      <c r="M647" s="13">
        <f>IF(K647="","",Taxi_journeydata!M647)</f>
        <v>3.4953703725477681E-3</v>
      </c>
      <c r="N647" s="46">
        <f t="shared" si="30"/>
        <v>5.033333336468786</v>
      </c>
      <c r="O647" s="5">
        <f t="shared" si="29"/>
        <v>3</v>
      </c>
      <c r="P647" s="20">
        <f t="shared" si="31"/>
        <v>19</v>
      </c>
    </row>
    <row r="648" spans="2:16" x14ac:dyDescent="0.35">
      <c r="B648" s="11">
        <f>Taxi_journeydata!B648</f>
        <v>44397</v>
      </c>
      <c r="C648" s="13">
        <f>Taxi_journeydata!C648</f>
        <v>0.82609953703703709</v>
      </c>
      <c r="D648" s="11">
        <f>Taxi_journeydata!D648</f>
        <v>44397</v>
      </c>
      <c r="E648" s="13">
        <f>Taxi_journeydata!E648</f>
        <v>0.82839120370370367</v>
      </c>
      <c r="F648" s="5">
        <f>Taxi_journeydata!F648</f>
        <v>1</v>
      </c>
      <c r="G648" s="5">
        <f>Taxi_journeydata!G648</f>
        <v>74</v>
      </c>
      <c r="H648" s="5">
        <f>Taxi_journeydata!H648</f>
        <v>74</v>
      </c>
      <c r="I648" s="5">
        <f>Taxi_journeydata!I648</f>
        <v>1</v>
      </c>
      <c r="J648" s="5">
        <f>Taxi_journeydata!J648</f>
        <v>0.7</v>
      </c>
      <c r="K648" s="5">
        <f>Taxi_journeydata!K648</f>
        <v>4.5</v>
      </c>
      <c r="M648" s="13">
        <f>IF(K648="","",Taxi_journeydata!M648)</f>
        <v>2.2916666639503092E-3</v>
      </c>
      <c r="N648" s="46">
        <f t="shared" si="30"/>
        <v>3.2999999960884452</v>
      </c>
      <c r="O648" s="5">
        <f t="shared" si="29"/>
        <v>3</v>
      </c>
      <c r="P648" s="20">
        <f t="shared" si="31"/>
        <v>19</v>
      </c>
    </row>
    <row r="649" spans="2:16" x14ac:dyDescent="0.35">
      <c r="B649" s="11">
        <f>Taxi_journeydata!B649</f>
        <v>44397</v>
      </c>
      <c r="C649" s="13">
        <f>Taxi_journeydata!C649</f>
        <v>0.80023148148148149</v>
      </c>
      <c r="D649" s="11">
        <f>Taxi_journeydata!D649</f>
        <v>44397</v>
      </c>
      <c r="E649" s="13">
        <f>Taxi_journeydata!E649</f>
        <v>0.81552083333333336</v>
      </c>
      <c r="F649" s="5">
        <f>Taxi_journeydata!F649</f>
        <v>1</v>
      </c>
      <c r="G649" s="5">
        <f>Taxi_journeydata!G649</f>
        <v>127</v>
      </c>
      <c r="H649" s="5">
        <f>Taxi_journeydata!H649</f>
        <v>220</v>
      </c>
      <c r="I649" s="5">
        <f>Taxi_journeydata!I649</f>
        <v>1</v>
      </c>
      <c r="J649" s="5">
        <f>Taxi_journeydata!J649</f>
        <v>5.91</v>
      </c>
      <c r="K649" s="5">
        <f>Taxi_journeydata!K649</f>
        <v>20.5</v>
      </c>
      <c r="M649" s="13">
        <f>IF(K649="","",Taxi_journeydata!M649)</f>
        <v>1.5289351853425615E-2</v>
      </c>
      <c r="N649" s="46">
        <f t="shared" si="30"/>
        <v>22.016666668932885</v>
      </c>
      <c r="O649" s="5">
        <f t="shared" si="29"/>
        <v>3</v>
      </c>
      <c r="P649" s="20">
        <f t="shared" si="31"/>
        <v>19</v>
      </c>
    </row>
    <row r="650" spans="2:16" x14ac:dyDescent="0.35">
      <c r="B650" s="11">
        <f>Taxi_journeydata!B650</f>
        <v>44398</v>
      </c>
      <c r="C650" s="13">
        <f>Taxi_journeydata!C650</f>
        <v>5.8622685185185187E-2</v>
      </c>
      <c r="D650" s="11">
        <f>Taxi_journeydata!D650</f>
        <v>44398</v>
      </c>
      <c r="E650" s="13">
        <f>Taxi_journeydata!E650</f>
        <v>6.6516203703703702E-2</v>
      </c>
      <c r="F650" s="5">
        <f>Taxi_journeydata!F650</f>
        <v>1</v>
      </c>
      <c r="G650" s="5">
        <f>Taxi_journeydata!G650</f>
        <v>129</v>
      </c>
      <c r="H650" s="5">
        <f>Taxi_journeydata!H650</f>
        <v>196</v>
      </c>
      <c r="I650" s="5">
        <f>Taxi_journeydata!I650</f>
        <v>1</v>
      </c>
      <c r="J650" s="5">
        <f>Taxi_journeydata!J650</f>
        <v>2.23</v>
      </c>
      <c r="K650" s="5">
        <f>Taxi_journeydata!K650</f>
        <v>10</v>
      </c>
      <c r="M650" s="13">
        <f>IF(K650="","",Taxi_journeydata!M650)</f>
        <v>7.8935185156296939E-3</v>
      </c>
      <c r="N650" s="46">
        <f t="shared" si="30"/>
        <v>11.366666662506759</v>
      </c>
      <c r="O650" s="5">
        <f t="shared" si="29"/>
        <v>4</v>
      </c>
      <c r="P650" s="20">
        <f t="shared" si="31"/>
        <v>1</v>
      </c>
    </row>
    <row r="651" spans="2:16" x14ac:dyDescent="0.35">
      <c r="B651" s="11">
        <f>Taxi_journeydata!B651</f>
        <v>44398</v>
      </c>
      <c r="C651" s="13">
        <f>Taxi_journeydata!C651</f>
        <v>0.31758101851851855</v>
      </c>
      <c r="D651" s="11">
        <f>Taxi_journeydata!D651</f>
        <v>44398</v>
      </c>
      <c r="E651" s="13">
        <f>Taxi_journeydata!E651</f>
        <v>0.32239583333333333</v>
      </c>
      <c r="F651" s="5">
        <f>Taxi_journeydata!F651</f>
        <v>1</v>
      </c>
      <c r="G651" s="5">
        <f>Taxi_journeydata!G651</f>
        <v>41</v>
      </c>
      <c r="H651" s="5">
        <f>Taxi_journeydata!H651</f>
        <v>166</v>
      </c>
      <c r="I651" s="5">
        <f>Taxi_journeydata!I651</f>
        <v>1</v>
      </c>
      <c r="J651" s="5">
        <f>Taxi_journeydata!J651</f>
        <v>1.2</v>
      </c>
      <c r="K651" s="5">
        <f>Taxi_journeydata!K651</f>
        <v>7</v>
      </c>
      <c r="M651" s="13">
        <f>IF(K651="","",Taxi_journeydata!M651)</f>
        <v>4.8148148125619628E-3</v>
      </c>
      <c r="N651" s="46">
        <f t="shared" si="30"/>
        <v>6.9333333300892264</v>
      </c>
      <c r="O651" s="5">
        <f t="shared" si="29"/>
        <v>4</v>
      </c>
      <c r="P651" s="20">
        <f t="shared" si="31"/>
        <v>7</v>
      </c>
    </row>
    <row r="652" spans="2:16" x14ac:dyDescent="0.35">
      <c r="B652" s="11">
        <f>Taxi_journeydata!B652</f>
        <v>44398</v>
      </c>
      <c r="C652" s="13">
        <f>Taxi_journeydata!C652</f>
        <v>0.29421296296296295</v>
      </c>
      <c r="D652" s="11">
        <f>Taxi_journeydata!D652</f>
        <v>44398</v>
      </c>
      <c r="E652" s="13">
        <f>Taxi_journeydata!E652</f>
        <v>0.33499999999999996</v>
      </c>
      <c r="F652" s="5">
        <f>Taxi_journeydata!F652</f>
        <v>1</v>
      </c>
      <c r="G652" s="5">
        <f>Taxi_journeydata!G652</f>
        <v>197</v>
      </c>
      <c r="H652" s="5">
        <f>Taxi_journeydata!H652</f>
        <v>97</v>
      </c>
      <c r="I652" s="5">
        <f>Taxi_journeydata!I652</f>
        <v>1</v>
      </c>
      <c r="J652" s="5">
        <f>Taxi_journeydata!J652</f>
        <v>16.48</v>
      </c>
      <c r="K652" s="5">
        <f>Taxi_journeydata!K652</f>
        <v>52.5</v>
      </c>
      <c r="M652" s="13">
        <f>IF(K652="","",Taxi_journeydata!M652)</f>
        <v>4.0787037039990537E-2</v>
      </c>
      <c r="N652" s="46">
        <f t="shared" si="30"/>
        <v>58.733333337586373</v>
      </c>
      <c r="O652" s="5">
        <f t="shared" ref="O652:O715" si="32">IF(K652="","",WEEKDAY(B652))</f>
        <v>4</v>
      </c>
      <c r="P652" s="20">
        <f t="shared" si="31"/>
        <v>7</v>
      </c>
    </row>
    <row r="653" spans="2:16" x14ac:dyDescent="0.35">
      <c r="B653" s="11">
        <f>Taxi_journeydata!B653</f>
        <v>44398</v>
      </c>
      <c r="C653" s="13">
        <f>Taxi_journeydata!C653</f>
        <v>0.36105324074074074</v>
      </c>
      <c r="D653" s="11">
        <f>Taxi_journeydata!D653</f>
        <v>44398</v>
      </c>
      <c r="E653" s="13">
        <f>Taxi_journeydata!E653</f>
        <v>0.37127314814814816</v>
      </c>
      <c r="F653" s="5">
        <f>Taxi_journeydata!F653</f>
        <v>1</v>
      </c>
      <c r="G653" s="5">
        <f>Taxi_journeydata!G653</f>
        <v>75</v>
      </c>
      <c r="H653" s="5">
        <f>Taxi_journeydata!H653</f>
        <v>75</v>
      </c>
      <c r="I653" s="5">
        <f>Taxi_journeydata!I653</f>
        <v>1</v>
      </c>
      <c r="J653" s="5">
        <f>Taxi_journeydata!J653</f>
        <v>1.05</v>
      </c>
      <c r="K653" s="5">
        <f>Taxi_journeydata!K653</f>
        <v>10</v>
      </c>
      <c r="M653" s="13">
        <f>IF(K653="","",Taxi_journeydata!M653)</f>
        <v>1.021990740991896E-2</v>
      </c>
      <c r="N653" s="46">
        <f t="shared" ref="N653:N716" si="33">IF(M653="",0,M653*24*60)</f>
        <v>14.716666670283303</v>
      </c>
      <c r="O653" s="5">
        <f t="shared" si="32"/>
        <v>4</v>
      </c>
      <c r="P653" s="20">
        <f t="shared" ref="P653:P716" si="34">IF(K653="","",ROUNDDOWN(C653*24,0))</f>
        <v>8</v>
      </c>
    </row>
    <row r="654" spans="2:16" x14ac:dyDescent="0.35">
      <c r="B654" s="11">
        <f>Taxi_journeydata!B654</f>
        <v>44398</v>
      </c>
      <c r="C654" s="13">
        <f>Taxi_journeydata!C654</f>
        <v>0.39773148148148146</v>
      </c>
      <c r="D654" s="11">
        <f>Taxi_journeydata!D654</f>
        <v>44398</v>
      </c>
      <c r="E654" s="13">
        <f>Taxi_journeydata!E654</f>
        <v>0.40107638888888886</v>
      </c>
      <c r="F654" s="5">
        <f>Taxi_journeydata!F654</f>
        <v>1</v>
      </c>
      <c r="G654" s="5">
        <f>Taxi_journeydata!G654</f>
        <v>42</v>
      </c>
      <c r="H654" s="5">
        <f>Taxi_journeydata!H654</f>
        <v>74</v>
      </c>
      <c r="I654" s="5">
        <f>Taxi_journeydata!I654</f>
        <v>1</v>
      </c>
      <c r="J654" s="5">
        <f>Taxi_journeydata!J654</f>
        <v>0.9</v>
      </c>
      <c r="K654" s="5">
        <f>Taxi_journeydata!K654</f>
        <v>5</v>
      </c>
      <c r="M654" s="13">
        <f>IF(K654="","",Taxi_journeydata!M654)</f>
        <v>3.3449074107920751E-3</v>
      </c>
      <c r="N654" s="46">
        <f t="shared" si="33"/>
        <v>4.8166666715405881</v>
      </c>
      <c r="O654" s="5">
        <f t="shared" si="32"/>
        <v>4</v>
      </c>
      <c r="P654" s="20">
        <f t="shared" si="34"/>
        <v>9</v>
      </c>
    </row>
    <row r="655" spans="2:16" x14ac:dyDescent="0.35">
      <c r="B655" s="11">
        <f>Taxi_journeydata!B655</f>
        <v>44398</v>
      </c>
      <c r="C655" s="13">
        <f>Taxi_journeydata!C655</f>
        <v>0.4142939814814815</v>
      </c>
      <c r="D655" s="11">
        <f>Taxi_journeydata!D655</f>
        <v>44398</v>
      </c>
      <c r="E655" s="13">
        <f>Taxi_journeydata!E655</f>
        <v>0.4168055555555556</v>
      </c>
      <c r="F655" s="5">
        <f>Taxi_journeydata!F655</f>
        <v>1</v>
      </c>
      <c r="G655" s="5">
        <f>Taxi_journeydata!G655</f>
        <v>166</v>
      </c>
      <c r="H655" s="5">
        <f>Taxi_journeydata!H655</f>
        <v>41</v>
      </c>
      <c r="I655" s="5">
        <f>Taxi_journeydata!I655</f>
        <v>1</v>
      </c>
      <c r="J655" s="5">
        <f>Taxi_journeydata!J655</f>
        <v>0.73</v>
      </c>
      <c r="K655" s="5">
        <f>Taxi_journeydata!K655</f>
        <v>4.5</v>
      </c>
      <c r="M655" s="13">
        <f>IF(K655="","",Taxi_journeydata!M655)</f>
        <v>2.5115740718320012E-3</v>
      </c>
      <c r="N655" s="46">
        <f t="shared" si="33"/>
        <v>3.6166666634380817</v>
      </c>
      <c r="O655" s="5">
        <f t="shared" si="32"/>
        <v>4</v>
      </c>
      <c r="P655" s="20">
        <f t="shared" si="34"/>
        <v>9</v>
      </c>
    </row>
    <row r="656" spans="2:16" x14ac:dyDescent="0.35">
      <c r="B656" s="11">
        <f>Taxi_journeydata!B656</f>
        <v>44398</v>
      </c>
      <c r="C656" s="13">
        <f>Taxi_journeydata!C656</f>
        <v>0.43314814814814812</v>
      </c>
      <c r="D656" s="11">
        <f>Taxi_journeydata!D656</f>
        <v>44398</v>
      </c>
      <c r="E656" s="13">
        <f>Taxi_journeydata!E656</f>
        <v>0.45868055555555554</v>
      </c>
      <c r="F656" s="5">
        <f>Taxi_journeydata!F656</f>
        <v>2</v>
      </c>
      <c r="G656" s="5">
        <f>Taxi_journeydata!G656</f>
        <v>132</v>
      </c>
      <c r="H656" s="5">
        <f>Taxi_journeydata!H656</f>
        <v>49</v>
      </c>
      <c r="I656" s="5">
        <f>Taxi_journeydata!I656</f>
        <v>1</v>
      </c>
      <c r="J656" s="5">
        <f>Taxi_journeydata!J656</f>
        <v>11.37</v>
      </c>
      <c r="K656" s="5">
        <f>Taxi_journeydata!K656</f>
        <v>52</v>
      </c>
      <c r="M656" s="13">
        <f>IF(K656="","",Taxi_journeydata!M656)</f>
        <v>2.5532407409627922E-2</v>
      </c>
      <c r="N656" s="46">
        <f t="shared" si="33"/>
        <v>36.766666669864208</v>
      </c>
      <c r="O656" s="5">
        <f t="shared" si="32"/>
        <v>4</v>
      </c>
      <c r="P656" s="20">
        <f t="shared" si="34"/>
        <v>10</v>
      </c>
    </row>
    <row r="657" spans="2:16" x14ac:dyDescent="0.35">
      <c r="B657" s="11">
        <f>Taxi_journeydata!B657</f>
        <v>44398</v>
      </c>
      <c r="C657" s="13">
        <f>Taxi_journeydata!C657</f>
        <v>0.42644675925925929</v>
      </c>
      <c r="D657" s="11">
        <f>Taxi_journeydata!D657</f>
        <v>44398</v>
      </c>
      <c r="E657" s="13">
        <f>Taxi_journeydata!E657</f>
        <v>0.43509259259259259</v>
      </c>
      <c r="F657" s="5">
        <f>Taxi_journeydata!F657</f>
        <v>1</v>
      </c>
      <c r="G657" s="5">
        <f>Taxi_journeydata!G657</f>
        <v>42</v>
      </c>
      <c r="H657" s="5">
        <f>Taxi_journeydata!H657</f>
        <v>75</v>
      </c>
      <c r="I657" s="5">
        <f>Taxi_journeydata!I657</f>
        <v>1</v>
      </c>
      <c r="J657" s="5">
        <f>Taxi_journeydata!J657</f>
        <v>2.19</v>
      </c>
      <c r="K657" s="5">
        <f>Taxi_journeydata!K657</f>
        <v>10.5</v>
      </c>
      <c r="M657" s="13">
        <f>IF(K657="","",Taxi_journeydata!M657)</f>
        <v>8.6458333316841163E-3</v>
      </c>
      <c r="N657" s="46">
        <f t="shared" si="33"/>
        <v>12.449999997625127</v>
      </c>
      <c r="O657" s="5">
        <f t="shared" si="32"/>
        <v>4</v>
      </c>
      <c r="P657" s="20">
        <f t="shared" si="34"/>
        <v>10</v>
      </c>
    </row>
    <row r="658" spans="2:16" x14ac:dyDescent="0.35">
      <c r="B658" s="11">
        <f>Taxi_journeydata!B658</f>
        <v>44398</v>
      </c>
      <c r="C658" s="13">
        <f>Taxi_journeydata!C658</f>
        <v>0.42702546296296301</v>
      </c>
      <c r="D658" s="11">
        <f>Taxi_journeydata!D658</f>
        <v>44398</v>
      </c>
      <c r="E658" s="13">
        <f>Taxi_journeydata!E658</f>
        <v>0.43636574074074069</v>
      </c>
      <c r="F658" s="5">
        <f>Taxi_journeydata!F658</f>
        <v>1</v>
      </c>
      <c r="G658" s="5">
        <f>Taxi_journeydata!G658</f>
        <v>74</v>
      </c>
      <c r="H658" s="5">
        <f>Taxi_journeydata!H658</f>
        <v>244</v>
      </c>
      <c r="I658" s="5">
        <f>Taxi_journeydata!I658</f>
        <v>1</v>
      </c>
      <c r="J658" s="5">
        <f>Taxi_journeydata!J658</f>
        <v>3.41</v>
      </c>
      <c r="K658" s="5">
        <f>Taxi_journeydata!K658</f>
        <v>13.5</v>
      </c>
      <c r="M658" s="13">
        <f>IF(K658="","",Taxi_journeydata!M658)</f>
        <v>9.340277778392192E-3</v>
      </c>
      <c r="N658" s="46">
        <f t="shared" si="33"/>
        <v>13.450000000884756</v>
      </c>
      <c r="O658" s="5">
        <f t="shared" si="32"/>
        <v>4</v>
      </c>
      <c r="P658" s="20">
        <f t="shared" si="34"/>
        <v>10</v>
      </c>
    </row>
    <row r="659" spans="2:16" x14ac:dyDescent="0.35">
      <c r="B659" s="11">
        <f>Taxi_journeydata!B659</f>
        <v>44398</v>
      </c>
      <c r="C659" s="13">
        <f>Taxi_journeydata!C659</f>
        <v>0.4791435185185185</v>
      </c>
      <c r="D659" s="11">
        <f>Taxi_journeydata!D659</f>
        <v>44398</v>
      </c>
      <c r="E659" s="13">
        <f>Taxi_journeydata!E659</f>
        <v>0.49050925925925926</v>
      </c>
      <c r="F659" s="5">
        <f>Taxi_journeydata!F659</f>
        <v>1</v>
      </c>
      <c r="G659" s="5">
        <f>Taxi_journeydata!G659</f>
        <v>97</v>
      </c>
      <c r="H659" s="5">
        <f>Taxi_journeydata!H659</f>
        <v>181</v>
      </c>
      <c r="I659" s="5">
        <f>Taxi_journeydata!I659</f>
        <v>2</v>
      </c>
      <c r="J659" s="5">
        <f>Taxi_journeydata!J659</f>
        <v>2.58</v>
      </c>
      <c r="K659" s="5">
        <f>Taxi_journeydata!K659</f>
        <v>11.5</v>
      </c>
      <c r="M659" s="13">
        <f>IF(K659="","",Taxi_journeydata!M659)</f>
        <v>1.1365740741894115E-2</v>
      </c>
      <c r="N659" s="46">
        <f t="shared" si="33"/>
        <v>16.366666668327525</v>
      </c>
      <c r="O659" s="5">
        <f t="shared" si="32"/>
        <v>4</v>
      </c>
      <c r="P659" s="20">
        <f t="shared" si="34"/>
        <v>11</v>
      </c>
    </row>
    <row r="660" spans="2:16" x14ac:dyDescent="0.35">
      <c r="B660" s="11">
        <f>Taxi_journeydata!B660</f>
        <v>44398</v>
      </c>
      <c r="C660" s="13">
        <f>Taxi_journeydata!C660</f>
        <v>0.52366898148148155</v>
      </c>
      <c r="D660" s="11">
        <f>Taxi_journeydata!D660</f>
        <v>44398</v>
      </c>
      <c r="E660" s="13">
        <f>Taxi_journeydata!E660</f>
        <v>0.52806712962962965</v>
      </c>
      <c r="F660" s="5">
        <f>Taxi_journeydata!F660</f>
        <v>1</v>
      </c>
      <c r="G660" s="5">
        <f>Taxi_journeydata!G660</f>
        <v>95</v>
      </c>
      <c r="H660" s="5">
        <f>Taxi_journeydata!H660</f>
        <v>95</v>
      </c>
      <c r="I660" s="5">
        <f>Taxi_journeydata!I660</f>
        <v>1</v>
      </c>
      <c r="J660" s="5">
        <f>Taxi_journeydata!J660</f>
        <v>0.86</v>
      </c>
      <c r="K660" s="5">
        <f>Taxi_journeydata!K660</f>
        <v>6</v>
      </c>
      <c r="M660" s="13">
        <f>IF(K660="","",Taxi_journeydata!M660)</f>
        <v>4.3981481503578834E-3</v>
      </c>
      <c r="N660" s="46">
        <f t="shared" si="33"/>
        <v>6.3333333365153521</v>
      </c>
      <c r="O660" s="5">
        <f t="shared" si="32"/>
        <v>4</v>
      </c>
      <c r="P660" s="20">
        <f t="shared" si="34"/>
        <v>12</v>
      </c>
    </row>
    <row r="661" spans="2:16" x14ac:dyDescent="0.35">
      <c r="B661" s="11">
        <f>Taxi_journeydata!B661</f>
        <v>44398</v>
      </c>
      <c r="C661" s="13">
        <f>Taxi_journeydata!C661</f>
        <v>0.50626157407407402</v>
      </c>
      <c r="D661" s="11">
        <f>Taxi_journeydata!D661</f>
        <v>44398</v>
      </c>
      <c r="E661" s="13">
        <f>Taxi_journeydata!E661</f>
        <v>0.52796296296296297</v>
      </c>
      <c r="F661" s="5">
        <f>Taxi_journeydata!F661</f>
        <v>1</v>
      </c>
      <c r="G661" s="5">
        <f>Taxi_journeydata!G661</f>
        <v>33</v>
      </c>
      <c r="H661" s="5">
        <f>Taxi_journeydata!H661</f>
        <v>26</v>
      </c>
      <c r="I661" s="5">
        <f>Taxi_journeydata!I661</f>
        <v>1</v>
      </c>
      <c r="J661" s="5">
        <f>Taxi_journeydata!J661</f>
        <v>5.05</v>
      </c>
      <c r="K661" s="5">
        <f>Taxi_journeydata!K661</f>
        <v>22.5</v>
      </c>
      <c r="M661" s="13">
        <f>IF(K661="","",Taxi_journeydata!M661)</f>
        <v>2.1701388890505768E-2</v>
      </c>
      <c r="N661" s="46">
        <f t="shared" si="33"/>
        <v>31.250000002328306</v>
      </c>
      <c r="O661" s="5">
        <f t="shared" si="32"/>
        <v>4</v>
      </c>
      <c r="P661" s="20">
        <f t="shared" si="34"/>
        <v>12</v>
      </c>
    </row>
    <row r="662" spans="2:16" x14ac:dyDescent="0.35">
      <c r="B662" s="11">
        <f>Taxi_journeydata!B662</f>
        <v>44398</v>
      </c>
      <c r="C662" s="13">
        <f>Taxi_journeydata!C662</f>
        <v>0.51511574074074074</v>
      </c>
      <c r="D662" s="11">
        <f>Taxi_journeydata!D662</f>
        <v>44398</v>
      </c>
      <c r="E662" s="13">
        <f>Taxi_journeydata!E662</f>
        <v>0.52655092592592589</v>
      </c>
      <c r="F662" s="5">
        <f>Taxi_journeydata!F662</f>
        <v>1</v>
      </c>
      <c r="G662" s="5">
        <f>Taxi_journeydata!G662</f>
        <v>129</v>
      </c>
      <c r="H662" s="5">
        <f>Taxi_journeydata!H662</f>
        <v>196</v>
      </c>
      <c r="I662" s="5">
        <f>Taxi_journeydata!I662</f>
        <v>1</v>
      </c>
      <c r="J662" s="5">
        <f>Taxi_journeydata!J662</f>
        <v>3.1</v>
      </c>
      <c r="K662" s="5">
        <f>Taxi_journeydata!K662</f>
        <v>13</v>
      </c>
      <c r="M662" s="13">
        <f>IF(K662="","",Taxi_journeydata!M662)</f>
        <v>1.1435185188020114E-2</v>
      </c>
      <c r="N662" s="46">
        <f t="shared" si="33"/>
        <v>16.466666670748964</v>
      </c>
      <c r="O662" s="5">
        <f t="shared" si="32"/>
        <v>4</v>
      </c>
      <c r="P662" s="20">
        <f t="shared" si="34"/>
        <v>12</v>
      </c>
    </row>
    <row r="663" spans="2:16" x14ac:dyDescent="0.35">
      <c r="B663" s="11">
        <f>Taxi_journeydata!B663</f>
        <v>44398</v>
      </c>
      <c r="C663" s="13">
        <f>Taxi_journeydata!C663</f>
        <v>0.54762731481481486</v>
      </c>
      <c r="D663" s="11">
        <f>Taxi_journeydata!D663</f>
        <v>44398</v>
      </c>
      <c r="E663" s="13">
        <f>Taxi_journeydata!E663</f>
        <v>0.55914351851851851</v>
      </c>
      <c r="F663" s="5">
        <f>Taxi_journeydata!F663</f>
        <v>1</v>
      </c>
      <c r="G663" s="5">
        <f>Taxi_journeydata!G663</f>
        <v>33</v>
      </c>
      <c r="H663" s="5">
        <f>Taxi_journeydata!H663</f>
        <v>189</v>
      </c>
      <c r="I663" s="5">
        <f>Taxi_journeydata!I663</f>
        <v>1</v>
      </c>
      <c r="J663" s="5">
        <f>Taxi_journeydata!J663</f>
        <v>2.27</v>
      </c>
      <c r="K663" s="5">
        <f>Taxi_journeydata!K663</f>
        <v>11.5</v>
      </c>
      <c r="M663" s="13">
        <f>IF(K663="","",Taxi_journeydata!M663)</f>
        <v>1.1516203703649808E-2</v>
      </c>
      <c r="N663" s="46">
        <f t="shared" si="33"/>
        <v>16.583333333255723</v>
      </c>
      <c r="O663" s="5">
        <f t="shared" si="32"/>
        <v>4</v>
      </c>
      <c r="P663" s="20">
        <f t="shared" si="34"/>
        <v>13</v>
      </c>
    </row>
    <row r="664" spans="2:16" x14ac:dyDescent="0.35">
      <c r="B664" s="11">
        <f>Taxi_journeydata!B664</f>
        <v>44398</v>
      </c>
      <c r="C664" s="13">
        <f>Taxi_journeydata!C664</f>
        <v>0.62607638888888884</v>
      </c>
      <c r="D664" s="11">
        <f>Taxi_journeydata!D664</f>
        <v>44398</v>
      </c>
      <c r="E664" s="13">
        <f>Taxi_journeydata!E664</f>
        <v>0.63796296296296295</v>
      </c>
      <c r="F664" s="5">
        <f>Taxi_journeydata!F664</f>
        <v>1</v>
      </c>
      <c r="G664" s="5">
        <f>Taxi_journeydata!G664</f>
        <v>82</v>
      </c>
      <c r="H664" s="5">
        <f>Taxi_journeydata!H664</f>
        <v>129</v>
      </c>
      <c r="I664" s="5">
        <f>Taxi_journeydata!I664</f>
        <v>1</v>
      </c>
      <c r="J664" s="5">
        <f>Taxi_journeydata!J664</f>
        <v>1.77</v>
      </c>
      <c r="K664" s="5">
        <f>Taxi_journeydata!K664</f>
        <v>12</v>
      </c>
      <c r="M664" s="13">
        <f>IF(K664="","",Taxi_journeydata!M664)</f>
        <v>1.1886574073287193E-2</v>
      </c>
      <c r="N664" s="46">
        <f t="shared" si="33"/>
        <v>17.116666665533558</v>
      </c>
      <c r="O664" s="5">
        <f t="shared" si="32"/>
        <v>4</v>
      </c>
      <c r="P664" s="20">
        <f t="shared" si="34"/>
        <v>15</v>
      </c>
    </row>
    <row r="665" spans="2:16" x14ac:dyDescent="0.35">
      <c r="B665" s="11">
        <f>Taxi_journeydata!B665</f>
        <v>44398</v>
      </c>
      <c r="C665" s="13">
        <f>Taxi_journeydata!C665</f>
        <v>0.61767361111111108</v>
      </c>
      <c r="D665" s="11">
        <f>Taxi_journeydata!D665</f>
        <v>44398</v>
      </c>
      <c r="E665" s="13">
        <f>Taxi_journeydata!E665</f>
        <v>0.62159722222222225</v>
      </c>
      <c r="F665" s="5">
        <f>Taxi_journeydata!F665</f>
        <v>1</v>
      </c>
      <c r="G665" s="5">
        <f>Taxi_journeydata!G665</f>
        <v>159</v>
      </c>
      <c r="H665" s="5">
        <f>Taxi_journeydata!H665</f>
        <v>168</v>
      </c>
      <c r="I665" s="5">
        <f>Taxi_journeydata!I665</f>
        <v>1</v>
      </c>
      <c r="J665" s="5">
        <f>Taxi_journeydata!J665</f>
        <v>0.68</v>
      </c>
      <c r="K665" s="5">
        <f>Taxi_journeydata!K665</f>
        <v>5.5</v>
      </c>
      <c r="M665" s="13">
        <f>IF(K665="","",Taxi_journeydata!M665)</f>
        <v>3.9236111115314998E-3</v>
      </c>
      <c r="N665" s="46">
        <f t="shared" si="33"/>
        <v>5.6500000006053597</v>
      </c>
      <c r="O665" s="5">
        <f t="shared" si="32"/>
        <v>4</v>
      </c>
      <c r="P665" s="20">
        <f t="shared" si="34"/>
        <v>14</v>
      </c>
    </row>
    <row r="666" spans="2:16" x14ac:dyDescent="0.35">
      <c r="B666" s="11">
        <f>Taxi_journeydata!B666</f>
        <v>44398</v>
      </c>
      <c r="C666" s="13">
        <f>Taxi_journeydata!C666</f>
        <v>0.6653472222222222</v>
      </c>
      <c r="D666" s="11">
        <f>Taxi_journeydata!D666</f>
        <v>44398</v>
      </c>
      <c r="E666" s="13">
        <f>Taxi_journeydata!E666</f>
        <v>0.67824074074074081</v>
      </c>
      <c r="F666" s="5">
        <f>Taxi_journeydata!F666</f>
        <v>1</v>
      </c>
      <c r="G666" s="5">
        <f>Taxi_journeydata!G666</f>
        <v>62</v>
      </c>
      <c r="H666" s="5">
        <f>Taxi_journeydata!H666</f>
        <v>40</v>
      </c>
      <c r="I666" s="5">
        <f>Taxi_journeydata!I666</f>
        <v>1</v>
      </c>
      <c r="J666" s="5">
        <f>Taxi_journeydata!J666</f>
        <v>3.33</v>
      </c>
      <c r="K666" s="5">
        <f>Taxi_journeydata!K666</f>
        <v>14</v>
      </c>
      <c r="M666" s="13">
        <f>IF(K666="","",Taxi_journeydata!M666)</f>
        <v>1.2893518520286307E-2</v>
      </c>
      <c r="N666" s="46">
        <f t="shared" si="33"/>
        <v>18.566666669212282</v>
      </c>
      <c r="O666" s="5">
        <f t="shared" si="32"/>
        <v>4</v>
      </c>
      <c r="P666" s="20">
        <f t="shared" si="34"/>
        <v>15</v>
      </c>
    </row>
    <row r="667" spans="2:16" x14ac:dyDescent="0.35">
      <c r="B667" s="11">
        <f>Taxi_journeydata!B667</f>
        <v>44398</v>
      </c>
      <c r="C667" s="13">
        <f>Taxi_journeydata!C667</f>
        <v>0.64103009259259258</v>
      </c>
      <c r="D667" s="11">
        <f>Taxi_journeydata!D667</f>
        <v>44398</v>
      </c>
      <c r="E667" s="13">
        <f>Taxi_journeydata!E667</f>
        <v>0.64810185185185187</v>
      </c>
      <c r="F667" s="5">
        <f>Taxi_journeydata!F667</f>
        <v>1</v>
      </c>
      <c r="G667" s="5">
        <f>Taxi_journeydata!G667</f>
        <v>166</v>
      </c>
      <c r="H667" s="5">
        <f>Taxi_journeydata!H667</f>
        <v>116</v>
      </c>
      <c r="I667" s="5">
        <f>Taxi_journeydata!I667</f>
        <v>1</v>
      </c>
      <c r="J667" s="5">
        <f>Taxi_journeydata!J667</f>
        <v>1.57</v>
      </c>
      <c r="K667" s="5">
        <f>Taxi_journeydata!K667</f>
        <v>8.5</v>
      </c>
      <c r="M667" s="13">
        <f>IF(K667="","",Taxi_journeydata!M667)</f>
        <v>7.07175926072523E-3</v>
      </c>
      <c r="N667" s="46">
        <f t="shared" si="33"/>
        <v>10.183333335444331</v>
      </c>
      <c r="O667" s="5">
        <f t="shared" si="32"/>
        <v>4</v>
      </c>
      <c r="P667" s="20">
        <f t="shared" si="34"/>
        <v>15</v>
      </c>
    </row>
    <row r="668" spans="2:16" x14ac:dyDescent="0.35">
      <c r="B668" s="11">
        <f>Taxi_journeydata!B668</f>
        <v>44398</v>
      </c>
      <c r="C668" s="13">
        <f>Taxi_journeydata!C668</f>
        <v>0.70614583333333336</v>
      </c>
      <c r="D668" s="11">
        <f>Taxi_journeydata!D668</f>
        <v>44398</v>
      </c>
      <c r="E668" s="13">
        <f>Taxi_journeydata!E668</f>
        <v>0.73013888888888889</v>
      </c>
      <c r="F668" s="5">
        <f>Taxi_journeydata!F668</f>
        <v>1</v>
      </c>
      <c r="G668" s="5">
        <f>Taxi_journeydata!G668</f>
        <v>37</v>
      </c>
      <c r="H668" s="5">
        <f>Taxi_journeydata!H668</f>
        <v>49</v>
      </c>
      <c r="I668" s="5">
        <f>Taxi_journeydata!I668</f>
        <v>1</v>
      </c>
      <c r="J668" s="5">
        <f>Taxi_journeydata!J668</f>
        <v>3.79</v>
      </c>
      <c r="K668" s="5">
        <f>Taxi_journeydata!K668</f>
        <v>22</v>
      </c>
      <c r="M668" s="13">
        <f>IF(K668="","",Taxi_journeydata!M668)</f>
        <v>2.3993055554456078E-2</v>
      </c>
      <c r="N668" s="46">
        <f t="shared" si="33"/>
        <v>34.549999998416752</v>
      </c>
      <c r="O668" s="5">
        <f t="shared" si="32"/>
        <v>4</v>
      </c>
      <c r="P668" s="20">
        <f t="shared" si="34"/>
        <v>16</v>
      </c>
    </row>
    <row r="669" spans="2:16" x14ac:dyDescent="0.35">
      <c r="B669" s="11">
        <f>Taxi_journeydata!B669</f>
        <v>44398</v>
      </c>
      <c r="C669" s="13">
        <f>Taxi_journeydata!C669</f>
        <v>0.69755787037037031</v>
      </c>
      <c r="D669" s="11">
        <f>Taxi_journeydata!D669</f>
        <v>44398</v>
      </c>
      <c r="E669" s="13">
        <f>Taxi_journeydata!E669</f>
        <v>0.71711805555555552</v>
      </c>
      <c r="F669" s="5">
        <f>Taxi_journeydata!F669</f>
        <v>1</v>
      </c>
      <c r="G669" s="5">
        <f>Taxi_journeydata!G669</f>
        <v>213</v>
      </c>
      <c r="H669" s="5">
        <f>Taxi_journeydata!H669</f>
        <v>74</v>
      </c>
      <c r="I669" s="5">
        <f>Taxi_journeydata!I669</f>
        <v>1</v>
      </c>
      <c r="J669" s="5">
        <f>Taxi_journeydata!J669</f>
        <v>5.79</v>
      </c>
      <c r="K669" s="5">
        <f>Taxi_journeydata!K669</f>
        <v>23</v>
      </c>
      <c r="M669" s="13">
        <f>IF(K669="","",Taxi_journeydata!M669)</f>
        <v>1.9560185188311152E-2</v>
      </c>
      <c r="N669" s="46">
        <f t="shared" si="33"/>
        <v>28.166666671168059</v>
      </c>
      <c r="O669" s="5">
        <f t="shared" si="32"/>
        <v>4</v>
      </c>
      <c r="P669" s="20">
        <f t="shared" si="34"/>
        <v>16</v>
      </c>
    </row>
    <row r="670" spans="2:16" x14ac:dyDescent="0.35">
      <c r="B670" s="11">
        <f>Taxi_journeydata!B670</f>
        <v>44398</v>
      </c>
      <c r="C670" s="13">
        <f>Taxi_journeydata!C670</f>
        <v>0.7171412037037036</v>
      </c>
      <c r="D670" s="11">
        <f>Taxi_journeydata!D670</f>
        <v>44398</v>
      </c>
      <c r="E670" s="13">
        <f>Taxi_journeydata!E670</f>
        <v>0.71930555555555553</v>
      </c>
      <c r="F670" s="5">
        <f>Taxi_journeydata!F670</f>
        <v>1</v>
      </c>
      <c r="G670" s="5">
        <f>Taxi_journeydata!G670</f>
        <v>134</v>
      </c>
      <c r="H670" s="5">
        <f>Taxi_journeydata!H670</f>
        <v>95</v>
      </c>
      <c r="I670" s="5">
        <f>Taxi_journeydata!I670</f>
        <v>1</v>
      </c>
      <c r="J670" s="5">
        <f>Taxi_journeydata!J670</f>
        <v>0.35</v>
      </c>
      <c r="K670" s="5">
        <f>Taxi_journeydata!K670</f>
        <v>4</v>
      </c>
      <c r="M670" s="13">
        <f>IF(K670="","",Taxi_journeydata!M670)</f>
        <v>2.1643518484779634E-3</v>
      </c>
      <c r="N670" s="46">
        <f t="shared" si="33"/>
        <v>3.1166666618082672</v>
      </c>
      <c r="O670" s="5">
        <f t="shared" si="32"/>
        <v>4</v>
      </c>
      <c r="P670" s="20">
        <f t="shared" si="34"/>
        <v>17</v>
      </c>
    </row>
    <row r="671" spans="2:16" x14ac:dyDescent="0.35">
      <c r="B671" s="11">
        <f>Taxi_journeydata!B671</f>
        <v>44398</v>
      </c>
      <c r="C671" s="13">
        <f>Taxi_journeydata!C671</f>
        <v>0.73322916666666671</v>
      </c>
      <c r="D671" s="11">
        <f>Taxi_journeydata!D671</f>
        <v>44398</v>
      </c>
      <c r="E671" s="13">
        <f>Taxi_journeydata!E671</f>
        <v>0.73896990740740742</v>
      </c>
      <c r="F671" s="5">
        <f>Taxi_journeydata!F671</f>
        <v>1</v>
      </c>
      <c r="G671" s="5">
        <f>Taxi_journeydata!G671</f>
        <v>82</v>
      </c>
      <c r="H671" s="5">
        <f>Taxi_journeydata!H671</f>
        <v>82</v>
      </c>
      <c r="I671" s="5">
        <f>Taxi_journeydata!I671</f>
        <v>1</v>
      </c>
      <c r="J671" s="5">
        <f>Taxi_journeydata!J671</f>
        <v>0.68</v>
      </c>
      <c r="K671" s="5">
        <f>Taxi_journeydata!K671</f>
        <v>6.5</v>
      </c>
      <c r="M671" s="13">
        <f>IF(K671="","",Taxi_journeydata!M671)</f>
        <v>5.7407407439313829E-3</v>
      </c>
      <c r="N671" s="46">
        <f t="shared" si="33"/>
        <v>8.2666666712611914</v>
      </c>
      <c r="O671" s="5">
        <f t="shared" si="32"/>
        <v>4</v>
      </c>
      <c r="P671" s="20">
        <f t="shared" si="34"/>
        <v>17</v>
      </c>
    </row>
    <row r="672" spans="2:16" x14ac:dyDescent="0.35">
      <c r="B672" s="11">
        <f>Taxi_journeydata!B672</f>
        <v>44398</v>
      </c>
      <c r="C672" s="13">
        <f>Taxi_journeydata!C672</f>
        <v>0.74851851851851858</v>
      </c>
      <c r="D672" s="11">
        <f>Taxi_journeydata!D672</f>
        <v>44398</v>
      </c>
      <c r="E672" s="13">
        <f>Taxi_journeydata!E672</f>
        <v>0.75831018518518523</v>
      </c>
      <c r="F672" s="5">
        <f>Taxi_journeydata!F672</f>
        <v>1</v>
      </c>
      <c r="G672" s="5">
        <f>Taxi_journeydata!G672</f>
        <v>74</v>
      </c>
      <c r="H672" s="5">
        <f>Taxi_journeydata!H672</f>
        <v>166</v>
      </c>
      <c r="I672" s="5">
        <f>Taxi_journeydata!I672</f>
        <v>1</v>
      </c>
      <c r="J672" s="5">
        <f>Taxi_journeydata!J672</f>
        <v>1.63</v>
      </c>
      <c r="K672" s="5">
        <f>Taxi_journeydata!K672</f>
        <v>10.5</v>
      </c>
      <c r="M672" s="13">
        <f>IF(K672="","",Taxi_journeydata!M672)</f>
        <v>9.7916666636592709E-3</v>
      </c>
      <c r="N672" s="46">
        <f t="shared" si="33"/>
        <v>14.09999999566935</v>
      </c>
      <c r="O672" s="5">
        <f t="shared" si="32"/>
        <v>4</v>
      </c>
      <c r="P672" s="20">
        <f t="shared" si="34"/>
        <v>17</v>
      </c>
    </row>
    <row r="673" spans="2:16" x14ac:dyDescent="0.35">
      <c r="B673" s="11">
        <f>Taxi_journeydata!B673</f>
        <v>44398</v>
      </c>
      <c r="C673" s="13">
        <f>Taxi_journeydata!C673</f>
        <v>0.72583333333333344</v>
      </c>
      <c r="D673" s="11">
        <f>Taxi_journeydata!D673</f>
        <v>44398</v>
      </c>
      <c r="E673" s="13">
        <f>Taxi_journeydata!E673</f>
        <v>0.73674768518518519</v>
      </c>
      <c r="F673" s="5">
        <f>Taxi_journeydata!F673</f>
        <v>1</v>
      </c>
      <c r="G673" s="5">
        <f>Taxi_journeydata!G673</f>
        <v>47</v>
      </c>
      <c r="H673" s="5">
        <f>Taxi_journeydata!H673</f>
        <v>167</v>
      </c>
      <c r="I673" s="5">
        <f>Taxi_journeydata!I673</f>
        <v>1</v>
      </c>
      <c r="J673" s="5">
        <f>Taxi_journeydata!J673</f>
        <v>2.58</v>
      </c>
      <c r="K673" s="5">
        <f>Taxi_journeydata!K673</f>
        <v>12</v>
      </c>
      <c r="M673" s="13">
        <f>IF(K673="","",Taxi_journeydata!M673)</f>
        <v>1.0914351849351078E-2</v>
      </c>
      <c r="N673" s="46">
        <f t="shared" si="33"/>
        <v>15.716666663065553</v>
      </c>
      <c r="O673" s="5">
        <f t="shared" si="32"/>
        <v>4</v>
      </c>
      <c r="P673" s="20">
        <f t="shared" si="34"/>
        <v>17</v>
      </c>
    </row>
    <row r="674" spans="2:16" x14ac:dyDescent="0.35">
      <c r="B674" s="11">
        <f>Taxi_journeydata!B674</f>
        <v>44398</v>
      </c>
      <c r="C674" s="13">
        <f>Taxi_journeydata!C674</f>
        <v>0.78766203703703708</v>
      </c>
      <c r="D674" s="11">
        <f>Taxi_journeydata!D674</f>
        <v>44398</v>
      </c>
      <c r="E674" s="13">
        <f>Taxi_journeydata!E674</f>
        <v>0.81123842592592599</v>
      </c>
      <c r="F674" s="5">
        <f>Taxi_journeydata!F674</f>
        <v>1</v>
      </c>
      <c r="G674" s="5">
        <f>Taxi_journeydata!G674</f>
        <v>97</v>
      </c>
      <c r="H674" s="5">
        <f>Taxi_journeydata!H674</f>
        <v>49</v>
      </c>
      <c r="I674" s="5">
        <f>Taxi_journeydata!I674</f>
        <v>1</v>
      </c>
      <c r="J674" s="5">
        <f>Taxi_journeydata!J674</f>
        <v>3.28</v>
      </c>
      <c r="K674" s="5">
        <f>Taxi_journeydata!K674</f>
        <v>21</v>
      </c>
      <c r="M674" s="13">
        <f>IF(K674="","",Taxi_journeydata!M674)</f>
        <v>2.3576388892251998E-2</v>
      </c>
      <c r="N674" s="46">
        <f t="shared" si="33"/>
        <v>33.950000004842877</v>
      </c>
      <c r="O674" s="5">
        <f t="shared" si="32"/>
        <v>4</v>
      </c>
      <c r="P674" s="20">
        <f t="shared" si="34"/>
        <v>18</v>
      </c>
    </row>
    <row r="675" spans="2:16" x14ac:dyDescent="0.35">
      <c r="B675" s="11">
        <f>Taxi_journeydata!B675</f>
        <v>44398</v>
      </c>
      <c r="C675" s="13">
        <f>Taxi_journeydata!C675</f>
        <v>0.80025462962962957</v>
      </c>
      <c r="D675" s="11">
        <f>Taxi_journeydata!D675</f>
        <v>44398</v>
      </c>
      <c r="E675" s="13">
        <f>Taxi_journeydata!E675</f>
        <v>0.80479166666666668</v>
      </c>
      <c r="F675" s="5">
        <f>Taxi_journeydata!F675</f>
        <v>1</v>
      </c>
      <c r="G675" s="5">
        <f>Taxi_journeydata!G675</f>
        <v>75</v>
      </c>
      <c r="H675" s="5">
        <f>Taxi_journeydata!H675</f>
        <v>74</v>
      </c>
      <c r="I675" s="5">
        <f>Taxi_journeydata!I675</f>
        <v>1</v>
      </c>
      <c r="J675" s="5">
        <f>Taxi_journeydata!J675</f>
        <v>1.46</v>
      </c>
      <c r="K675" s="5">
        <f>Taxi_journeydata!K675</f>
        <v>6.5</v>
      </c>
      <c r="M675" s="13">
        <f>IF(K675="","",Taxi_journeydata!M675)</f>
        <v>4.537037035333924E-3</v>
      </c>
      <c r="N675" s="46">
        <f t="shared" si="33"/>
        <v>6.5333333308808506</v>
      </c>
      <c r="O675" s="5">
        <f t="shared" si="32"/>
        <v>4</v>
      </c>
      <c r="P675" s="20">
        <f t="shared" si="34"/>
        <v>19</v>
      </c>
    </row>
    <row r="676" spans="2:16" x14ac:dyDescent="0.35">
      <c r="B676" s="11">
        <f>Taxi_journeydata!B676</f>
        <v>44398</v>
      </c>
      <c r="C676" s="13">
        <f>Taxi_journeydata!C676</f>
        <v>0.80747685185185192</v>
      </c>
      <c r="D676" s="11">
        <f>Taxi_journeydata!D676</f>
        <v>44398</v>
      </c>
      <c r="E676" s="13">
        <f>Taxi_journeydata!E676</f>
        <v>0.8190277777777778</v>
      </c>
      <c r="F676" s="5">
        <f>Taxi_journeydata!F676</f>
        <v>1</v>
      </c>
      <c r="G676" s="5">
        <f>Taxi_journeydata!G676</f>
        <v>260</v>
      </c>
      <c r="H676" s="5">
        <f>Taxi_journeydata!H676</f>
        <v>255</v>
      </c>
      <c r="I676" s="5">
        <f>Taxi_journeydata!I676</f>
        <v>1</v>
      </c>
      <c r="J676" s="5">
        <f>Taxi_journeydata!J676</f>
        <v>4.91</v>
      </c>
      <c r="K676" s="5">
        <f>Taxi_journeydata!K676</f>
        <v>17</v>
      </c>
      <c r="M676" s="13">
        <f>IF(K676="","",Taxi_journeydata!M676)</f>
        <v>1.1550925926712807E-2</v>
      </c>
      <c r="N676" s="46">
        <f t="shared" si="33"/>
        <v>16.633333334466442</v>
      </c>
      <c r="O676" s="5">
        <f t="shared" si="32"/>
        <v>4</v>
      </c>
      <c r="P676" s="20">
        <f t="shared" si="34"/>
        <v>19</v>
      </c>
    </row>
    <row r="677" spans="2:16" x14ac:dyDescent="0.35">
      <c r="B677" s="11">
        <f>Taxi_journeydata!B677</f>
        <v>44398</v>
      </c>
      <c r="C677" s="13">
        <f>Taxi_journeydata!C677</f>
        <v>0.84325231481481477</v>
      </c>
      <c r="D677" s="11">
        <f>Taxi_journeydata!D677</f>
        <v>44398</v>
      </c>
      <c r="E677" s="13">
        <f>Taxi_journeydata!E677</f>
        <v>0.85053240740740732</v>
      </c>
      <c r="F677" s="5">
        <f>Taxi_journeydata!F677</f>
        <v>1</v>
      </c>
      <c r="G677" s="5">
        <f>Taxi_journeydata!G677</f>
        <v>74</v>
      </c>
      <c r="H677" s="5">
        <f>Taxi_journeydata!H677</f>
        <v>24</v>
      </c>
      <c r="I677" s="5">
        <f>Taxi_journeydata!I677</f>
        <v>6</v>
      </c>
      <c r="J677" s="5">
        <f>Taxi_journeydata!J677</f>
        <v>1.77</v>
      </c>
      <c r="K677" s="5">
        <f>Taxi_journeydata!K677</f>
        <v>9</v>
      </c>
      <c r="M677" s="13">
        <f>IF(K677="","",Taxi_journeydata!M677)</f>
        <v>7.2800925918272696E-3</v>
      </c>
      <c r="N677" s="46">
        <f t="shared" si="33"/>
        <v>10.483333332231268</v>
      </c>
      <c r="O677" s="5">
        <f t="shared" si="32"/>
        <v>4</v>
      </c>
      <c r="P677" s="20">
        <f t="shared" si="34"/>
        <v>20</v>
      </c>
    </row>
    <row r="678" spans="2:16" x14ac:dyDescent="0.35">
      <c r="B678" s="11">
        <f>Taxi_journeydata!B678</f>
        <v>44398</v>
      </c>
      <c r="C678" s="13">
        <f>Taxi_journeydata!C678</f>
        <v>0.85472222222222216</v>
      </c>
      <c r="D678" s="11">
        <f>Taxi_journeydata!D678</f>
        <v>44398</v>
      </c>
      <c r="E678" s="13">
        <f>Taxi_journeydata!E678</f>
        <v>0.86593749999999992</v>
      </c>
      <c r="F678" s="5">
        <f>Taxi_journeydata!F678</f>
        <v>1</v>
      </c>
      <c r="G678" s="5">
        <f>Taxi_journeydata!G678</f>
        <v>74</v>
      </c>
      <c r="H678" s="5">
        <f>Taxi_journeydata!H678</f>
        <v>127</v>
      </c>
      <c r="I678" s="5">
        <f>Taxi_journeydata!I678</f>
        <v>1</v>
      </c>
      <c r="J678" s="5">
        <f>Taxi_journeydata!J678</f>
        <v>4.57</v>
      </c>
      <c r="K678" s="5">
        <f>Taxi_journeydata!K678</f>
        <v>17</v>
      </c>
      <c r="M678" s="13">
        <f>IF(K678="","",Taxi_journeydata!M678)</f>
        <v>1.1215277780138422E-2</v>
      </c>
      <c r="N678" s="46">
        <f t="shared" si="33"/>
        <v>16.150000003399327</v>
      </c>
      <c r="O678" s="5">
        <f t="shared" si="32"/>
        <v>4</v>
      </c>
      <c r="P678" s="20">
        <f t="shared" si="34"/>
        <v>20</v>
      </c>
    </row>
    <row r="679" spans="2:16" x14ac:dyDescent="0.35">
      <c r="B679" s="11">
        <f>Taxi_journeydata!B679</f>
        <v>44398</v>
      </c>
      <c r="C679" s="13">
        <f>Taxi_journeydata!C679</f>
        <v>0.91819444444444442</v>
      </c>
      <c r="D679" s="11">
        <f>Taxi_journeydata!D679</f>
        <v>44398</v>
      </c>
      <c r="E679" s="13">
        <f>Taxi_journeydata!E679</f>
        <v>0.92923611111111104</v>
      </c>
      <c r="F679" s="5">
        <f>Taxi_journeydata!F679</f>
        <v>1</v>
      </c>
      <c r="G679" s="5">
        <f>Taxi_journeydata!G679</f>
        <v>159</v>
      </c>
      <c r="H679" s="5">
        <f>Taxi_journeydata!H679</f>
        <v>20</v>
      </c>
      <c r="I679" s="5">
        <f>Taxi_journeydata!I679</f>
        <v>1</v>
      </c>
      <c r="J679" s="5">
        <f>Taxi_journeydata!J679</f>
        <v>2.81</v>
      </c>
      <c r="K679" s="5">
        <f>Taxi_journeydata!K679</f>
        <v>12.5</v>
      </c>
      <c r="M679" s="13">
        <f>IF(K679="","",Taxi_journeydata!M679)</f>
        <v>1.1041666664823424E-2</v>
      </c>
      <c r="N679" s="46">
        <f t="shared" si="33"/>
        <v>15.899999997345731</v>
      </c>
      <c r="O679" s="5">
        <f t="shared" si="32"/>
        <v>4</v>
      </c>
      <c r="P679" s="20">
        <f t="shared" si="34"/>
        <v>22</v>
      </c>
    </row>
    <row r="680" spans="2:16" x14ac:dyDescent="0.35">
      <c r="B680" s="11">
        <f>Taxi_journeydata!B680</f>
        <v>44398</v>
      </c>
      <c r="C680" s="13">
        <f>Taxi_journeydata!C680</f>
        <v>0.87784722222222211</v>
      </c>
      <c r="D680" s="11">
        <f>Taxi_journeydata!D680</f>
        <v>44398</v>
      </c>
      <c r="E680" s="13">
        <f>Taxi_journeydata!E680</f>
        <v>0.88493055555555555</v>
      </c>
      <c r="F680" s="5">
        <f>Taxi_journeydata!F680</f>
        <v>1</v>
      </c>
      <c r="G680" s="5">
        <f>Taxi_journeydata!G680</f>
        <v>260</v>
      </c>
      <c r="H680" s="5">
        <f>Taxi_journeydata!H680</f>
        <v>157</v>
      </c>
      <c r="I680" s="5">
        <f>Taxi_journeydata!I680</f>
        <v>1</v>
      </c>
      <c r="J680" s="5">
        <f>Taxi_journeydata!J680</f>
        <v>1.75</v>
      </c>
      <c r="K680" s="5">
        <f>Taxi_journeydata!K680</f>
        <v>9</v>
      </c>
      <c r="M680" s="13">
        <f>IF(K680="","",Taxi_journeydata!M680)</f>
        <v>7.0833333302289248E-3</v>
      </c>
      <c r="N680" s="46">
        <f t="shared" si="33"/>
        <v>10.199999995529652</v>
      </c>
      <c r="O680" s="5">
        <f t="shared" si="32"/>
        <v>4</v>
      </c>
      <c r="P680" s="20">
        <f t="shared" si="34"/>
        <v>21</v>
      </c>
    </row>
    <row r="681" spans="2:16" x14ac:dyDescent="0.35">
      <c r="B681" s="11">
        <f>Taxi_journeydata!B681</f>
        <v>44399</v>
      </c>
      <c r="C681" s="13">
        <f>Taxi_journeydata!C681</f>
        <v>0.27953703703703703</v>
      </c>
      <c r="D681" s="11">
        <f>Taxi_journeydata!D681</f>
        <v>44399</v>
      </c>
      <c r="E681" s="13">
        <f>Taxi_journeydata!E681</f>
        <v>0.28425925925925927</v>
      </c>
      <c r="F681" s="5">
        <f>Taxi_journeydata!F681</f>
        <v>1</v>
      </c>
      <c r="G681" s="5">
        <f>Taxi_journeydata!G681</f>
        <v>74</v>
      </c>
      <c r="H681" s="5">
        <f>Taxi_journeydata!H681</f>
        <v>43</v>
      </c>
      <c r="I681" s="5">
        <f>Taxi_journeydata!I681</f>
        <v>1</v>
      </c>
      <c r="J681" s="5">
        <f>Taxi_journeydata!J681</f>
        <v>1.68</v>
      </c>
      <c r="K681" s="5">
        <f>Taxi_journeydata!K681</f>
        <v>7.5</v>
      </c>
      <c r="M681" s="13">
        <f>IF(K681="","",Taxi_journeydata!M681)</f>
        <v>4.7222222201526165E-3</v>
      </c>
      <c r="N681" s="46">
        <f t="shared" si="33"/>
        <v>6.7999999970197678</v>
      </c>
      <c r="O681" s="5">
        <f t="shared" si="32"/>
        <v>5</v>
      </c>
      <c r="P681" s="20">
        <f t="shared" si="34"/>
        <v>6</v>
      </c>
    </row>
    <row r="682" spans="2:16" x14ac:dyDescent="0.35">
      <c r="B682" s="11">
        <f>Taxi_journeydata!B682</f>
        <v>44399</v>
      </c>
      <c r="C682" s="13">
        <f>Taxi_journeydata!C682</f>
        <v>0.28528935185185184</v>
      </c>
      <c r="D682" s="11">
        <f>Taxi_journeydata!D682</f>
        <v>44399</v>
      </c>
      <c r="E682" s="13">
        <f>Taxi_journeydata!E682</f>
        <v>0.31399305555555557</v>
      </c>
      <c r="F682" s="5">
        <f>Taxi_journeydata!F682</f>
        <v>1</v>
      </c>
      <c r="G682" s="5">
        <f>Taxi_journeydata!G682</f>
        <v>117</v>
      </c>
      <c r="H682" s="5">
        <f>Taxi_journeydata!H682</f>
        <v>197</v>
      </c>
      <c r="I682" s="5">
        <f>Taxi_journeydata!I682</f>
        <v>1</v>
      </c>
      <c r="J682" s="5">
        <f>Taxi_journeydata!J682</f>
        <v>10.61</v>
      </c>
      <c r="K682" s="5">
        <f>Taxi_journeydata!K682</f>
        <v>38</v>
      </c>
      <c r="M682" s="13">
        <f>IF(K682="","",Taxi_journeydata!M682)</f>
        <v>2.8703703705104999E-2</v>
      </c>
      <c r="N682" s="46">
        <f t="shared" si="33"/>
        <v>41.333333335351199</v>
      </c>
      <c r="O682" s="5">
        <f t="shared" si="32"/>
        <v>5</v>
      </c>
      <c r="P682" s="20">
        <f t="shared" si="34"/>
        <v>6</v>
      </c>
    </row>
    <row r="683" spans="2:16" x14ac:dyDescent="0.35">
      <c r="B683" s="11">
        <f>Taxi_journeydata!B683</f>
        <v>44399</v>
      </c>
      <c r="C683" s="13">
        <f>Taxi_journeydata!C683</f>
        <v>0.32847222222222222</v>
      </c>
      <c r="D683" s="11">
        <f>Taxi_journeydata!D683</f>
        <v>44399</v>
      </c>
      <c r="E683" s="13">
        <f>Taxi_journeydata!E683</f>
        <v>0.33296296296296296</v>
      </c>
      <c r="F683" s="5">
        <f>Taxi_journeydata!F683</f>
        <v>1</v>
      </c>
      <c r="G683" s="5">
        <f>Taxi_journeydata!G683</f>
        <v>41</v>
      </c>
      <c r="H683" s="5">
        <f>Taxi_journeydata!H683</f>
        <v>166</v>
      </c>
      <c r="I683" s="5">
        <f>Taxi_journeydata!I683</f>
        <v>1</v>
      </c>
      <c r="J683" s="5">
        <f>Taxi_journeydata!J683</f>
        <v>1.17</v>
      </c>
      <c r="K683" s="5">
        <f>Taxi_journeydata!K683</f>
        <v>6.5</v>
      </c>
      <c r="M683" s="13">
        <f>IF(K683="","",Taxi_journeydata!M683)</f>
        <v>4.4907407427672297E-3</v>
      </c>
      <c r="N683" s="46">
        <f t="shared" si="33"/>
        <v>6.4666666695848107</v>
      </c>
      <c r="O683" s="5">
        <f t="shared" si="32"/>
        <v>5</v>
      </c>
      <c r="P683" s="20">
        <f t="shared" si="34"/>
        <v>7</v>
      </c>
    </row>
    <row r="684" spans="2:16" x14ac:dyDescent="0.35">
      <c r="B684" s="11">
        <f>Taxi_journeydata!B684</f>
        <v>44399</v>
      </c>
      <c r="C684" s="13">
        <f>Taxi_journeydata!C684</f>
        <v>0.40004629629629629</v>
      </c>
      <c r="D684" s="11">
        <f>Taxi_journeydata!D684</f>
        <v>44399</v>
      </c>
      <c r="E684" s="13">
        <f>Taxi_journeydata!E684</f>
        <v>0.40567129629629628</v>
      </c>
      <c r="F684" s="5">
        <f>Taxi_journeydata!F684</f>
        <v>1</v>
      </c>
      <c r="G684" s="5">
        <f>Taxi_journeydata!G684</f>
        <v>41</v>
      </c>
      <c r="H684" s="5">
        <f>Taxi_journeydata!H684</f>
        <v>238</v>
      </c>
      <c r="I684" s="5">
        <f>Taxi_journeydata!I684</f>
        <v>1</v>
      </c>
      <c r="J684" s="5">
        <f>Taxi_journeydata!J684</f>
        <v>1.29</v>
      </c>
      <c r="K684" s="5">
        <f>Taxi_journeydata!K684</f>
        <v>7.5</v>
      </c>
      <c r="M684" s="13">
        <f>IF(K684="","",Taxi_journeydata!M684)</f>
        <v>5.6249999979627319E-3</v>
      </c>
      <c r="N684" s="46">
        <f t="shared" si="33"/>
        <v>8.0999999970663339</v>
      </c>
      <c r="O684" s="5">
        <f t="shared" si="32"/>
        <v>5</v>
      </c>
      <c r="P684" s="20">
        <f t="shared" si="34"/>
        <v>9</v>
      </c>
    </row>
    <row r="685" spans="2:16" x14ac:dyDescent="0.35">
      <c r="B685" s="11">
        <f>Taxi_journeydata!B685</f>
        <v>44399</v>
      </c>
      <c r="C685" s="13">
        <f>Taxi_journeydata!C685</f>
        <v>0.37755787037037036</v>
      </c>
      <c r="D685" s="11">
        <f>Taxi_journeydata!D685</f>
        <v>44399</v>
      </c>
      <c r="E685" s="13">
        <f>Taxi_journeydata!E685</f>
        <v>0.37910879629629629</v>
      </c>
      <c r="F685" s="5">
        <f>Taxi_journeydata!F685</f>
        <v>1</v>
      </c>
      <c r="G685" s="5">
        <f>Taxi_journeydata!G685</f>
        <v>42</v>
      </c>
      <c r="H685" s="5">
        <f>Taxi_journeydata!H685</f>
        <v>42</v>
      </c>
      <c r="I685" s="5">
        <f>Taxi_journeydata!I685</f>
        <v>1</v>
      </c>
      <c r="J685" s="5">
        <f>Taxi_journeydata!J685</f>
        <v>0.66</v>
      </c>
      <c r="K685" s="5">
        <f>Taxi_journeydata!K685</f>
        <v>4</v>
      </c>
      <c r="M685" s="13">
        <f>IF(K685="","",Taxi_journeydata!M685)</f>
        <v>1.5509259246755391E-3</v>
      </c>
      <c r="N685" s="46">
        <f t="shared" si="33"/>
        <v>2.2333333315327764</v>
      </c>
      <c r="O685" s="5">
        <f t="shared" si="32"/>
        <v>5</v>
      </c>
      <c r="P685" s="20">
        <f t="shared" si="34"/>
        <v>9</v>
      </c>
    </row>
    <row r="686" spans="2:16" x14ac:dyDescent="0.35">
      <c r="B686" s="11">
        <f>Taxi_journeydata!B686</f>
        <v>44399</v>
      </c>
      <c r="C686" s="13">
        <f>Taxi_journeydata!C686</f>
        <v>0.40906250000000005</v>
      </c>
      <c r="D686" s="11">
        <f>Taxi_journeydata!D686</f>
        <v>44399</v>
      </c>
      <c r="E686" s="13">
        <f>Taxi_journeydata!E686</f>
        <v>0.41715277777777776</v>
      </c>
      <c r="F686" s="5">
        <f>Taxi_journeydata!F686</f>
        <v>1</v>
      </c>
      <c r="G686" s="5">
        <f>Taxi_journeydata!G686</f>
        <v>75</v>
      </c>
      <c r="H686" s="5">
        <f>Taxi_journeydata!H686</f>
        <v>41</v>
      </c>
      <c r="I686" s="5">
        <f>Taxi_journeydata!I686</f>
        <v>1</v>
      </c>
      <c r="J686" s="5">
        <f>Taxi_journeydata!J686</f>
        <v>1.6</v>
      </c>
      <c r="K686" s="5">
        <f>Taxi_journeydata!K686</f>
        <v>9.5</v>
      </c>
      <c r="M686" s="13">
        <f>IF(K686="","",Taxi_journeydata!M686)</f>
        <v>8.0902777772280388E-3</v>
      </c>
      <c r="N686" s="46">
        <f t="shared" si="33"/>
        <v>11.649999999208376</v>
      </c>
      <c r="O686" s="5">
        <f t="shared" si="32"/>
        <v>5</v>
      </c>
      <c r="P686" s="20">
        <f t="shared" si="34"/>
        <v>9</v>
      </c>
    </row>
    <row r="687" spans="2:16" x14ac:dyDescent="0.35">
      <c r="B687" s="11">
        <f>Taxi_journeydata!B687</f>
        <v>44399</v>
      </c>
      <c r="C687" s="13">
        <f>Taxi_journeydata!C687</f>
        <v>0.43157407407407405</v>
      </c>
      <c r="D687" s="11">
        <f>Taxi_journeydata!D687</f>
        <v>44399</v>
      </c>
      <c r="E687" s="13">
        <f>Taxi_journeydata!E687</f>
        <v>0.44340277777777781</v>
      </c>
      <c r="F687" s="5">
        <f>Taxi_journeydata!F687</f>
        <v>1</v>
      </c>
      <c r="G687" s="5">
        <f>Taxi_journeydata!G687</f>
        <v>74</v>
      </c>
      <c r="H687" s="5">
        <f>Taxi_journeydata!H687</f>
        <v>151</v>
      </c>
      <c r="I687" s="5">
        <f>Taxi_journeydata!I687</f>
        <v>1</v>
      </c>
      <c r="J687" s="5">
        <f>Taxi_journeydata!J687</f>
        <v>2.33</v>
      </c>
      <c r="K687" s="5">
        <f>Taxi_journeydata!K687</f>
        <v>12</v>
      </c>
      <c r="M687" s="13">
        <f>IF(K687="","",Taxi_journeydata!M687)</f>
        <v>1.1828703703940846E-2</v>
      </c>
      <c r="N687" s="46">
        <f t="shared" si="33"/>
        <v>17.033333333674818</v>
      </c>
      <c r="O687" s="5">
        <f t="shared" si="32"/>
        <v>5</v>
      </c>
      <c r="P687" s="20">
        <f t="shared" si="34"/>
        <v>10</v>
      </c>
    </row>
    <row r="688" spans="2:16" x14ac:dyDescent="0.35">
      <c r="B688" s="11">
        <f>Taxi_journeydata!B688</f>
        <v>44399</v>
      </c>
      <c r="C688" s="13">
        <f>Taxi_journeydata!C688</f>
        <v>0.45628472222222222</v>
      </c>
      <c r="D688" s="11">
        <f>Taxi_journeydata!D688</f>
        <v>44399</v>
      </c>
      <c r="E688" s="13">
        <f>Taxi_journeydata!E688</f>
        <v>0.4611574074074074</v>
      </c>
      <c r="F688" s="5">
        <f>Taxi_journeydata!F688</f>
        <v>1</v>
      </c>
      <c r="G688" s="5">
        <f>Taxi_journeydata!G688</f>
        <v>41</v>
      </c>
      <c r="H688" s="5">
        <f>Taxi_journeydata!H688</f>
        <v>41</v>
      </c>
      <c r="I688" s="5">
        <f>Taxi_journeydata!I688</f>
        <v>2</v>
      </c>
      <c r="J688" s="5">
        <f>Taxi_journeydata!J688</f>
        <v>1.1000000000000001</v>
      </c>
      <c r="K688" s="5">
        <f>Taxi_journeydata!K688</f>
        <v>6.5</v>
      </c>
      <c r="M688" s="13">
        <f>IF(K688="","",Taxi_journeydata!M688)</f>
        <v>4.8726851819083095E-3</v>
      </c>
      <c r="N688" s="46">
        <f t="shared" si="33"/>
        <v>7.0166666619479656</v>
      </c>
      <c r="O688" s="5">
        <f t="shared" si="32"/>
        <v>5</v>
      </c>
      <c r="P688" s="20">
        <f t="shared" si="34"/>
        <v>10</v>
      </c>
    </row>
    <row r="689" spans="2:16" x14ac:dyDescent="0.35">
      <c r="B689" s="11">
        <f>Taxi_journeydata!B689</f>
        <v>44399</v>
      </c>
      <c r="C689" s="13">
        <f>Taxi_journeydata!C689</f>
        <v>0.45741898148148147</v>
      </c>
      <c r="D689" s="11">
        <f>Taxi_journeydata!D689</f>
        <v>44399</v>
      </c>
      <c r="E689" s="13">
        <f>Taxi_journeydata!E689</f>
        <v>0.46967592592592594</v>
      </c>
      <c r="F689" s="5">
        <f>Taxi_journeydata!F689</f>
        <v>1</v>
      </c>
      <c r="G689" s="5">
        <f>Taxi_journeydata!G689</f>
        <v>41</v>
      </c>
      <c r="H689" s="5">
        <f>Taxi_journeydata!H689</f>
        <v>244</v>
      </c>
      <c r="I689" s="5">
        <f>Taxi_journeydata!I689</f>
        <v>1</v>
      </c>
      <c r="J689" s="5">
        <f>Taxi_journeydata!J689</f>
        <v>3.21</v>
      </c>
      <c r="K689" s="5">
        <f>Taxi_journeydata!K689</f>
        <v>13.5</v>
      </c>
      <c r="M689" s="13">
        <f>IF(K689="","",Taxi_journeydata!M689)</f>
        <v>1.2256944442924578E-2</v>
      </c>
      <c r="N689" s="46">
        <f t="shared" si="33"/>
        <v>17.649999997811392</v>
      </c>
      <c r="O689" s="5">
        <f t="shared" si="32"/>
        <v>5</v>
      </c>
      <c r="P689" s="20">
        <f t="shared" si="34"/>
        <v>10</v>
      </c>
    </row>
    <row r="690" spans="2:16" x14ac:dyDescent="0.35">
      <c r="B690" s="11">
        <f>Taxi_journeydata!B690</f>
        <v>44399</v>
      </c>
      <c r="C690" s="13">
        <f>Taxi_journeydata!C690</f>
        <v>0.52353009259259264</v>
      </c>
      <c r="D690" s="11">
        <f>Taxi_journeydata!D690</f>
        <v>44399</v>
      </c>
      <c r="E690" s="13">
        <f>Taxi_journeydata!E690</f>
        <v>0.52866898148148145</v>
      </c>
      <c r="F690" s="5">
        <f>Taxi_journeydata!F690</f>
        <v>1</v>
      </c>
      <c r="G690" s="5">
        <f>Taxi_journeydata!G690</f>
        <v>75</v>
      </c>
      <c r="H690" s="5">
        <f>Taxi_journeydata!H690</f>
        <v>74</v>
      </c>
      <c r="I690" s="5">
        <f>Taxi_journeydata!I690</f>
        <v>1</v>
      </c>
      <c r="J690" s="5">
        <f>Taxi_journeydata!J690</f>
        <v>1.36</v>
      </c>
      <c r="K690" s="5">
        <f>Taxi_journeydata!K690</f>
        <v>6.5</v>
      </c>
      <c r="M690" s="13">
        <f>IF(K690="","",Taxi_journeydata!M690)</f>
        <v>5.1388888896326534E-3</v>
      </c>
      <c r="N690" s="46">
        <f t="shared" si="33"/>
        <v>7.400000001071021</v>
      </c>
      <c r="O690" s="5">
        <f t="shared" si="32"/>
        <v>5</v>
      </c>
      <c r="P690" s="20">
        <f t="shared" si="34"/>
        <v>12</v>
      </c>
    </row>
    <row r="691" spans="2:16" x14ac:dyDescent="0.35">
      <c r="B691" s="11">
        <f>Taxi_journeydata!B691</f>
        <v>44399</v>
      </c>
      <c r="C691" s="13">
        <f>Taxi_journeydata!C691</f>
        <v>0.57260416666666669</v>
      </c>
      <c r="D691" s="11">
        <f>Taxi_journeydata!D691</f>
        <v>44399</v>
      </c>
      <c r="E691" s="13">
        <f>Taxi_journeydata!E691</f>
        <v>0.57820601851851849</v>
      </c>
      <c r="F691" s="5">
        <f>Taxi_journeydata!F691</f>
        <v>1</v>
      </c>
      <c r="G691" s="5">
        <f>Taxi_journeydata!G691</f>
        <v>166</v>
      </c>
      <c r="H691" s="5">
        <f>Taxi_journeydata!H691</f>
        <v>238</v>
      </c>
      <c r="I691" s="5">
        <f>Taxi_journeydata!I691</f>
        <v>1</v>
      </c>
      <c r="J691" s="5">
        <f>Taxi_journeydata!J691</f>
        <v>1.23</v>
      </c>
      <c r="K691" s="5">
        <f>Taxi_journeydata!K691</f>
        <v>7.5</v>
      </c>
      <c r="M691" s="13">
        <f>IF(K691="","",Taxi_journeydata!M691)</f>
        <v>5.6018518516793847E-3</v>
      </c>
      <c r="N691" s="46">
        <f t="shared" si="33"/>
        <v>8.066666666418314</v>
      </c>
      <c r="O691" s="5">
        <f t="shared" si="32"/>
        <v>5</v>
      </c>
      <c r="P691" s="20">
        <f t="shared" si="34"/>
        <v>13</v>
      </c>
    </row>
    <row r="692" spans="2:16" x14ac:dyDescent="0.35">
      <c r="B692" s="11">
        <f>Taxi_journeydata!B692</f>
        <v>44399</v>
      </c>
      <c r="C692" s="13">
        <f>Taxi_journeydata!C692</f>
        <v>0.5569560185185185</v>
      </c>
      <c r="D692" s="11">
        <f>Taxi_journeydata!D692</f>
        <v>44399</v>
      </c>
      <c r="E692" s="13">
        <f>Taxi_journeydata!E692</f>
        <v>0.57488425925925923</v>
      </c>
      <c r="F692" s="5">
        <f>Taxi_journeydata!F692</f>
        <v>1</v>
      </c>
      <c r="G692" s="5">
        <f>Taxi_journeydata!G692</f>
        <v>223</v>
      </c>
      <c r="H692" s="5">
        <f>Taxi_journeydata!H692</f>
        <v>70</v>
      </c>
      <c r="I692" s="5">
        <f>Taxi_journeydata!I692</f>
        <v>5</v>
      </c>
      <c r="J692" s="5">
        <f>Taxi_journeydata!J692</f>
        <v>4.5599999999999996</v>
      </c>
      <c r="K692" s="5">
        <f>Taxi_journeydata!K692</f>
        <v>17</v>
      </c>
      <c r="M692" s="13">
        <f>IF(K692="","",Taxi_journeydata!M692)</f>
        <v>1.7928240740729962E-2</v>
      </c>
      <c r="N692" s="46">
        <f t="shared" si="33"/>
        <v>25.816666666651145</v>
      </c>
      <c r="O692" s="5">
        <f t="shared" si="32"/>
        <v>5</v>
      </c>
      <c r="P692" s="20">
        <f t="shared" si="34"/>
        <v>13</v>
      </c>
    </row>
    <row r="693" spans="2:16" x14ac:dyDescent="0.35">
      <c r="B693" s="11">
        <f>Taxi_journeydata!B693</f>
        <v>44399</v>
      </c>
      <c r="C693" s="13">
        <f>Taxi_journeydata!C693</f>
        <v>0.59859953703703705</v>
      </c>
      <c r="D693" s="11">
        <f>Taxi_journeydata!D693</f>
        <v>44399</v>
      </c>
      <c r="E693" s="13">
        <f>Taxi_journeydata!E693</f>
        <v>0.60033564814814822</v>
      </c>
      <c r="F693" s="5">
        <f>Taxi_journeydata!F693</f>
        <v>1</v>
      </c>
      <c r="G693" s="5">
        <f>Taxi_journeydata!G693</f>
        <v>74</v>
      </c>
      <c r="H693" s="5">
        <f>Taxi_journeydata!H693</f>
        <v>74</v>
      </c>
      <c r="I693" s="5">
        <f>Taxi_journeydata!I693</f>
        <v>5</v>
      </c>
      <c r="J693" s="5">
        <f>Taxi_journeydata!J693</f>
        <v>0.56999999999999995</v>
      </c>
      <c r="K693" s="5">
        <f>Taxi_journeydata!K693</f>
        <v>4</v>
      </c>
      <c r="M693" s="13">
        <f>IF(K693="","",Taxi_journeydata!M693)</f>
        <v>1.7361111094942316E-3</v>
      </c>
      <c r="N693" s="46">
        <f t="shared" si="33"/>
        <v>2.4999999976716936</v>
      </c>
      <c r="O693" s="5">
        <f t="shared" si="32"/>
        <v>5</v>
      </c>
      <c r="P693" s="20">
        <f t="shared" si="34"/>
        <v>14</v>
      </c>
    </row>
    <row r="694" spans="2:16" x14ac:dyDescent="0.35">
      <c r="B694" s="11">
        <f>Taxi_journeydata!B694</f>
        <v>44399</v>
      </c>
      <c r="C694" s="13">
        <f>Taxi_journeydata!C694</f>
        <v>0.58981481481481479</v>
      </c>
      <c r="D694" s="11">
        <f>Taxi_journeydata!D694</f>
        <v>44399</v>
      </c>
      <c r="E694" s="13">
        <f>Taxi_journeydata!E694</f>
        <v>0.59593750000000001</v>
      </c>
      <c r="F694" s="5">
        <f>Taxi_journeydata!F694</f>
        <v>1</v>
      </c>
      <c r="G694" s="5">
        <f>Taxi_journeydata!G694</f>
        <v>166</v>
      </c>
      <c r="H694" s="5">
        <f>Taxi_journeydata!H694</f>
        <v>116</v>
      </c>
      <c r="I694" s="5">
        <f>Taxi_journeydata!I694</f>
        <v>1</v>
      </c>
      <c r="J694" s="5">
        <f>Taxi_journeydata!J694</f>
        <v>1.68</v>
      </c>
      <c r="K694" s="5">
        <f>Taxi_journeydata!K694</f>
        <v>8.5</v>
      </c>
      <c r="M694" s="13">
        <f>IF(K694="","",Taxi_journeydata!M694)</f>
        <v>6.1226851830724627E-3</v>
      </c>
      <c r="N694" s="46">
        <f t="shared" si="33"/>
        <v>8.8166666636243463</v>
      </c>
      <c r="O694" s="5">
        <f t="shared" si="32"/>
        <v>5</v>
      </c>
      <c r="P694" s="20">
        <f t="shared" si="34"/>
        <v>14</v>
      </c>
    </row>
    <row r="695" spans="2:16" x14ac:dyDescent="0.35">
      <c r="B695" s="11">
        <f>Taxi_journeydata!B695</f>
        <v>44399</v>
      </c>
      <c r="C695" s="13">
        <f>Taxi_journeydata!C695</f>
        <v>0.62883101851851853</v>
      </c>
      <c r="D695" s="11">
        <f>Taxi_journeydata!D695</f>
        <v>44399</v>
      </c>
      <c r="E695" s="13">
        <f>Taxi_journeydata!E695</f>
        <v>0.63348379629629636</v>
      </c>
      <c r="F695" s="5">
        <f>Taxi_journeydata!F695</f>
        <v>1</v>
      </c>
      <c r="G695" s="5">
        <f>Taxi_journeydata!G695</f>
        <v>41</v>
      </c>
      <c r="H695" s="5">
        <f>Taxi_journeydata!H695</f>
        <v>152</v>
      </c>
      <c r="I695" s="5">
        <f>Taxi_journeydata!I695</f>
        <v>1</v>
      </c>
      <c r="J695" s="5">
        <f>Taxi_journeydata!J695</f>
        <v>1.0900000000000001</v>
      </c>
      <c r="K695" s="5">
        <f>Taxi_journeydata!K695</f>
        <v>6.5</v>
      </c>
      <c r="M695" s="13">
        <f>IF(K695="","",Taxi_journeydata!M695)</f>
        <v>4.652777781302575E-3</v>
      </c>
      <c r="N695" s="46">
        <f t="shared" si="33"/>
        <v>6.700000005075708</v>
      </c>
      <c r="O695" s="5">
        <f t="shared" si="32"/>
        <v>5</v>
      </c>
      <c r="P695" s="20">
        <f t="shared" si="34"/>
        <v>15</v>
      </c>
    </row>
    <row r="696" spans="2:16" x14ac:dyDescent="0.35">
      <c r="B696" s="11">
        <f>Taxi_journeydata!B696</f>
        <v>44399</v>
      </c>
      <c r="C696" s="13">
        <f>Taxi_journeydata!C696</f>
        <v>0.63988425925925929</v>
      </c>
      <c r="D696" s="11">
        <f>Taxi_journeydata!D696</f>
        <v>44399</v>
      </c>
      <c r="E696" s="13">
        <f>Taxi_journeydata!E696</f>
        <v>0.64342592592592596</v>
      </c>
      <c r="F696" s="5">
        <f>Taxi_journeydata!F696</f>
        <v>1</v>
      </c>
      <c r="G696" s="5">
        <f>Taxi_journeydata!G696</f>
        <v>41</v>
      </c>
      <c r="H696" s="5">
        <f>Taxi_journeydata!H696</f>
        <v>166</v>
      </c>
      <c r="I696" s="5">
        <f>Taxi_journeydata!I696</f>
        <v>1</v>
      </c>
      <c r="J696" s="5">
        <f>Taxi_journeydata!J696</f>
        <v>0.94</v>
      </c>
      <c r="K696" s="5">
        <f>Taxi_journeydata!K696</f>
        <v>5.5</v>
      </c>
      <c r="M696" s="13">
        <f>IF(K696="","",Taxi_journeydata!M696)</f>
        <v>3.5416666651144624E-3</v>
      </c>
      <c r="N696" s="46">
        <f t="shared" si="33"/>
        <v>5.0999999977648258</v>
      </c>
      <c r="O696" s="5">
        <f t="shared" si="32"/>
        <v>5</v>
      </c>
      <c r="P696" s="20">
        <f t="shared" si="34"/>
        <v>15</v>
      </c>
    </row>
    <row r="697" spans="2:16" x14ac:dyDescent="0.35">
      <c r="B697" s="11">
        <f>Taxi_journeydata!B697</f>
        <v>44399</v>
      </c>
      <c r="C697" s="13">
        <f>Taxi_journeydata!C697</f>
        <v>0.62687499999999996</v>
      </c>
      <c r="D697" s="11">
        <f>Taxi_journeydata!D697</f>
        <v>44399</v>
      </c>
      <c r="E697" s="13">
        <f>Taxi_journeydata!E697</f>
        <v>0.64269675925925929</v>
      </c>
      <c r="F697" s="5">
        <f>Taxi_journeydata!F697</f>
        <v>1</v>
      </c>
      <c r="G697" s="5">
        <f>Taxi_journeydata!G697</f>
        <v>56</v>
      </c>
      <c r="H697" s="5">
        <f>Taxi_journeydata!H697</f>
        <v>28</v>
      </c>
      <c r="I697" s="5">
        <f>Taxi_journeydata!I697</f>
        <v>3</v>
      </c>
      <c r="J697" s="5">
        <f>Taxi_journeydata!J697</f>
        <v>5.3</v>
      </c>
      <c r="K697" s="5">
        <f>Taxi_journeydata!K697</f>
        <v>20</v>
      </c>
      <c r="M697" s="13">
        <f>IF(K697="","",Taxi_journeydata!M697)</f>
        <v>1.5821759261598345E-2</v>
      </c>
      <c r="N697" s="46">
        <f t="shared" si="33"/>
        <v>22.783333336701617</v>
      </c>
      <c r="O697" s="5">
        <f t="shared" si="32"/>
        <v>5</v>
      </c>
      <c r="P697" s="20">
        <f t="shared" si="34"/>
        <v>15</v>
      </c>
    </row>
    <row r="698" spans="2:16" x14ac:dyDescent="0.35">
      <c r="B698" s="11">
        <f>Taxi_journeydata!B698</f>
        <v>44399</v>
      </c>
      <c r="C698" s="13">
        <f>Taxi_journeydata!C698</f>
        <v>0.78399305555555554</v>
      </c>
      <c r="D698" s="11">
        <f>Taxi_journeydata!D698</f>
        <v>44399</v>
      </c>
      <c r="E698" s="13">
        <f>Taxi_journeydata!E698</f>
        <v>0.79398148148148151</v>
      </c>
      <c r="F698" s="5">
        <f>Taxi_journeydata!F698</f>
        <v>1</v>
      </c>
      <c r="G698" s="5">
        <f>Taxi_journeydata!G698</f>
        <v>168</v>
      </c>
      <c r="H698" s="5">
        <f>Taxi_journeydata!H698</f>
        <v>75</v>
      </c>
      <c r="I698" s="5">
        <f>Taxi_journeydata!I698</f>
        <v>6</v>
      </c>
      <c r="J698" s="5">
        <f>Taxi_journeydata!J698</f>
        <v>2.42</v>
      </c>
      <c r="K698" s="5">
        <f>Taxi_journeydata!K698</f>
        <v>11.5</v>
      </c>
      <c r="M698" s="13">
        <f>IF(K698="","",Taxi_journeydata!M698)</f>
        <v>9.9884259252576157E-3</v>
      </c>
      <c r="N698" s="46">
        <f t="shared" si="33"/>
        <v>14.383333332370967</v>
      </c>
      <c r="O698" s="5">
        <f t="shared" si="32"/>
        <v>5</v>
      </c>
      <c r="P698" s="20">
        <f t="shared" si="34"/>
        <v>18</v>
      </c>
    </row>
    <row r="699" spans="2:16" x14ac:dyDescent="0.35">
      <c r="B699" s="11">
        <f>Taxi_journeydata!B699</f>
        <v>44399</v>
      </c>
      <c r="C699" s="13">
        <f>Taxi_journeydata!C699</f>
        <v>0.75623842592592594</v>
      </c>
      <c r="D699" s="11">
        <f>Taxi_journeydata!D699</f>
        <v>44399</v>
      </c>
      <c r="E699" s="13">
        <f>Taxi_journeydata!E699</f>
        <v>0.75974537037037038</v>
      </c>
      <c r="F699" s="5">
        <f>Taxi_journeydata!F699</f>
        <v>1</v>
      </c>
      <c r="G699" s="5">
        <f>Taxi_journeydata!G699</f>
        <v>33</v>
      </c>
      <c r="H699" s="5">
        <f>Taxi_journeydata!H699</f>
        <v>40</v>
      </c>
      <c r="I699" s="5">
        <f>Taxi_journeydata!I699</f>
        <v>1</v>
      </c>
      <c r="J699" s="5">
        <f>Taxi_journeydata!J699</f>
        <v>1.1200000000000001</v>
      </c>
      <c r="K699" s="5">
        <f>Taxi_journeydata!K699</f>
        <v>5.5</v>
      </c>
      <c r="M699" s="13">
        <f>IF(K699="","",Taxi_journeydata!M699)</f>
        <v>3.5069444420514628E-3</v>
      </c>
      <c r="N699" s="46">
        <f t="shared" si="33"/>
        <v>5.0499999965541065</v>
      </c>
      <c r="O699" s="5">
        <f t="shared" si="32"/>
        <v>5</v>
      </c>
      <c r="P699" s="20">
        <f t="shared" si="34"/>
        <v>18</v>
      </c>
    </row>
    <row r="700" spans="2:16" x14ac:dyDescent="0.35">
      <c r="B700" s="11">
        <f>Taxi_journeydata!B700</f>
        <v>44399</v>
      </c>
      <c r="C700" s="13">
        <f>Taxi_journeydata!C700</f>
        <v>0.75798611111111114</v>
      </c>
      <c r="D700" s="11">
        <f>Taxi_journeydata!D700</f>
        <v>44399</v>
      </c>
      <c r="E700" s="13">
        <f>Taxi_journeydata!E700</f>
        <v>0.76488425925925929</v>
      </c>
      <c r="F700" s="5">
        <f>Taxi_journeydata!F700</f>
        <v>1</v>
      </c>
      <c r="G700" s="5">
        <f>Taxi_journeydata!G700</f>
        <v>75</v>
      </c>
      <c r="H700" s="5">
        <f>Taxi_journeydata!H700</f>
        <v>24</v>
      </c>
      <c r="I700" s="5">
        <f>Taxi_journeydata!I700</f>
        <v>1</v>
      </c>
      <c r="J700" s="5">
        <f>Taxi_journeydata!J700</f>
        <v>1.53</v>
      </c>
      <c r="K700" s="5">
        <f>Taxi_journeydata!K700</f>
        <v>8</v>
      </c>
      <c r="M700" s="13">
        <f>IF(K700="","",Taxi_journeydata!M700)</f>
        <v>6.8981481454102322E-3</v>
      </c>
      <c r="N700" s="46">
        <f t="shared" si="33"/>
        <v>9.9333333293907344</v>
      </c>
      <c r="O700" s="5">
        <f t="shared" si="32"/>
        <v>5</v>
      </c>
      <c r="P700" s="20">
        <f t="shared" si="34"/>
        <v>18</v>
      </c>
    </row>
    <row r="701" spans="2:16" x14ac:dyDescent="0.35">
      <c r="B701" s="11">
        <f>Taxi_journeydata!B701</f>
        <v>44399</v>
      </c>
      <c r="C701" s="13">
        <f>Taxi_journeydata!C701</f>
        <v>0.81725694444444441</v>
      </c>
      <c r="D701" s="11">
        <f>Taxi_journeydata!D701</f>
        <v>44399</v>
      </c>
      <c r="E701" s="13">
        <f>Taxi_journeydata!E701</f>
        <v>0.82324074074074083</v>
      </c>
      <c r="F701" s="5">
        <f>Taxi_journeydata!F701</f>
        <v>1</v>
      </c>
      <c r="G701" s="5">
        <f>Taxi_journeydata!G701</f>
        <v>95</v>
      </c>
      <c r="H701" s="5">
        <f>Taxi_journeydata!H701</f>
        <v>95</v>
      </c>
      <c r="I701" s="5">
        <f>Taxi_journeydata!I701</f>
        <v>1</v>
      </c>
      <c r="J701" s="5">
        <f>Taxi_journeydata!J701</f>
        <v>1.04</v>
      </c>
      <c r="K701" s="5">
        <f>Taxi_journeydata!K701</f>
        <v>7.5</v>
      </c>
      <c r="M701" s="13">
        <f>IF(K701="","",Taxi_journeydata!M701)</f>
        <v>5.9837962980964221E-3</v>
      </c>
      <c r="N701" s="46">
        <f t="shared" si="33"/>
        <v>8.6166666692588478</v>
      </c>
      <c r="O701" s="5">
        <f t="shared" si="32"/>
        <v>5</v>
      </c>
      <c r="P701" s="20">
        <f t="shared" si="34"/>
        <v>19</v>
      </c>
    </row>
    <row r="702" spans="2:16" x14ac:dyDescent="0.35">
      <c r="B702" s="11">
        <f>Taxi_journeydata!B702</f>
        <v>44399</v>
      </c>
      <c r="C702" s="13">
        <f>Taxi_journeydata!C702</f>
        <v>0.81260416666666668</v>
      </c>
      <c r="D702" s="11">
        <f>Taxi_journeydata!D702</f>
        <v>44399</v>
      </c>
      <c r="E702" s="13">
        <f>Taxi_journeydata!E702</f>
        <v>0.81456018518518514</v>
      </c>
      <c r="F702" s="5">
        <f>Taxi_journeydata!F702</f>
        <v>1</v>
      </c>
      <c r="G702" s="5">
        <f>Taxi_journeydata!G702</f>
        <v>75</v>
      </c>
      <c r="H702" s="5">
        <f>Taxi_journeydata!H702</f>
        <v>74</v>
      </c>
      <c r="I702" s="5">
        <f>Taxi_journeydata!I702</f>
        <v>1</v>
      </c>
      <c r="J702" s="5">
        <f>Taxi_journeydata!J702</f>
        <v>0.9</v>
      </c>
      <c r="K702" s="5">
        <f>Taxi_journeydata!K702</f>
        <v>4.5</v>
      </c>
      <c r="M702" s="13">
        <f>IF(K702="","",Taxi_journeydata!M702)</f>
        <v>1.9560185173759237E-3</v>
      </c>
      <c r="N702" s="46">
        <f t="shared" si="33"/>
        <v>2.8166666650213301</v>
      </c>
      <c r="O702" s="5">
        <f t="shared" si="32"/>
        <v>5</v>
      </c>
      <c r="P702" s="20">
        <f t="shared" si="34"/>
        <v>19</v>
      </c>
    </row>
    <row r="703" spans="2:16" x14ac:dyDescent="0.35">
      <c r="B703" s="11">
        <f>Taxi_journeydata!B703</f>
        <v>44399</v>
      </c>
      <c r="C703" s="13">
        <f>Taxi_journeydata!C703</f>
        <v>0.80120370370370375</v>
      </c>
      <c r="D703" s="11">
        <f>Taxi_journeydata!D703</f>
        <v>44399</v>
      </c>
      <c r="E703" s="13">
        <f>Taxi_journeydata!E703</f>
        <v>0.80787037037037035</v>
      </c>
      <c r="F703" s="5">
        <f>Taxi_journeydata!F703</f>
        <v>1</v>
      </c>
      <c r="G703" s="5">
        <f>Taxi_journeydata!G703</f>
        <v>75</v>
      </c>
      <c r="H703" s="5">
        <f>Taxi_journeydata!H703</f>
        <v>42</v>
      </c>
      <c r="I703" s="5">
        <f>Taxi_journeydata!I703</f>
        <v>6</v>
      </c>
      <c r="J703" s="5">
        <f>Taxi_journeydata!J703</f>
        <v>1.84</v>
      </c>
      <c r="K703" s="5">
        <f>Taxi_journeydata!K703</f>
        <v>8.5</v>
      </c>
      <c r="M703" s="13">
        <f>IF(K703="","",Taxi_journeydata!M703)</f>
        <v>6.6666666680248454E-3</v>
      </c>
      <c r="N703" s="46">
        <f t="shared" si="33"/>
        <v>9.6000000019557774</v>
      </c>
      <c r="O703" s="5">
        <f t="shared" si="32"/>
        <v>5</v>
      </c>
      <c r="P703" s="20">
        <f t="shared" si="34"/>
        <v>19</v>
      </c>
    </row>
    <row r="704" spans="2:16" x14ac:dyDescent="0.35">
      <c r="B704" s="11">
        <f>Taxi_journeydata!B704</f>
        <v>44399</v>
      </c>
      <c r="C704" s="13">
        <f>Taxi_journeydata!C704</f>
        <v>0.83466435185185184</v>
      </c>
      <c r="D704" s="11">
        <f>Taxi_journeydata!D704</f>
        <v>44399</v>
      </c>
      <c r="E704" s="13">
        <f>Taxi_journeydata!E704</f>
        <v>0.84436342592592595</v>
      </c>
      <c r="F704" s="5">
        <f>Taxi_journeydata!F704</f>
        <v>1</v>
      </c>
      <c r="G704" s="5">
        <f>Taxi_journeydata!G704</f>
        <v>82</v>
      </c>
      <c r="H704" s="5">
        <f>Taxi_journeydata!H704</f>
        <v>129</v>
      </c>
      <c r="I704" s="5">
        <f>Taxi_journeydata!I704</f>
        <v>1</v>
      </c>
      <c r="J704" s="5">
        <f>Taxi_journeydata!J704</f>
        <v>2.15</v>
      </c>
      <c r="K704" s="5">
        <f>Taxi_journeydata!K704</f>
        <v>10.5</v>
      </c>
      <c r="M704" s="13">
        <f>IF(K704="","",Taxi_journeydata!M704)</f>
        <v>9.6990740712499246E-3</v>
      </c>
      <c r="N704" s="46">
        <f t="shared" si="33"/>
        <v>13.966666662599891</v>
      </c>
      <c r="O704" s="5">
        <f t="shared" si="32"/>
        <v>5</v>
      </c>
      <c r="P704" s="20">
        <f t="shared" si="34"/>
        <v>20</v>
      </c>
    </row>
    <row r="705" spans="2:16" x14ac:dyDescent="0.35">
      <c r="B705" s="11">
        <f>Taxi_journeydata!B705</f>
        <v>44399</v>
      </c>
      <c r="C705" s="13">
        <f>Taxi_journeydata!C705</f>
        <v>0.88175925925925924</v>
      </c>
      <c r="D705" s="11">
        <f>Taxi_journeydata!D705</f>
        <v>44399</v>
      </c>
      <c r="E705" s="13">
        <f>Taxi_journeydata!E705</f>
        <v>0.89598379629629632</v>
      </c>
      <c r="F705" s="5">
        <f>Taxi_journeydata!F705</f>
        <v>1</v>
      </c>
      <c r="G705" s="5">
        <f>Taxi_journeydata!G705</f>
        <v>152</v>
      </c>
      <c r="H705" s="5">
        <f>Taxi_journeydata!H705</f>
        <v>74</v>
      </c>
      <c r="I705" s="5">
        <f>Taxi_journeydata!I705</f>
        <v>1</v>
      </c>
      <c r="J705" s="5">
        <f>Taxi_journeydata!J705</f>
        <v>2.0099999999999998</v>
      </c>
      <c r="K705" s="5">
        <f>Taxi_journeydata!K705</f>
        <v>10.5</v>
      </c>
      <c r="M705" s="13">
        <f>IF(K705="","",Taxi_journeydata!M705)</f>
        <v>1.4224537037080154E-2</v>
      </c>
      <c r="N705" s="46">
        <f t="shared" si="33"/>
        <v>20.483333333395422</v>
      </c>
      <c r="O705" s="5">
        <f t="shared" si="32"/>
        <v>5</v>
      </c>
      <c r="P705" s="20">
        <f t="shared" si="34"/>
        <v>21</v>
      </c>
    </row>
    <row r="706" spans="2:16" x14ac:dyDescent="0.35">
      <c r="B706" s="11">
        <f>Taxi_journeydata!B706</f>
        <v>44399</v>
      </c>
      <c r="C706" s="13">
        <f>Taxi_journeydata!C706</f>
        <v>0.93092592592592593</v>
      </c>
      <c r="D706" s="11">
        <f>Taxi_journeydata!D706</f>
        <v>44399</v>
      </c>
      <c r="E706" s="13">
        <f>Taxi_journeydata!E706</f>
        <v>0.93659722222222219</v>
      </c>
      <c r="F706" s="5">
        <f>Taxi_journeydata!F706</f>
        <v>1</v>
      </c>
      <c r="G706" s="5">
        <f>Taxi_journeydata!G706</f>
        <v>42</v>
      </c>
      <c r="H706" s="5">
        <f>Taxi_journeydata!H706</f>
        <v>42</v>
      </c>
      <c r="I706" s="5">
        <f>Taxi_journeydata!I706</f>
        <v>1</v>
      </c>
      <c r="J706" s="5">
        <f>Taxi_journeydata!J706</f>
        <v>1.28</v>
      </c>
      <c r="K706" s="5">
        <f>Taxi_journeydata!K706</f>
        <v>7.5</v>
      </c>
      <c r="M706" s="13">
        <f>IF(K706="","",Taxi_journeydata!M706)</f>
        <v>5.6712962978053838E-3</v>
      </c>
      <c r="N706" s="46">
        <f t="shared" si="33"/>
        <v>8.1666666688397527</v>
      </c>
      <c r="O706" s="5">
        <f t="shared" si="32"/>
        <v>5</v>
      </c>
      <c r="P706" s="20">
        <f t="shared" si="34"/>
        <v>22</v>
      </c>
    </row>
    <row r="707" spans="2:16" x14ac:dyDescent="0.35">
      <c r="B707" s="11">
        <f>Taxi_journeydata!B707</f>
        <v>44399</v>
      </c>
      <c r="C707" s="13">
        <f>Taxi_journeydata!C707</f>
        <v>0.91969907407407403</v>
      </c>
      <c r="D707" s="11">
        <f>Taxi_journeydata!D707</f>
        <v>44399</v>
      </c>
      <c r="E707" s="13">
        <f>Taxi_journeydata!E707</f>
        <v>0.93376157407407412</v>
      </c>
      <c r="F707" s="5">
        <f>Taxi_journeydata!F707</f>
        <v>1</v>
      </c>
      <c r="G707" s="5">
        <f>Taxi_journeydata!G707</f>
        <v>112</v>
      </c>
      <c r="H707" s="5">
        <f>Taxi_journeydata!H707</f>
        <v>181</v>
      </c>
      <c r="I707" s="5">
        <f>Taxi_journeydata!I707</f>
        <v>1</v>
      </c>
      <c r="J707" s="5">
        <f>Taxi_journeydata!J707</f>
        <v>5.75</v>
      </c>
      <c r="K707" s="5">
        <f>Taxi_journeydata!K707</f>
        <v>20.5</v>
      </c>
      <c r="M707" s="13">
        <f>IF(K707="","",Taxi_journeydata!M707)</f>
        <v>1.4062499998544808E-2</v>
      </c>
      <c r="N707" s="46">
        <f t="shared" si="33"/>
        <v>20.249999997904524</v>
      </c>
      <c r="O707" s="5">
        <f t="shared" si="32"/>
        <v>5</v>
      </c>
      <c r="P707" s="20">
        <f t="shared" si="34"/>
        <v>22</v>
      </c>
    </row>
    <row r="708" spans="2:16" x14ac:dyDescent="0.35">
      <c r="B708" s="11">
        <f>Taxi_journeydata!B708</f>
        <v>44399</v>
      </c>
      <c r="C708" s="13">
        <f>Taxi_journeydata!C708</f>
        <v>0.98444444444444434</v>
      </c>
      <c r="D708" s="11">
        <f>Taxi_journeydata!D708</f>
        <v>44399</v>
      </c>
      <c r="E708" s="13">
        <f>Taxi_journeydata!E708</f>
        <v>0.98696759259259259</v>
      </c>
      <c r="F708" s="5">
        <f>Taxi_journeydata!F708</f>
        <v>1</v>
      </c>
      <c r="G708" s="5">
        <f>Taxi_journeydata!G708</f>
        <v>41</v>
      </c>
      <c r="H708" s="5">
        <f>Taxi_journeydata!H708</f>
        <v>152</v>
      </c>
      <c r="I708" s="5">
        <f>Taxi_journeydata!I708</f>
        <v>1</v>
      </c>
      <c r="J708" s="5">
        <f>Taxi_journeydata!J708</f>
        <v>0.45</v>
      </c>
      <c r="K708" s="5">
        <f>Taxi_journeydata!K708</f>
        <v>4.5</v>
      </c>
      <c r="M708" s="13">
        <f>IF(K708="","",Taxi_journeydata!M708)</f>
        <v>2.5231481486116536E-3</v>
      </c>
      <c r="N708" s="46">
        <f t="shared" si="33"/>
        <v>3.6333333340007812</v>
      </c>
      <c r="O708" s="5">
        <f t="shared" si="32"/>
        <v>5</v>
      </c>
      <c r="P708" s="20">
        <f t="shared" si="34"/>
        <v>23</v>
      </c>
    </row>
    <row r="709" spans="2:16" x14ac:dyDescent="0.35">
      <c r="B709" s="11">
        <f>Taxi_journeydata!B709</f>
        <v>44400</v>
      </c>
      <c r="C709" s="13">
        <f>Taxi_journeydata!C709</f>
        <v>0.24527777777777779</v>
      </c>
      <c r="D709" s="11">
        <f>Taxi_journeydata!D709</f>
        <v>44400</v>
      </c>
      <c r="E709" s="13">
        <f>Taxi_journeydata!E709</f>
        <v>0.25342592592592594</v>
      </c>
      <c r="F709" s="5">
        <f>Taxi_journeydata!F709</f>
        <v>1</v>
      </c>
      <c r="G709" s="5">
        <f>Taxi_journeydata!G709</f>
        <v>191</v>
      </c>
      <c r="H709" s="5">
        <f>Taxi_journeydata!H709</f>
        <v>130</v>
      </c>
      <c r="I709" s="5">
        <f>Taxi_journeydata!I709</f>
        <v>1</v>
      </c>
      <c r="J709" s="5">
        <f>Taxi_journeydata!J709</f>
        <v>3.69</v>
      </c>
      <c r="K709" s="5">
        <f>Taxi_journeydata!K709</f>
        <v>13</v>
      </c>
      <c r="M709" s="13">
        <f>IF(K709="","",Taxi_journeydata!M709)</f>
        <v>8.1481481465743855E-3</v>
      </c>
      <c r="N709" s="46">
        <f t="shared" si="33"/>
        <v>11.733333331067115</v>
      </c>
      <c r="O709" s="5">
        <f t="shared" si="32"/>
        <v>6</v>
      </c>
      <c r="P709" s="20">
        <f t="shared" si="34"/>
        <v>5</v>
      </c>
    </row>
    <row r="710" spans="2:16" x14ac:dyDescent="0.35">
      <c r="B710" s="11">
        <f>Taxi_journeydata!B710</f>
        <v>44400</v>
      </c>
      <c r="C710" s="13">
        <f>Taxi_journeydata!C710</f>
        <v>0.31460648148148146</v>
      </c>
      <c r="D710" s="11">
        <f>Taxi_journeydata!D710</f>
        <v>44400</v>
      </c>
      <c r="E710" s="13">
        <f>Taxi_journeydata!E710</f>
        <v>0.32633101851851848</v>
      </c>
      <c r="F710" s="5">
        <f>Taxi_journeydata!F710</f>
        <v>1</v>
      </c>
      <c r="G710" s="5">
        <f>Taxi_journeydata!G710</f>
        <v>41</v>
      </c>
      <c r="H710" s="5">
        <f>Taxi_journeydata!H710</f>
        <v>247</v>
      </c>
      <c r="I710" s="5">
        <f>Taxi_journeydata!I710</f>
        <v>1</v>
      </c>
      <c r="J710" s="5">
        <f>Taxi_journeydata!J710</f>
        <v>3</v>
      </c>
      <c r="K710" s="5">
        <f>Taxi_journeydata!K710</f>
        <v>14.5</v>
      </c>
      <c r="M710" s="13">
        <f>IF(K710="","",Taxi_journeydata!M710)</f>
        <v>1.1724537034751847E-2</v>
      </c>
      <c r="N710" s="46">
        <f t="shared" si="33"/>
        <v>16.88333333004266</v>
      </c>
      <c r="O710" s="5">
        <f t="shared" si="32"/>
        <v>6</v>
      </c>
      <c r="P710" s="20">
        <f t="shared" si="34"/>
        <v>7</v>
      </c>
    </row>
    <row r="711" spans="2:16" x14ac:dyDescent="0.35">
      <c r="B711" s="11">
        <f>Taxi_journeydata!B711</f>
        <v>44400</v>
      </c>
      <c r="C711" s="13">
        <f>Taxi_journeydata!C711</f>
        <v>0.37483796296296296</v>
      </c>
      <c r="D711" s="11">
        <f>Taxi_journeydata!D711</f>
        <v>44400</v>
      </c>
      <c r="E711" s="13">
        <f>Taxi_journeydata!E711</f>
        <v>0.37968750000000001</v>
      </c>
      <c r="F711" s="5">
        <f>Taxi_journeydata!F711</f>
        <v>1</v>
      </c>
      <c r="G711" s="5">
        <f>Taxi_journeydata!G711</f>
        <v>41</v>
      </c>
      <c r="H711" s="5">
        <f>Taxi_journeydata!H711</f>
        <v>238</v>
      </c>
      <c r="I711" s="5">
        <f>Taxi_journeydata!I711</f>
        <v>1</v>
      </c>
      <c r="J711" s="5">
        <f>Taxi_journeydata!J711</f>
        <v>1.27</v>
      </c>
      <c r="K711" s="5">
        <f>Taxi_journeydata!K711</f>
        <v>7</v>
      </c>
      <c r="M711" s="13">
        <f>IF(K711="","",Taxi_journeydata!M711)</f>
        <v>4.8495370356249623E-3</v>
      </c>
      <c r="N711" s="46">
        <f t="shared" si="33"/>
        <v>6.9833333312999457</v>
      </c>
      <c r="O711" s="5">
        <f t="shared" si="32"/>
        <v>6</v>
      </c>
      <c r="P711" s="20">
        <f t="shared" si="34"/>
        <v>8</v>
      </c>
    </row>
    <row r="712" spans="2:16" x14ac:dyDescent="0.35">
      <c r="B712" s="11">
        <f>Taxi_journeydata!B712</f>
        <v>44400</v>
      </c>
      <c r="C712" s="13">
        <f>Taxi_journeydata!C712</f>
        <v>0.36094907407407412</v>
      </c>
      <c r="D712" s="11">
        <f>Taxi_journeydata!D712</f>
        <v>44400</v>
      </c>
      <c r="E712" s="13">
        <f>Taxi_journeydata!E712</f>
        <v>0.40252314814814816</v>
      </c>
      <c r="F712" s="5">
        <f>Taxi_journeydata!F712</f>
        <v>1</v>
      </c>
      <c r="G712" s="5">
        <f>Taxi_journeydata!G712</f>
        <v>65</v>
      </c>
      <c r="H712" s="5">
        <f>Taxi_journeydata!H712</f>
        <v>173</v>
      </c>
      <c r="I712" s="5">
        <f>Taxi_journeydata!I712</f>
        <v>1</v>
      </c>
      <c r="J712" s="5">
        <f>Taxi_journeydata!J712</f>
        <v>12.26</v>
      </c>
      <c r="K712" s="5">
        <f>Taxi_journeydata!K712</f>
        <v>51</v>
      </c>
      <c r="M712" s="13">
        <f>IF(K712="","",Taxi_journeydata!M712)</f>
        <v>4.1574074071832001E-2</v>
      </c>
      <c r="N712" s="46">
        <f t="shared" si="33"/>
        <v>59.866666663438082</v>
      </c>
      <c r="O712" s="5">
        <f t="shared" si="32"/>
        <v>6</v>
      </c>
      <c r="P712" s="20">
        <f t="shared" si="34"/>
        <v>8</v>
      </c>
    </row>
    <row r="713" spans="2:16" x14ac:dyDescent="0.35">
      <c r="B713" s="11">
        <f>Taxi_journeydata!B713</f>
        <v>44400</v>
      </c>
      <c r="C713" s="13">
        <f>Taxi_journeydata!C713</f>
        <v>0.40403935185185186</v>
      </c>
      <c r="D713" s="11">
        <f>Taxi_journeydata!D713</f>
        <v>44400</v>
      </c>
      <c r="E713" s="13">
        <f>Taxi_journeydata!E713</f>
        <v>0.40802083333333333</v>
      </c>
      <c r="F713" s="5">
        <f>Taxi_journeydata!F713</f>
        <v>1</v>
      </c>
      <c r="G713" s="5">
        <f>Taxi_journeydata!G713</f>
        <v>223</v>
      </c>
      <c r="H713" s="5">
        <f>Taxi_journeydata!H713</f>
        <v>179</v>
      </c>
      <c r="I713" s="5">
        <f>Taxi_journeydata!I713</f>
        <v>1</v>
      </c>
      <c r="J713" s="5">
        <f>Taxi_journeydata!J713</f>
        <v>0.91</v>
      </c>
      <c r="K713" s="5">
        <f>Taxi_journeydata!K713</f>
        <v>5.5</v>
      </c>
      <c r="M713" s="13">
        <f>IF(K713="","",Taxi_journeydata!M713)</f>
        <v>3.9814814808778465E-3</v>
      </c>
      <c r="N713" s="46">
        <f t="shared" si="33"/>
        <v>5.7333333324640989</v>
      </c>
      <c r="O713" s="5">
        <f t="shared" si="32"/>
        <v>6</v>
      </c>
      <c r="P713" s="20">
        <f t="shared" si="34"/>
        <v>9</v>
      </c>
    </row>
    <row r="714" spans="2:16" x14ac:dyDescent="0.35">
      <c r="B714" s="11">
        <f>Taxi_journeydata!B714</f>
        <v>44400</v>
      </c>
      <c r="C714" s="13">
        <f>Taxi_journeydata!C714</f>
        <v>0.49107638888888888</v>
      </c>
      <c r="D714" s="11">
        <f>Taxi_journeydata!D714</f>
        <v>44400</v>
      </c>
      <c r="E714" s="13">
        <f>Taxi_journeydata!E714</f>
        <v>0.49587962962962967</v>
      </c>
      <c r="F714" s="5">
        <f>Taxi_journeydata!F714</f>
        <v>1</v>
      </c>
      <c r="G714" s="5">
        <f>Taxi_journeydata!G714</f>
        <v>116</v>
      </c>
      <c r="H714" s="5">
        <f>Taxi_journeydata!H714</f>
        <v>42</v>
      </c>
      <c r="I714" s="5">
        <f>Taxi_journeydata!I714</f>
        <v>1</v>
      </c>
      <c r="J714" s="5">
        <f>Taxi_journeydata!J714</f>
        <v>1.17</v>
      </c>
      <c r="K714" s="5">
        <f>Taxi_journeydata!K714</f>
        <v>6.5</v>
      </c>
      <c r="M714" s="13">
        <f>IF(K714="","",Taxi_journeydata!M714)</f>
        <v>4.803240743058268E-3</v>
      </c>
      <c r="N714" s="46">
        <f t="shared" si="33"/>
        <v>6.9166666700039059</v>
      </c>
      <c r="O714" s="5">
        <f t="shared" si="32"/>
        <v>6</v>
      </c>
      <c r="P714" s="20">
        <f t="shared" si="34"/>
        <v>11</v>
      </c>
    </row>
    <row r="715" spans="2:16" x14ac:dyDescent="0.35">
      <c r="B715" s="11">
        <f>Taxi_journeydata!B715</f>
        <v>44400</v>
      </c>
      <c r="C715" s="13">
        <f>Taxi_journeydata!C715</f>
        <v>0.53115740740740736</v>
      </c>
      <c r="D715" s="11">
        <f>Taxi_journeydata!D715</f>
        <v>44400</v>
      </c>
      <c r="E715" s="13">
        <f>Taxi_journeydata!E715</f>
        <v>0.53620370370370374</v>
      </c>
      <c r="F715" s="5">
        <f>Taxi_journeydata!F715</f>
        <v>1</v>
      </c>
      <c r="G715" s="5">
        <f>Taxi_journeydata!G715</f>
        <v>75</v>
      </c>
      <c r="H715" s="5">
        <f>Taxi_journeydata!H715</f>
        <v>74</v>
      </c>
      <c r="I715" s="5">
        <f>Taxi_journeydata!I715</f>
        <v>1</v>
      </c>
      <c r="J715" s="5">
        <f>Taxi_journeydata!J715</f>
        <v>1.4</v>
      </c>
      <c r="K715" s="5">
        <f>Taxi_journeydata!K715</f>
        <v>7</v>
      </c>
      <c r="M715" s="13">
        <f>IF(K715="","",Taxi_journeydata!M715)</f>
        <v>5.0462962972233072E-3</v>
      </c>
      <c r="N715" s="46">
        <f t="shared" si="33"/>
        <v>7.2666666680015624</v>
      </c>
      <c r="O715" s="5">
        <f t="shared" si="32"/>
        <v>6</v>
      </c>
      <c r="P715" s="20">
        <f t="shared" si="34"/>
        <v>12</v>
      </c>
    </row>
    <row r="716" spans="2:16" x14ac:dyDescent="0.35">
      <c r="B716" s="11">
        <f>Taxi_journeydata!B716</f>
        <v>44400</v>
      </c>
      <c r="C716" s="13">
        <f>Taxi_journeydata!C716</f>
        <v>0.53752314814814817</v>
      </c>
      <c r="D716" s="11">
        <f>Taxi_journeydata!D716</f>
        <v>44400</v>
      </c>
      <c r="E716" s="13">
        <f>Taxi_journeydata!E716</f>
        <v>0.56855324074074076</v>
      </c>
      <c r="F716" s="5">
        <f>Taxi_journeydata!F716</f>
        <v>1</v>
      </c>
      <c r="G716" s="5">
        <f>Taxi_journeydata!G716</f>
        <v>126</v>
      </c>
      <c r="H716" s="5">
        <f>Taxi_journeydata!H716</f>
        <v>69</v>
      </c>
      <c r="I716" s="5">
        <f>Taxi_journeydata!I716</f>
        <v>1</v>
      </c>
      <c r="J716" s="5">
        <f>Taxi_journeydata!J716</f>
        <v>4.72</v>
      </c>
      <c r="K716" s="5">
        <f>Taxi_journeydata!K716</f>
        <v>28</v>
      </c>
      <c r="M716" s="13">
        <f>IF(K716="","",Taxi_journeydata!M716)</f>
        <v>3.1030092592118308E-2</v>
      </c>
      <c r="N716" s="46">
        <f t="shared" si="33"/>
        <v>44.683333332650363</v>
      </c>
      <c r="O716" s="5">
        <f t="shared" ref="O716:O779" si="35">IF(K716="","",WEEKDAY(B716))</f>
        <v>6</v>
      </c>
      <c r="P716" s="20">
        <f t="shared" si="34"/>
        <v>12</v>
      </c>
    </row>
    <row r="717" spans="2:16" x14ac:dyDescent="0.35">
      <c r="B717" s="11">
        <f>Taxi_journeydata!B717</f>
        <v>44400</v>
      </c>
      <c r="C717" s="13">
        <f>Taxi_journeydata!C717</f>
        <v>0.62442129629629628</v>
      </c>
      <c r="D717" s="11">
        <f>Taxi_journeydata!D717</f>
        <v>44400</v>
      </c>
      <c r="E717" s="13">
        <f>Taxi_journeydata!E717</f>
        <v>0.63429398148148153</v>
      </c>
      <c r="F717" s="5">
        <f>Taxi_journeydata!F717</f>
        <v>1</v>
      </c>
      <c r="G717" s="5">
        <f>Taxi_journeydata!G717</f>
        <v>75</v>
      </c>
      <c r="H717" s="5">
        <f>Taxi_journeydata!H717</f>
        <v>74</v>
      </c>
      <c r="I717" s="5">
        <f>Taxi_journeydata!I717</f>
        <v>1</v>
      </c>
      <c r="J717" s="5">
        <f>Taxi_journeydata!J717</f>
        <v>1.62</v>
      </c>
      <c r="K717" s="5">
        <f>Taxi_journeydata!K717</f>
        <v>10.5</v>
      </c>
      <c r="M717" s="13">
        <f>IF(K717="","",Taxi_journeydata!M717)</f>
        <v>9.8726851865649223E-3</v>
      </c>
      <c r="N717" s="46">
        <f t="shared" ref="N717:N780" si="36">IF(M717="",0,M717*24*60)</f>
        <v>14.216666668653488</v>
      </c>
      <c r="O717" s="5">
        <f t="shared" si="35"/>
        <v>6</v>
      </c>
      <c r="P717" s="20">
        <f t="shared" ref="P717:P780" si="37">IF(K717="","",ROUNDDOWN(C717*24,0))</f>
        <v>14</v>
      </c>
    </row>
    <row r="718" spans="2:16" x14ac:dyDescent="0.35">
      <c r="B718" s="11">
        <f>Taxi_journeydata!B718</f>
        <v>44400</v>
      </c>
      <c r="C718" s="13">
        <f>Taxi_journeydata!C718</f>
        <v>0.61685185185185187</v>
      </c>
      <c r="D718" s="11">
        <f>Taxi_journeydata!D718</f>
        <v>44400</v>
      </c>
      <c r="E718" s="13">
        <f>Taxi_journeydata!E718</f>
        <v>0.63631944444444444</v>
      </c>
      <c r="F718" s="5">
        <f>Taxi_journeydata!F718</f>
        <v>1</v>
      </c>
      <c r="G718" s="5">
        <f>Taxi_journeydata!G718</f>
        <v>41</v>
      </c>
      <c r="H718" s="5">
        <f>Taxi_journeydata!H718</f>
        <v>159</v>
      </c>
      <c r="I718" s="5">
        <f>Taxi_journeydata!I718</f>
        <v>1</v>
      </c>
      <c r="J718" s="5">
        <f>Taxi_journeydata!J718</f>
        <v>2.94</v>
      </c>
      <c r="K718" s="5">
        <f>Taxi_journeydata!K718</f>
        <v>18.5</v>
      </c>
      <c r="M718" s="13">
        <f>IF(K718="","",Taxi_journeydata!M718)</f>
        <v>1.9467592595901806E-2</v>
      </c>
      <c r="N718" s="46">
        <f t="shared" si="36"/>
        <v>28.033333338098601</v>
      </c>
      <c r="O718" s="5">
        <f t="shared" si="35"/>
        <v>6</v>
      </c>
      <c r="P718" s="20">
        <f t="shared" si="37"/>
        <v>14</v>
      </c>
    </row>
    <row r="719" spans="2:16" x14ac:dyDescent="0.35">
      <c r="B719" s="11">
        <f>Taxi_journeydata!B719</f>
        <v>44400</v>
      </c>
      <c r="C719" s="13">
        <f>Taxi_journeydata!C719</f>
        <v>0.66760416666666667</v>
      </c>
      <c r="D719" s="11">
        <f>Taxi_journeydata!D719</f>
        <v>44400</v>
      </c>
      <c r="E719" s="13">
        <f>Taxi_journeydata!E719</f>
        <v>0.70837962962962964</v>
      </c>
      <c r="F719" s="5">
        <f>Taxi_journeydata!F719</f>
        <v>1</v>
      </c>
      <c r="G719" s="5">
        <f>Taxi_journeydata!G719</f>
        <v>35</v>
      </c>
      <c r="H719" s="5">
        <f>Taxi_journeydata!H719</f>
        <v>215</v>
      </c>
      <c r="I719" s="5">
        <f>Taxi_journeydata!I719</f>
        <v>1</v>
      </c>
      <c r="J719" s="5">
        <f>Taxi_journeydata!J719</f>
        <v>12</v>
      </c>
      <c r="K719" s="5">
        <f>Taxi_journeydata!K719</f>
        <v>47.5</v>
      </c>
      <c r="M719" s="13">
        <f>IF(K719="","",Taxi_journeydata!M719)</f>
        <v>4.0775462963210884E-2</v>
      </c>
      <c r="N719" s="46">
        <f t="shared" si="36"/>
        <v>58.716666667023674</v>
      </c>
      <c r="O719" s="5">
        <f t="shared" si="35"/>
        <v>6</v>
      </c>
      <c r="P719" s="20">
        <f t="shared" si="37"/>
        <v>16</v>
      </c>
    </row>
    <row r="720" spans="2:16" x14ac:dyDescent="0.35">
      <c r="B720" s="11">
        <f>Taxi_journeydata!B720</f>
        <v>44400</v>
      </c>
      <c r="C720" s="13">
        <f>Taxi_journeydata!C720</f>
        <v>0.65917824074074072</v>
      </c>
      <c r="D720" s="11">
        <f>Taxi_journeydata!D720</f>
        <v>44400</v>
      </c>
      <c r="E720" s="13">
        <f>Taxi_journeydata!E720</f>
        <v>0.66843750000000002</v>
      </c>
      <c r="F720" s="5">
        <f>Taxi_journeydata!F720</f>
        <v>1</v>
      </c>
      <c r="G720" s="5">
        <f>Taxi_journeydata!G720</f>
        <v>41</v>
      </c>
      <c r="H720" s="5">
        <f>Taxi_journeydata!H720</f>
        <v>238</v>
      </c>
      <c r="I720" s="5">
        <f>Taxi_journeydata!I720</f>
        <v>1</v>
      </c>
      <c r="J720" s="5">
        <f>Taxi_journeydata!J720</f>
        <v>1.82</v>
      </c>
      <c r="K720" s="5">
        <f>Taxi_journeydata!K720</f>
        <v>10.5</v>
      </c>
      <c r="M720" s="13">
        <f>IF(K720="","",Taxi_journeydata!M720)</f>
        <v>9.2592592627624981E-3</v>
      </c>
      <c r="N720" s="46">
        <f t="shared" si="36"/>
        <v>13.333333338377997</v>
      </c>
      <c r="O720" s="5">
        <f t="shared" si="35"/>
        <v>6</v>
      </c>
      <c r="P720" s="20">
        <f t="shared" si="37"/>
        <v>15</v>
      </c>
    </row>
    <row r="721" spans="2:16" x14ac:dyDescent="0.35">
      <c r="B721" s="11">
        <f>Taxi_journeydata!B721</f>
        <v>44400</v>
      </c>
      <c r="C721" s="13">
        <f>Taxi_journeydata!C721</f>
        <v>0.67890046296296302</v>
      </c>
      <c r="D721" s="11">
        <f>Taxi_journeydata!D721</f>
        <v>44400</v>
      </c>
      <c r="E721" s="13">
        <f>Taxi_journeydata!E721</f>
        <v>0.70253472222222213</v>
      </c>
      <c r="F721" s="5">
        <f>Taxi_journeydata!F721</f>
        <v>1</v>
      </c>
      <c r="G721" s="5">
        <f>Taxi_journeydata!G721</f>
        <v>129</v>
      </c>
      <c r="H721" s="5">
        <f>Taxi_journeydata!H721</f>
        <v>129</v>
      </c>
      <c r="I721" s="5">
        <f>Taxi_journeydata!I721</f>
        <v>1</v>
      </c>
      <c r="J721" s="5">
        <f>Taxi_journeydata!J721</f>
        <v>3.27</v>
      </c>
      <c r="K721" s="5">
        <f>Taxi_journeydata!K721</f>
        <v>21.5</v>
      </c>
      <c r="M721" s="13">
        <f>IF(K721="","",Taxi_journeydata!M721)</f>
        <v>2.3634259261598345E-2</v>
      </c>
      <c r="N721" s="46">
        <f t="shared" si="36"/>
        <v>34.033333336701617</v>
      </c>
      <c r="O721" s="5">
        <f t="shared" si="35"/>
        <v>6</v>
      </c>
      <c r="P721" s="20">
        <f t="shared" si="37"/>
        <v>16</v>
      </c>
    </row>
    <row r="722" spans="2:16" x14ac:dyDescent="0.35">
      <c r="B722" s="11">
        <f>Taxi_journeydata!B722</f>
        <v>44400</v>
      </c>
      <c r="C722" s="13">
        <f>Taxi_journeydata!C722</f>
        <v>0.67042824074074081</v>
      </c>
      <c r="D722" s="11">
        <f>Taxi_journeydata!D722</f>
        <v>44400</v>
      </c>
      <c r="E722" s="13">
        <f>Taxi_journeydata!E722</f>
        <v>0.67806712962962967</v>
      </c>
      <c r="F722" s="5">
        <f>Taxi_journeydata!F722</f>
        <v>1</v>
      </c>
      <c r="G722" s="5">
        <f>Taxi_journeydata!G722</f>
        <v>95</v>
      </c>
      <c r="H722" s="5">
        <f>Taxi_journeydata!H722</f>
        <v>28</v>
      </c>
      <c r="I722" s="5">
        <f>Taxi_journeydata!I722</f>
        <v>1</v>
      </c>
      <c r="J722" s="5">
        <f>Taxi_journeydata!J722</f>
        <v>2.31</v>
      </c>
      <c r="K722" s="5">
        <f>Taxi_journeydata!K722</f>
        <v>10</v>
      </c>
      <c r="M722" s="13">
        <f>IF(K722="","",Taxi_journeydata!M722)</f>
        <v>7.6388888919609599E-3</v>
      </c>
      <c r="N722" s="46">
        <f t="shared" si="36"/>
        <v>11.000000004423782</v>
      </c>
      <c r="O722" s="5">
        <f t="shared" si="35"/>
        <v>6</v>
      </c>
      <c r="P722" s="20">
        <f t="shared" si="37"/>
        <v>16</v>
      </c>
    </row>
    <row r="723" spans="2:16" x14ac:dyDescent="0.35">
      <c r="B723" s="11">
        <f>Taxi_journeydata!B723</f>
        <v>44400</v>
      </c>
      <c r="C723" s="13">
        <f>Taxi_journeydata!C723</f>
        <v>0.73243055555555558</v>
      </c>
      <c r="D723" s="11">
        <f>Taxi_journeydata!D723</f>
        <v>44400</v>
      </c>
      <c r="E723" s="13">
        <f>Taxi_journeydata!E723</f>
        <v>0.73799768518518516</v>
      </c>
      <c r="F723" s="5">
        <f>Taxi_journeydata!F723</f>
        <v>1</v>
      </c>
      <c r="G723" s="5">
        <f>Taxi_journeydata!G723</f>
        <v>75</v>
      </c>
      <c r="H723" s="5">
        <f>Taxi_journeydata!H723</f>
        <v>41</v>
      </c>
      <c r="I723" s="5">
        <f>Taxi_journeydata!I723</f>
        <v>1</v>
      </c>
      <c r="J723" s="5">
        <f>Taxi_journeydata!J723</f>
        <v>0.9</v>
      </c>
      <c r="K723" s="5">
        <f>Taxi_journeydata!K723</f>
        <v>6.5</v>
      </c>
      <c r="M723" s="13">
        <f>IF(K723="","",Taxi_journeydata!M723)</f>
        <v>5.5671296286163852E-3</v>
      </c>
      <c r="N723" s="46">
        <f t="shared" si="36"/>
        <v>8.0166666652075946</v>
      </c>
      <c r="O723" s="5">
        <f t="shared" si="35"/>
        <v>6</v>
      </c>
      <c r="P723" s="20">
        <f t="shared" si="37"/>
        <v>17</v>
      </c>
    </row>
    <row r="724" spans="2:16" x14ac:dyDescent="0.35">
      <c r="B724" s="11">
        <f>Taxi_journeydata!B724</f>
        <v>44400</v>
      </c>
      <c r="C724" s="13">
        <f>Taxi_journeydata!C724</f>
        <v>0.73302083333333334</v>
      </c>
      <c r="D724" s="11">
        <f>Taxi_journeydata!D724</f>
        <v>44400</v>
      </c>
      <c r="E724" s="13">
        <f>Taxi_journeydata!E724</f>
        <v>0.74812499999999993</v>
      </c>
      <c r="F724" s="5">
        <f>Taxi_journeydata!F724</f>
        <v>1</v>
      </c>
      <c r="G724" s="5">
        <f>Taxi_journeydata!G724</f>
        <v>95</v>
      </c>
      <c r="H724" s="5">
        <f>Taxi_journeydata!H724</f>
        <v>82</v>
      </c>
      <c r="I724" s="5">
        <f>Taxi_journeydata!I724</f>
        <v>1</v>
      </c>
      <c r="J724" s="5">
        <f>Taxi_journeydata!J724</f>
        <v>3.14</v>
      </c>
      <c r="K724" s="5">
        <f>Taxi_journeydata!K724</f>
        <v>15.5</v>
      </c>
      <c r="M724" s="13">
        <f>IF(K724="","",Taxi_journeydata!M724)</f>
        <v>1.5104166668606922E-2</v>
      </c>
      <c r="N724" s="46">
        <f t="shared" si="36"/>
        <v>21.750000002793968</v>
      </c>
      <c r="O724" s="5">
        <f t="shared" si="35"/>
        <v>6</v>
      </c>
      <c r="P724" s="20">
        <f t="shared" si="37"/>
        <v>17</v>
      </c>
    </row>
    <row r="725" spans="2:16" x14ac:dyDescent="0.35">
      <c r="B725" s="11">
        <f>Taxi_journeydata!B725</f>
        <v>44400</v>
      </c>
      <c r="C725" s="13">
        <f>Taxi_journeydata!C725</f>
        <v>0.74508101851851849</v>
      </c>
      <c r="D725" s="11">
        <f>Taxi_journeydata!D725</f>
        <v>44400</v>
      </c>
      <c r="E725" s="13">
        <f>Taxi_journeydata!E725</f>
        <v>0.75034722222222217</v>
      </c>
      <c r="F725" s="5">
        <f>Taxi_journeydata!F725</f>
        <v>1</v>
      </c>
      <c r="G725" s="5">
        <f>Taxi_journeydata!G725</f>
        <v>75</v>
      </c>
      <c r="H725" s="5">
        <f>Taxi_journeydata!H725</f>
        <v>75</v>
      </c>
      <c r="I725" s="5">
        <f>Taxi_journeydata!I725</f>
        <v>6</v>
      </c>
      <c r="J725" s="5">
        <f>Taxi_journeydata!J725</f>
        <v>0.87</v>
      </c>
      <c r="K725" s="5">
        <f>Taxi_journeydata!K725</f>
        <v>6.5</v>
      </c>
      <c r="M725" s="13">
        <f>IF(K725="","",Taxi_journeydata!M725)</f>
        <v>5.2662037051049992E-3</v>
      </c>
      <c r="N725" s="46">
        <f t="shared" si="36"/>
        <v>7.5833333353511989</v>
      </c>
      <c r="O725" s="5">
        <f t="shared" si="35"/>
        <v>6</v>
      </c>
      <c r="P725" s="20">
        <f t="shared" si="37"/>
        <v>17</v>
      </c>
    </row>
    <row r="726" spans="2:16" x14ac:dyDescent="0.35">
      <c r="B726" s="11">
        <f>Taxi_journeydata!B726</f>
        <v>44400</v>
      </c>
      <c r="C726" s="13">
        <f>Taxi_journeydata!C726</f>
        <v>0.7249768518518519</v>
      </c>
      <c r="D726" s="11">
        <f>Taxi_journeydata!D726</f>
        <v>44400</v>
      </c>
      <c r="E726" s="13">
        <f>Taxi_journeydata!E726</f>
        <v>0.7403587962962962</v>
      </c>
      <c r="F726" s="5">
        <f>Taxi_journeydata!F726</f>
        <v>1</v>
      </c>
      <c r="G726" s="5">
        <f>Taxi_journeydata!G726</f>
        <v>179</v>
      </c>
      <c r="H726" s="5">
        <f>Taxi_journeydata!H726</f>
        <v>70</v>
      </c>
      <c r="I726" s="5">
        <f>Taxi_journeydata!I726</f>
        <v>1</v>
      </c>
      <c r="J726" s="5">
        <f>Taxi_journeydata!J726</f>
        <v>3.27</v>
      </c>
      <c r="K726" s="5">
        <f>Taxi_journeydata!K726</f>
        <v>16</v>
      </c>
      <c r="M726" s="13">
        <f>IF(K726="","",Taxi_journeydata!M726)</f>
        <v>1.5381944445834961E-2</v>
      </c>
      <c r="N726" s="46">
        <f t="shared" si="36"/>
        <v>22.150000002002344</v>
      </c>
      <c r="O726" s="5">
        <f t="shared" si="35"/>
        <v>6</v>
      </c>
      <c r="P726" s="20">
        <f t="shared" si="37"/>
        <v>17</v>
      </c>
    </row>
    <row r="727" spans="2:16" x14ac:dyDescent="0.35">
      <c r="B727" s="11">
        <f>Taxi_journeydata!B727</f>
        <v>44400</v>
      </c>
      <c r="C727" s="13">
        <f>Taxi_journeydata!C727</f>
        <v>0.78670138888888896</v>
      </c>
      <c r="D727" s="11">
        <f>Taxi_journeydata!D727</f>
        <v>44400</v>
      </c>
      <c r="E727" s="13">
        <f>Taxi_journeydata!E727</f>
        <v>0.79100694444444442</v>
      </c>
      <c r="F727" s="5">
        <f>Taxi_journeydata!F727</f>
        <v>1</v>
      </c>
      <c r="G727" s="5">
        <f>Taxi_journeydata!G727</f>
        <v>75</v>
      </c>
      <c r="H727" s="5">
        <f>Taxi_journeydata!H727</f>
        <v>74</v>
      </c>
      <c r="I727" s="5">
        <f>Taxi_journeydata!I727</f>
        <v>1</v>
      </c>
      <c r="J727" s="5">
        <f>Taxi_journeydata!J727</f>
        <v>1.05</v>
      </c>
      <c r="K727" s="5">
        <f>Taxi_journeydata!K727</f>
        <v>5.5</v>
      </c>
      <c r="M727" s="13">
        <f>IF(K727="","",Taxi_journeydata!M727)</f>
        <v>4.3055555579485372E-3</v>
      </c>
      <c r="N727" s="46">
        <f t="shared" si="36"/>
        <v>6.2000000034458935</v>
      </c>
      <c r="O727" s="5">
        <f t="shared" si="35"/>
        <v>6</v>
      </c>
      <c r="P727" s="20">
        <f t="shared" si="37"/>
        <v>18</v>
      </c>
    </row>
    <row r="728" spans="2:16" x14ac:dyDescent="0.35">
      <c r="B728" s="11">
        <f>Taxi_journeydata!B728</f>
        <v>44400</v>
      </c>
      <c r="C728" s="13">
        <f>Taxi_journeydata!C728</f>
        <v>0.7883796296296296</v>
      </c>
      <c r="D728" s="11">
        <f>Taxi_journeydata!D728</f>
        <v>44400</v>
      </c>
      <c r="E728" s="13">
        <f>Taxi_journeydata!E728</f>
        <v>0.80527777777777787</v>
      </c>
      <c r="F728" s="5">
        <f>Taxi_journeydata!F728</f>
        <v>1</v>
      </c>
      <c r="G728" s="5">
        <f>Taxi_journeydata!G728</f>
        <v>7</v>
      </c>
      <c r="H728" s="5">
        <f>Taxi_journeydata!H728</f>
        <v>146</v>
      </c>
      <c r="I728" s="5">
        <f>Taxi_journeydata!I728</f>
        <v>1</v>
      </c>
      <c r="J728" s="5">
        <f>Taxi_journeydata!J728</f>
        <v>5.75</v>
      </c>
      <c r="K728" s="5">
        <f>Taxi_journeydata!K728</f>
        <v>19.5</v>
      </c>
      <c r="M728" s="13">
        <f>IF(K728="","",Taxi_journeydata!M728)</f>
        <v>1.68981481474475E-2</v>
      </c>
      <c r="N728" s="46">
        <f t="shared" si="36"/>
        <v>24.333333332324401</v>
      </c>
      <c r="O728" s="5">
        <f t="shared" si="35"/>
        <v>6</v>
      </c>
      <c r="P728" s="20">
        <f t="shared" si="37"/>
        <v>18</v>
      </c>
    </row>
    <row r="729" spans="2:16" x14ac:dyDescent="0.35">
      <c r="B729" s="11">
        <f>Taxi_journeydata!B729</f>
        <v>44400</v>
      </c>
      <c r="C729" s="13">
        <f>Taxi_journeydata!C729</f>
        <v>0.75519675925925922</v>
      </c>
      <c r="D729" s="11">
        <f>Taxi_journeydata!D729</f>
        <v>44400</v>
      </c>
      <c r="E729" s="13">
        <f>Taxi_journeydata!E729</f>
        <v>0.76320601851851855</v>
      </c>
      <c r="F729" s="5">
        <f>Taxi_journeydata!F729</f>
        <v>1</v>
      </c>
      <c r="G729" s="5">
        <f>Taxi_journeydata!G729</f>
        <v>196</v>
      </c>
      <c r="H729" s="5">
        <f>Taxi_journeydata!H729</f>
        <v>56</v>
      </c>
      <c r="I729" s="5">
        <f>Taxi_journeydata!I729</f>
        <v>1</v>
      </c>
      <c r="J729" s="5">
        <f>Taxi_journeydata!J729</f>
        <v>1.49</v>
      </c>
      <c r="K729" s="5">
        <f>Taxi_journeydata!K729</f>
        <v>9</v>
      </c>
      <c r="M729" s="13">
        <f>IF(K729="","",Taxi_journeydata!M729)</f>
        <v>8.0092592615983449E-3</v>
      </c>
      <c r="N729" s="46">
        <f t="shared" si="36"/>
        <v>11.533333336701617</v>
      </c>
      <c r="O729" s="5">
        <f t="shared" si="35"/>
        <v>6</v>
      </c>
      <c r="P729" s="20">
        <f t="shared" si="37"/>
        <v>18</v>
      </c>
    </row>
    <row r="730" spans="2:16" x14ac:dyDescent="0.35">
      <c r="B730" s="11">
        <f>Taxi_journeydata!B730</f>
        <v>44400</v>
      </c>
      <c r="C730" s="13">
        <f>Taxi_journeydata!C730</f>
        <v>0.83215277777777785</v>
      </c>
      <c r="D730" s="11">
        <f>Taxi_journeydata!D730</f>
        <v>44400</v>
      </c>
      <c r="E730" s="13">
        <f>Taxi_journeydata!E730</f>
        <v>0.83986111111111106</v>
      </c>
      <c r="F730" s="5">
        <f>Taxi_journeydata!F730</f>
        <v>1</v>
      </c>
      <c r="G730" s="5">
        <f>Taxi_journeydata!G730</f>
        <v>181</v>
      </c>
      <c r="H730" s="5">
        <f>Taxi_journeydata!H730</f>
        <v>133</v>
      </c>
      <c r="I730" s="5">
        <f>Taxi_journeydata!I730</f>
        <v>2</v>
      </c>
      <c r="J730" s="5">
        <f>Taxi_journeydata!J730</f>
        <v>3.11</v>
      </c>
      <c r="K730" s="5">
        <f>Taxi_journeydata!K730</f>
        <v>11.5</v>
      </c>
      <c r="M730" s="13">
        <f>IF(K730="","",Taxi_journeydata!M730)</f>
        <v>7.7083333308110014E-3</v>
      </c>
      <c r="N730" s="46">
        <f t="shared" si="36"/>
        <v>11.099999996367842</v>
      </c>
      <c r="O730" s="5">
        <f t="shared" si="35"/>
        <v>6</v>
      </c>
      <c r="P730" s="20">
        <f t="shared" si="37"/>
        <v>19</v>
      </c>
    </row>
    <row r="731" spans="2:16" x14ac:dyDescent="0.35">
      <c r="B731" s="11">
        <f>Taxi_journeydata!B731</f>
        <v>44400</v>
      </c>
      <c r="C731" s="13">
        <f>Taxi_journeydata!C731</f>
        <v>0.87312499999999993</v>
      </c>
      <c r="D731" s="11">
        <f>Taxi_journeydata!D731</f>
        <v>44400</v>
      </c>
      <c r="E731" s="13">
        <f>Taxi_journeydata!E731</f>
        <v>0.87440972222222213</v>
      </c>
      <c r="F731" s="5">
        <f>Taxi_journeydata!F731</f>
        <v>1</v>
      </c>
      <c r="G731" s="5">
        <f>Taxi_journeydata!G731</f>
        <v>166</v>
      </c>
      <c r="H731" s="5">
        <f>Taxi_journeydata!H731</f>
        <v>166</v>
      </c>
      <c r="I731" s="5">
        <f>Taxi_journeydata!I731</f>
        <v>1</v>
      </c>
      <c r="J731" s="5">
        <f>Taxi_journeydata!J731</f>
        <v>0.19</v>
      </c>
      <c r="K731" s="5">
        <f>Taxi_journeydata!K731</f>
        <v>3.5</v>
      </c>
      <c r="M731" s="13">
        <f>IF(K731="","",Taxi_journeydata!M731)</f>
        <v>1.2847222242271528E-3</v>
      </c>
      <c r="N731" s="46">
        <f t="shared" si="36"/>
        <v>1.8500000028871</v>
      </c>
      <c r="O731" s="5">
        <f t="shared" si="35"/>
        <v>6</v>
      </c>
      <c r="P731" s="20">
        <f t="shared" si="37"/>
        <v>20</v>
      </c>
    </row>
    <row r="732" spans="2:16" x14ac:dyDescent="0.35">
      <c r="B732" s="11">
        <f>Taxi_journeydata!B732</f>
        <v>44401</v>
      </c>
      <c r="C732" s="13">
        <f>Taxi_journeydata!C732</f>
        <v>5.9409722222222218E-2</v>
      </c>
      <c r="D732" s="11">
        <f>Taxi_journeydata!D732</f>
        <v>44401</v>
      </c>
      <c r="E732" s="13">
        <f>Taxi_journeydata!E732</f>
        <v>6.6631944444444438E-2</v>
      </c>
      <c r="F732" s="5">
        <f>Taxi_journeydata!F732</f>
        <v>1</v>
      </c>
      <c r="G732" s="5">
        <f>Taxi_journeydata!G732</f>
        <v>126</v>
      </c>
      <c r="H732" s="5">
        <f>Taxi_journeydata!H732</f>
        <v>20</v>
      </c>
      <c r="I732" s="5">
        <f>Taxi_journeydata!I732</f>
        <v>2</v>
      </c>
      <c r="J732" s="5">
        <f>Taxi_journeydata!J732</f>
        <v>2.41</v>
      </c>
      <c r="K732" s="5">
        <f>Taxi_journeydata!K732</f>
        <v>10</v>
      </c>
      <c r="M732" s="13">
        <f>IF(K732="","",Taxi_journeydata!M732)</f>
        <v>7.2222222224809229E-3</v>
      </c>
      <c r="N732" s="46">
        <f t="shared" si="36"/>
        <v>10.400000000372529</v>
      </c>
      <c r="O732" s="5">
        <f t="shared" si="35"/>
        <v>7</v>
      </c>
      <c r="P732" s="20">
        <f t="shared" si="37"/>
        <v>1</v>
      </c>
    </row>
    <row r="733" spans="2:16" x14ac:dyDescent="0.35">
      <c r="B733" s="11">
        <f>Taxi_journeydata!B733</f>
        <v>44401</v>
      </c>
      <c r="C733" s="13">
        <f>Taxi_journeydata!C733</f>
        <v>0.12805555555555556</v>
      </c>
      <c r="D733" s="11">
        <f>Taxi_journeydata!D733</f>
        <v>44401</v>
      </c>
      <c r="E733" s="13">
        <f>Taxi_journeydata!E733</f>
        <v>0.14129629629629628</v>
      </c>
      <c r="F733" s="5">
        <f>Taxi_journeydata!F733</f>
        <v>1</v>
      </c>
      <c r="G733" s="5">
        <f>Taxi_journeydata!G733</f>
        <v>25</v>
      </c>
      <c r="H733" s="5">
        <f>Taxi_journeydata!H733</f>
        <v>165</v>
      </c>
      <c r="I733" s="5">
        <f>Taxi_journeydata!I733</f>
        <v>1</v>
      </c>
      <c r="J733" s="5">
        <f>Taxi_journeydata!J733</f>
        <v>7.62</v>
      </c>
      <c r="K733" s="5">
        <f>Taxi_journeydata!K733</f>
        <v>23</v>
      </c>
      <c r="M733" s="13">
        <f>IF(K733="","",Taxi_journeydata!M733)</f>
        <v>1.3240740743640345E-2</v>
      </c>
      <c r="N733" s="46">
        <f t="shared" si="36"/>
        <v>19.066666670842096</v>
      </c>
      <c r="O733" s="5">
        <f t="shared" si="35"/>
        <v>7</v>
      </c>
      <c r="P733" s="20">
        <f t="shared" si="37"/>
        <v>3</v>
      </c>
    </row>
    <row r="734" spans="2:16" x14ac:dyDescent="0.35">
      <c r="B734" s="11">
        <f>Taxi_journeydata!B734</f>
        <v>44401</v>
      </c>
      <c r="C734" s="13">
        <f>Taxi_journeydata!C734</f>
        <v>0.41153935185185181</v>
      </c>
      <c r="D734" s="11">
        <f>Taxi_journeydata!D734</f>
        <v>44401</v>
      </c>
      <c r="E734" s="13">
        <f>Taxi_journeydata!E734</f>
        <v>0.4148958333333333</v>
      </c>
      <c r="F734" s="5">
        <f>Taxi_journeydata!F734</f>
        <v>1</v>
      </c>
      <c r="G734" s="5">
        <f>Taxi_journeydata!G734</f>
        <v>25</v>
      </c>
      <c r="H734" s="5">
        <f>Taxi_journeydata!H734</f>
        <v>52</v>
      </c>
      <c r="I734" s="5">
        <f>Taxi_journeydata!I734</f>
        <v>1</v>
      </c>
      <c r="J734" s="5">
        <f>Taxi_journeydata!J734</f>
        <v>0.68</v>
      </c>
      <c r="K734" s="5">
        <f>Taxi_journeydata!K734</f>
        <v>5</v>
      </c>
      <c r="M734" s="13">
        <f>IF(K734="","",Taxi_journeydata!M734)</f>
        <v>3.3564814802957699E-3</v>
      </c>
      <c r="N734" s="46">
        <f t="shared" si="36"/>
        <v>4.8333333316259086</v>
      </c>
      <c r="O734" s="5">
        <f t="shared" si="35"/>
        <v>7</v>
      </c>
      <c r="P734" s="20">
        <f t="shared" si="37"/>
        <v>9</v>
      </c>
    </row>
    <row r="735" spans="2:16" x14ac:dyDescent="0.35">
      <c r="B735" s="11">
        <f>Taxi_journeydata!B735</f>
        <v>44401</v>
      </c>
      <c r="C735" s="13">
        <f>Taxi_journeydata!C735</f>
        <v>0.42995370370370373</v>
      </c>
      <c r="D735" s="11">
        <f>Taxi_journeydata!D735</f>
        <v>44401</v>
      </c>
      <c r="E735" s="13">
        <f>Taxi_journeydata!E735</f>
        <v>0.43516203703703704</v>
      </c>
      <c r="F735" s="5">
        <f>Taxi_journeydata!F735</f>
        <v>1</v>
      </c>
      <c r="G735" s="5">
        <f>Taxi_journeydata!G735</f>
        <v>192</v>
      </c>
      <c r="H735" s="5">
        <f>Taxi_journeydata!H735</f>
        <v>138</v>
      </c>
      <c r="I735" s="5">
        <f>Taxi_journeydata!I735</f>
        <v>2</v>
      </c>
      <c r="J735" s="5">
        <f>Taxi_journeydata!J735</f>
        <v>4.04</v>
      </c>
      <c r="K735" s="5">
        <f>Taxi_journeydata!K735</f>
        <v>12.5</v>
      </c>
      <c r="M735" s="13">
        <f>IF(K735="","",Taxi_journeydata!M735)</f>
        <v>5.2083333357586525E-3</v>
      </c>
      <c r="N735" s="46">
        <f t="shared" si="36"/>
        <v>7.5000000034924597</v>
      </c>
      <c r="O735" s="5">
        <f t="shared" si="35"/>
        <v>7</v>
      </c>
      <c r="P735" s="20">
        <f t="shared" si="37"/>
        <v>10</v>
      </c>
    </row>
    <row r="736" spans="2:16" x14ac:dyDescent="0.35">
      <c r="B736" s="11">
        <f>Taxi_journeydata!B736</f>
        <v>44401</v>
      </c>
      <c r="C736" s="13">
        <f>Taxi_journeydata!C736</f>
        <v>0.43179398148148151</v>
      </c>
      <c r="D736" s="11">
        <f>Taxi_journeydata!D736</f>
        <v>44401</v>
      </c>
      <c r="E736" s="13">
        <f>Taxi_journeydata!E736</f>
        <v>0.43324074074074076</v>
      </c>
      <c r="F736" s="5">
        <f>Taxi_journeydata!F736</f>
        <v>1</v>
      </c>
      <c r="G736" s="5">
        <f>Taxi_journeydata!G736</f>
        <v>41</v>
      </c>
      <c r="H736" s="5">
        <f>Taxi_journeydata!H736</f>
        <v>41</v>
      </c>
      <c r="I736" s="5">
        <f>Taxi_journeydata!I736</f>
        <v>1</v>
      </c>
      <c r="J736" s="5">
        <f>Taxi_journeydata!J736</f>
        <v>0.28999999999999998</v>
      </c>
      <c r="K736" s="5">
        <f>Taxi_journeydata!K736</f>
        <v>3.5</v>
      </c>
      <c r="M736" s="13">
        <f>IF(K736="","",Taxi_journeydata!M736)</f>
        <v>1.4467592627624981E-3</v>
      </c>
      <c r="N736" s="46">
        <f t="shared" si="36"/>
        <v>2.0833333383779973</v>
      </c>
      <c r="O736" s="5">
        <f t="shared" si="35"/>
        <v>7</v>
      </c>
      <c r="P736" s="20">
        <f t="shared" si="37"/>
        <v>10</v>
      </c>
    </row>
    <row r="737" spans="2:16" x14ac:dyDescent="0.35">
      <c r="B737" s="11">
        <f>Taxi_journeydata!B737</f>
        <v>44401</v>
      </c>
      <c r="C737" s="13">
        <f>Taxi_journeydata!C737</f>
        <v>0.43369212962962966</v>
      </c>
      <c r="D737" s="11">
        <f>Taxi_journeydata!D737</f>
        <v>44401</v>
      </c>
      <c r="E737" s="13">
        <f>Taxi_journeydata!E737</f>
        <v>0.47298611111111111</v>
      </c>
      <c r="F737" s="5">
        <f>Taxi_journeydata!F737</f>
        <v>1</v>
      </c>
      <c r="G737" s="5">
        <f>Taxi_journeydata!G737</f>
        <v>25</v>
      </c>
      <c r="H737" s="5">
        <f>Taxi_journeydata!H737</f>
        <v>155</v>
      </c>
      <c r="I737" s="5">
        <f>Taxi_journeydata!I737</f>
        <v>2</v>
      </c>
      <c r="J737" s="5">
        <f>Taxi_journeydata!J737</f>
        <v>16.97</v>
      </c>
      <c r="K737" s="5">
        <f>Taxi_journeydata!K737</f>
        <v>57</v>
      </c>
      <c r="M737" s="13">
        <f>IF(K737="","",Taxi_journeydata!M737)</f>
        <v>3.9293981484661344E-2</v>
      </c>
      <c r="N737" s="46">
        <f t="shared" si="36"/>
        <v>56.583333337912336</v>
      </c>
      <c r="O737" s="5">
        <f t="shared" si="35"/>
        <v>7</v>
      </c>
      <c r="P737" s="20">
        <f t="shared" si="37"/>
        <v>10</v>
      </c>
    </row>
    <row r="738" spans="2:16" x14ac:dyDescent="0.35">
      <c r="B738" s="11">
        <f>Taxi_journeydata!B738</f>
        <v>44401</v>
      </c>
      <c r="C738" s="13">
        <f>Taxi_journeydata!C738</f>
        <v>0.4682291666666667</v>
      </c>
      <c r="D738" s="11">
        <f>Taxi_journeydata!D738</f>
        <v>44401</v>
      </c>
      <c r="E738" s="13">
        <f>Taxi_journeydata!E738</f>
        <v>0.47109953703703705</v>
      </c>
      <c r="F738" s="5">
        <f>Taxi_journeydata!F738</f>
        <v>1</v>
      </c>
      <c r="G738" s="5">
        <f>Taxi_journeydata!G738</f>
        <v>41</v>
      </c>
      <c r="H738" s="5">
        <f>Taxi_journeydata!H738</f>
        <v>42</v>
      </c>
      <c r="I738" s="5">
        <f>Taxi_journeydata!I738</f>
        <v>1</v>
      </c>
      <c r="J738" s="5">
        <f>Taxi_journeydata!J738</f>
        <v>0.72</v>
      </c>
      <c r="K738" s="5">
        <f>Taxi_journeydata!K738</f>
        <v>5</v>
      </c>
      <c r="M738" s="13">
        <f>IF(K738="","",Taxi_journeydata!M738)</f>
        <v>2.8703703719656914E-3</v>
      </c>
      <c r="N738" s="46">
        <f t="shared" si="36"/>
        <v>4.1333333356305957</v>
      </c>
      <c r="O738" s="5">
        <f t="shared" si="35"/>
        <v>7</v>
      </c>
      <c r="P738" s="20">
        <f t="shared" si="37"/>
        <v>11</v>
      </c>
    </row>
    <row r="739" spans="2:16" x14ac:dyDescent="0.35">
      <c r="B739" s="11">
        <f>Taxi_journeydata!B739</f>
        <v>44401</v>
      </c>
      <c r="C739" s="13">
        <f>Taxi_journeydata!C739</f>
        <v>0.49636574074074075</v>
      </c>
      <c r="D739" s="11">
        <f>Taxi_journeydata!D739</f>
        <v>44401</v>
      </c>
      <c r="E739" s="13">
        <f>Taxi_journeydata!E739</f>
        <v>0.50166666666666659</v>
      </c>
      <c r="F739" s="5">
        <f>Taxi_journeydata!F739</f>
        <v>1</v>
      </c>
      <c r="G739" s="5">
        <f>Taxi_journeydata!G739</f>
        <v>7</v>
      </c>
      <c r="H739" s="5">
        <f>Taxi_journeydata!H739</f>
        <v>226</v>
      </c>
      <c r="I739" s="5">
        <f>Taxi_journeydata!I739</f>
        <v>1</v>
      </c>
      <c r="J739" s="5">
        <f>Taxi_journeydata!J739</f>
        <v>0.95</v>
      </c>
      <c r="K739" s="5">
        <f>Taxi_journeydata!K739</f>
        <v>6.5</v>
      </c>
      <c r="M739" s="13">
        <f>IF(K739="","",Taxi_journeydata!M739)</f>
        <v>5.3009259281679988E-3</v>
      </c>
      <c r="N739" s="46">
        <f t="shared" si="36"/>
        <v>7.6333333365619183</v>
      </c>
      <c r="O739" s="5">
        <f t="shared" si="35"/>
        <v>7</v>
      </c>
      <c r="P739" s="20">
        <f t="shared" si="37"/>
        <v>11</v>
      </c>
    </row>
    <row r="740" spans="2:16" x14ac:dyDescent="0.35">
      <c r="B740" s="11">
        <f>Taxi_journeydata!B740</f>
        <v>44401</v>
      </c>
      <c r="C740" s="13">
        <f>Taxi_journeydata!C740</f>
        <v>0.47554398148148147</v>
      </c>
      <c r="D740" s="11">
        <f>Taxi_journeydata!D740</f>
        <v>44401</v>
      </c>
      <c r="E740" s="13">
        <f>Taxi_journeydata!E740</f>
        <v>0.48442129629629632</v>
      </c>
      <c r="F740" s="5">
        <f>Taxi_journeydata!F740</f>
        <v>1</v>
      </c>
      <c r="G740" s="5">
        <f>Taxi_journeydata!G740</f>
        <v>65</v>
      </c>
      <c r="H740" s="5">
        <f>Taxi_journeydata!H740</f>
        <v>61</v>
      </c>
      <c r="I740" s="5">
        <f>Taxi_journeydata!I740</f>
        <v>1</v>
      </c>
      <c r="J740" s="5">
        <f>Taxi_journeydata!J740</f>
        <v>1.98</v>
      </c>
      <c r="K740" s="5">
        <f>Taxi_journeydata!K740</f>
        <v>10</v>
      </c>
      <c r="M740" s="13">
        <f>IF(K740="","",Taxi_journeydata!M740)</f>
        <v>8.8773148163454607E-3</v>
      </c>
      <c r="N740" s="46">
        <f t="shared" si="36"/>
        <v>12.783333335537463</v>
      </c>
      <c r="O740" s="5">
        <f t="shared" si="35"/>
        <v>7</v>
      </c>
      <c r="P740" s="20">
        <f t="shared" si="37"/>
        <v>11</v>
      </c>
    </row>
    <row r="741" spans="2:16" x14ac:dyDescent="0.35">
      <c r="B741" s="11">
        <f>Taxi_journeydata!B741</f>
        <v>44401</v>
      </c>
      <c r="C741" s="13">
        <f>Taxi_journeydata!C741</f>
        <v>0.49909722222222225</v>
      </c>
      <c r="D741" s="11">
        <f>Taxi_journeydata!D741</f>
        <v>44401</v>
      </c>
      <c r="E741" s="13">
        <f>Taxi_journeydata!E741</f>
        <v>0.50521990740740741</v>
      </c>
      <c r="F741" s="5">
        <f>Taxi_journeydata!F741</f>
        <v>1</v>
      </c>
      <c r="G741" s="5">
        <f>Taxi_journeydata!G741</f>
        <v>74</v>
      </c>
      <c r="H741" s="5">
        <f>Taxi_journeydata!H741</f>
        <v>24</v>
      </c>
      <c r="I741" s="5">
        <f>Taxi_journeydata!I741</f>
        <v>1</v>
      </c>
      <c r="J741" s="5">
        <f>Taxi_journeydata!J741</f>
        <v>2</v>
      </c>
      <c r="K741" s="5">
        <f>Taxi_journeydata!K741</f>
        <v>8.5</v>
      </c>
      <c r="M741" s="13">
        <f>IF(K741="","",Taxi_journeydata!M741)</f>
        <v>6.1226851830724627E-3</v>
      </c>
      <c r="N741" s="46">
        <f t="shared" si="36"/>
        <v>8.8166666636243463</v>
      </c>
      <c r="O741" s="5">
        <f t="shared" si="35"/>
        <v>7</v>
      </c>
      <c r="P741" s="20">
        <f t="shared" si="37"/>
        <v>11</v>
      </c>
    </row>
    <row r="742" spans="2:16" x14ac:dyDescent="0.35">
      <c r="B742" s="11">
        <f>Taxi_journeydata!B742</f>
        <v>44401</v>
      </c>
      <c r="C742" s="13">
        <f>Taxi_journeydata!C742</f>
        <v>0.50445601851851851</v>
      </c>
      <c r="D742" s="11">
        <f>Taxi_journeydata!D742</f>
        <v>44401</v>
      </c>
      <c r="E742" s="13">
        <f>Taxi_journeydata!E742</f>
        <v>0.50774305555555554</v>
      </c>
      <c r="F742" s="5">
        <f>Taxi_journeydata!F742</f>
        <v>1</v>
      </c>
      <c r="G742" s="5">
        <f>Taxi_journeydata!G742</f>
        <v>74</v>
      </c>
      <c r="H742" s="5">
        <f>Taxi_journeydata!H742</f>
        <v>41</v>
      </c>
      <c r="I742" s="5">
        <f>Taxi_journeydata!I742</f>
        <v>1</v>
      </c>
      <c r="J742" s="5">
        <f>Taxi_journeydata!J742</f>
        <v>0.9</v>
      </c>
      <c r="K742" s="5">
        <f>Taxi_journeydata!K742</f>
        <v>5.5</v>
      </c>
      <c r="M742" s="13">
        <f>IF(K742="","",Taxi_journeydata!M742)</f>
        <v>3.2870370341697708E-3</v>
      </c>
      <c r="N742" s="46">
        <f t="shared" si="36"/>
        <v>4.7333333292044699</v>
      </c>
      <c r="O742" s="5">
        <f t="shared" si="35"/>
        <v>7</v>
      </c>
      <c r="P742" s="20">
        <f t="shared" si="37"/>
        <v>12</v>
      </c>
    </row>
    <row r="743" spans="2:16" x14ac:dyDescent="0.35">
      <c r="B743" s="11">
        <f>Taxi_journeydata!B743</f>
        <v>44401</v>
      </c>
      <c r="C743" s="13">
        <f>Taxi_journeydata!C743</f>
        <v>0.54165509259259259</v>
      </c>
      <c r="D743" s="11">
        <f>Taxi_journeydata!D743</f>
        <v>44401</v>
      </c>
      <c r="E743" s="13">
        <f>Taxi_journeydata!E743</f>
        <v>0.54476851851851849</v>
      </c>
      <c r="F743" s="5">
        <f>Taxi_journeydata!F743</f>
        <v>1</v>
      </c>
      <c r="G743" s="5">
        <f>Taxi_journeydata!G743</f>
        <v>75</v>
      </c>
      <c r="H743" s="5">
        <f>Taxi_journeydata!H743</f>
        <v>75</v>
      </c>
      <c r="I743" s="5">
        <f>Taxi_journeydata!I743</f>
        <v>1</v>
      </c>
      <c r="J743" s="5">
        <f>Taxi_journeydata!J743</f>
        <v>0.77</v>
      </c>
      <c r="K743" s="5">
        <f>Taxi_journeydata!K743</f>
        <v>5</v>
      </c>
      <c r="M743" s="13">
        <f>IF(K743="","",Taxi_journeydata!M743)</f>
        <v>3.1134259261307307E-3</v>
      </c>
      <c r="N743" s="46">
        <f t="shared" si="36"/>
        <v>4.4833333336282521</v>
      </c>
      <c r="O743" s="5">
        <f t="shared" si="35"/>
        <v>7</v>
      </c>
      <c r="P743" s="20">
        <f t="shared" si="37"/>
        <v>12</v>
      </c>
    </row>
    <row r="744" spans="2:16" x14ac:dyDescent="0.35">
      <c r="B744" s="11">
        <f>Taxi_journeydata!B744</f>
        <v>44401</v>
      </c>
      <c r="C744" s="13">
        <f>Taxi_journeydata!C744</f>
        <v>0.56821759259259264</v>
      </c>
      <c r="D744" s="11">
        <f>Taxi_journeydata!D744</f>
        <v>44401</v>
      </c>
      <c r="E744" s="13">
        <f>Taxi_journeydata!E744</f>
        <v>0.57453703703703707</v>
      </c>
      <c r="F744" s="5">
        <f>Taxi_journeydata!F744</f>
        <v>1</v>
      </c>
      <c r="G744" s="5">
        <f>Taxi_journeydata!G744</f>
        <v>82</v>
      </c>
      <c r="H744" s="5">
        <f>Taxi_journeydata!H744</f>
        <v>129</v>
      </c>
      <c r="I744" s="5">
        <f>Taxi_journeydata!I744</f>
        <v>1</v>
      </c>
      <c r="J744" s="5">
        <f>Taxi_journeydata!J744</f>
        <v>1.4</v>
      </c>
      <c r="K744" s="5">
        <f>Taxi_journeydata!K744</f>
        <v>7.5</v>
      </c>
      <c r="M744" s="13">
        <f>IF(K744="","",Taxi_journeydata!M744)</f>
        <v>6.3194444446708076E-3</v>
      </c>
      <c r="N744" s="46">
        <f t="shared" si="36"/>
        <v>9.1000000003259629</v>
      </c>
      <c r="O744" s="5">
        <f t="shared" si="35"/>
        <v>7</v>
      </c>
      <c r="P744" s="20">
        <f t="shared" si="37"/>
        <v>13</v>
      </c>
    </row>
    <row r="745" spans="2:16" x14ac:dyDescent="0.35">
      <c r="B745" s="11">
        <f>Taxi_journeydata!B745</f>
        <v>44401</v>
      </c>
      <c r="C745" s="13">
        <f>Taxi_journeydata!C745</f>
        <v>0.62228009259259254</v>
      </c>
      <c r="D745" s="11">
        <f>Taxi_journeydata!D745</f>
        <v>44401</v>
      </c>
      <c r="E745" s="13">
        <f>Taxi_journeydata!E745</f>
        <v>0.62427083333333333</v>
      </c>
      <c r="F745" s="5">
        <f>Taxi_journeydata!F745</f>
        <v>1</v>
      </c>
      <c r="G745" s="5">
        <f>Taxi_journeydata!G745</f>
        <v>74</v>
      </c>
      <c r="H745" s="5">
        <f>Taxi_journeydata!H745</f>
        <v>75</v>
      </c>
      <c r="I745" s="5">
        <f>Taxi_journeydata!I745</f>
        <v>5</v>
      </c>
      <c r="J745" s="5">
        <f>Taxi_journeydata!J745</f>
        <v>0.73</v>
      </c>
      <c r="K745" s="5">
        <f>Taxi_journeydata!K745</f>
        <v>4.5</v>
      </c>
      <c r="M745" s="13">
        <f>IF(K745="","",Taxi_journeydata!M745)</f>
        <v>1.9907407404389232E-3</v>
      </c>
      <c r="N745" s="46">
        <f t="shared" si="36"/>
        <v>2.8666666662320495</v>
      </c>
      <c r="O745" s="5">
        <f t="shared" si="35"/>
        <v>7</v>
      </c>
      <c r="P745" s="20">
        <f t="shared" si="37"/>
        <v>14</v>
      </c>
    </row>
    <row r="746" spans="2:16" x14ac:dyDescent="0.35">
      <c r="B746" s="11">
        <f>Taxi_journeydata!B746</f>
        <v>44401</v>
      </c>
      <c r="C746" s="13">
        <f>Taxi_journeydata!C746</f>
        <v>0.62767361111111108</v>
      </c>
      <c r="D746" s="11">
        <f>Taxi_journeydata!D746</f>
        <v>44401</v>
      </c>
      <c r="E746" s="13">
        <f>Taxi_journeydata!E746</f>
        <v>0.63569444444444445</v>
      </c>
      <c r="F746" s="5">
        <f>Taxi_journeydata!F746</f>
        <v>1</v>
      </c>
      <c r="G746" s="5">
        <f>Taxi_journeydata!G746</f>
        <v>244</v>
      </c>
      <c r="H746" s="5">
        <f>Taxi_journeydata!H746</f>
        <v>243</v>
      </c>
      <c r="I746" s="5">
        <f>Taxi_journeydata!I746</f>
        <v>1</v>
      </c>
      <c r="J746" s="5">
        <f>Taxi_journeydata!J746</f>
        <v>1.42</v>
      </c>
      <c r="K746" s="5">
        <f>Taxi_journeydata!K746</f>
        <v>9</v>
      </c>
      <c r="M746" s="13">
        <f>IF(K746="","",Taxi_journeydata!M746)</f>
        <v>8.0208333311020397E-3</v>
      </c>
      <c r="N746" s="46">
        <f t="shared" si="36"/>
        <v>11.549999996786937</v>
      </c>
      <c r="O746" s="5">
        <f t="shared" si="35"/>
        <v>7</v>
      </c>
      <c r="P746" s="20">
        <f t="shared" si="37"/>
        <v>15</v>
      </c>
    </row>
    <row r="747" spans="2:16" x14ac:dyDescent="0.35">
      <c r="B747" s="11">
        <f>Taxi_journeydata!B747</f>
        <v>44401</v>
      </c>
      <c r="C747" s="13">
        <f>Taxi_journeydata!C747</f>
        <v>0.59946759259259264</v>
      </c>
      <c r="D747" s="11">
        <f>Taxi_journeydata!D747</f>
        <v>44401</v>
      </c>
      <c r="E747" s="13">
        <f>Taxi_journeydata!E747</f>
        <v>0.60666666666666669</v>
      </c>
      <c r="F747" s="5">
        <f>Taxi_journeydata!F747</f>
        <v>1</v>
      </c>
      <c r="G747" s="5">
        <f>Taxi_journeydata!G747</f>
        <v>235</v>
      </c>
      <c r="H747" s="5">
        <f>Taxi_journeydata!H747</f>
        <v>220</v>
      </c>
      <c r="I747" s="5">
        <f>Taxi_journeydata!I747</f>
        <v>5</v>
      </c>
      <c r="J747" s="5">
        <f>Taxi_journeydata!J747</f>
        <v>3.51</v>
      </c>
      <c r="K747" s="5">
        <f>Taxi_journeydata!K747</f>
        <v>12.5</v>
      </c>
      <c r="M747" s="13">
        <f>IF(K747="","",Taxi_journeydata!M747)</f>
        <v>7.1990740761975758E-3</v>
      </c>
      <c r="N747" s="46">
        <f t="shared" si="36"/>
        <v>10.366666669724509</v>
      </c>
      <c r="O747" s="5">
        <f t="shared" si="35"/>
        <v>7</v>
      </c>
      <c r="P747" s="20">
        <f t="shared" si="37"/>
        <v>14</v>
      </c>
    </row>
    <row r="748" spans="2:16" x14ac:dyDescent="0.35">
      <c r="B748" s="11">
        <f>Taxi_journeydata!B748</f>
        <v>44401</v>
      </c>
      <c r="C748" s="13">
        <f>Taxi_journeydata!C748</f>
        <v>0.66288194444444437</v>
      </c>
      <c r="D748" s="11">
        <f>Taxi_journeydata!D748</f>
        <v>44401</v>
      </c>
      <c r="E748" s="13">
        <f>Taxi_journeydata!E748</f>
        <v>0.67011574074074076</v>
      </c>
      <c r="F748" s="5">
        <f>Taxi_journeydata!F748</f>
        <v>1</v>
      </c>
      <c r="G748" s="5">
        <f>Taxi_journeydata!G748</f>
        <v>52</v>
      </c>
      <c r="H748" s="5">
        <f>Taxi_journeydata!H748</f>
        <v>40</v>
      </c>
      <c r="I748" s="5">
        <f>Taxi_journeydata!I748</f>
        <v>1</v>
      </c>
      <c r="J748" s="5">
        <f>Taxi_journeydata!J748</f>
        <v>1.77</v>
      </c>
      <c r="K748" s="5">
        <f>Taxi_journeydata!K748</f>
        <v>9</v>
      </c>
      <c r="M748" s="13">
        <f>IF(K748="","",Taxi_journeydata!M748)</f>
        <v>7.2337962992605753E-3</v>
      </c>
      <c r="N748" s="46">
        <f t="shared" si="36"/>
        <v>10.416666670935228</v>
      </c>
      <c r="O748" s="5">
        <f t="shared" si="35"/>
        <v>7</v>
      </c>
      <c r="P748" s="20">
        <f t="shared" si="37"/>
        <v>15</v>
      </c>
    </row>
    <row r="749" spans="2:16" x14ac:dyDescent="0.35">
      <c r="B749" s="11">
        <f>Taxi_journeydata!B749</f>
        <v>44401</v>
      </c>
      <c r="C749" s="13">
        <f>Taxi_journeydata!C749</f>
        <v>0.64351851851851849</v>
      </c>
      <c r="D749" s="11">
        <f>Taxi_journeydata!D749</f>
        <v>44401</v>
      </c>
      <c r="E749" s="13">
        <f>Taxi_journeydata!E749</f>
        <v>0.64959490740740744</v>
      </c>
      <c r="F749" s="5">
        <f>Taxi_journeydata!F749</f>
        <v>1</v>
      </c>
      <c r="G749" s="5">
        <f>Taxi_journeydata!G749</f>
        <v>41</v>
      </c>
      <c r="H749" s="5">
        <f>Taxi_journeydata!H749</f>
        <v>41</v>
      </c>
      <c r="I749" s="5">
        <f>Taxi_journeydata!I749</f>
        <v>1</v>
      </c>
      <c r="J749" s="5">
        <f>Taxi_journeydata!J749</f>
        <v>0.93</v>
      </c>
      <c r="K749" s="5">
        <f>Taxi_journeydata!K749</f>
        <v>7</v>
      </c>
      <c r="M749" s="13">
        <f>IF(K749="","",Taxi_journeydata!M749)</f>
        <v>6.0763888905057684E-3</v>
      </c>
      <c r="N749" s="46">
        <f t="shared" si="36"/>
        <v>8.7500000023283064</v>
      </c>
      <c r="O749" s="5">
        <f t="shared" si="35"/>
        <v>7</v>
      </c>
      <c r="P749" s="20">
        <f t="shared" si="37"/>
        <v>15</v>
      </c>
    </row>
    <row r="750" spans="2:16" x14ac:dyDescent="0.35">
      <c r="B750" s="11">
        <f>Taxi_journeydata!B750</f>
        <v>44401</v>
      </c>
      <c r="C750" s="13">
        <f>Taxi_journeydata!C750</f>
        <v>0.66920138888888892</v>
      </c>
      <c r="D750" s="11">
        <f>Taxi_journeydata!D750</f>
        <v>44401</v>
      </c>
      <c r="E750" s="13">
        <f>Taxi_journeydata!E750</f>
        <v>0.69965277777777779</v>
      </c>
      <c r="F750" s="5">
        <f>Taxi_journeydata!F750</f>
        <v>1</v>
      </c>
      <c r="G750" s="5">
        <f>Taxi_journeydata!G750</f>
        <v>197</v>
      </c>
      <c r="H750" s="5">
        <f>Taxi_journeydata!H750</f>
        <v>130</v>
      </c>
      <c r="I750" s="5">
        <f>Taxi_journeydata!I750</f>
        <v>1</v>
      </c>
      <c r="J750" s="5">
        <f>Taxi_journeydata!J750</f>
        <v>1.81</v>
      </c>
      <c r="K750" s="5">
        <f>Taxi_journeydata!K750</f>
        <v>25</v>
      </c>
      <c r="M750" s="13">
        <f>IF(K750="","",Taxi_journeydata!M750)</f>
        <v>3.0451388891378883E-2</v>
      </c>
      <c r="N750" s="46">
        <f t="shared" si="36"/>
        <v>43.850000003585592</v>
      </c>
      <c r="O750" s="5">
        <f t="shared" si="35"/>
        <v>7</v>
      </c>
      <c r="P750" s="20">
        <f t="shared" si="37"/>
        <v>16</v>
      </c>
    </row>
    <row r="751" spans="2:16" x14ac:dyDescent="0.35">
      <c r="B751" s="11">
        <f>Taxi_journeydata!B751</f>
        <v>44401</v>
      </c>
      <c r="C751" s="13">
        <f>Taxi_journeydata!C751</f>
        <v>0.63824074074074078</v>
      </c>
      <c r="D751" s="11">
        <f>Taxi_journeydata!D751</f>
        <v>44401</v>
      </c>
      <c r="E751" s="13">
        <f>Taxi_journeydata!E751</f>
        <v>0.64268518518518525</v>
      </c>
      <c r="F751" s="5">
        <f>Taxi_journeydata!F751</f>
        <v>1</v>
      </c>
      <c r="G751" s="5">
        <f>Taxi_journeydata!G751</f>
        <v>42</v>
      </c>
      <c r="H751" s="5">
        <f>Taxi_journeydata!H751</f>
        <v>247</v>
      </c>
      <c r="I751" s="5">
        <f>Taxi_journeydata!I751</f>
        <v>1</v>
      </c>
      <c r="J751" s="5">
        <f>Taxi_journeydata!J751</f>
        <v>0.65</v>
      </c>
      <c r="K751" s="5">
        <f>Taxi_journeydata!K751</f>
        <v>6</v>
      </c>
      <c r="M751" s="13">
        <f>IF(K751="","",Taxi_journeydata!M751)</f>
        <v>4.4444444429245777E-3</v>
      </c>
      <c r="N751" s="46">
        <f t="shared" si="36"/>
        <v>6.3999999978113919</v>
      </c>
      <c r="O751" s="5">
        <f t="shared" si="35"/>
        <v>7</v>
      </c>
      <c r="P751" s="20">
        <f t="shared" si="37"/>
        <v>15</v>
      </c>
    </row>
    <row r="752" spans="2:16" x14ac:dyDescent="0.35">
      <c r="B752" s="11">
        <f>Taxi_journeydata!B752</f>
        <v>44401</v>
      </c>
      <c r="C752" s="13">
        <f>Taxi_journeydata!C752</f>
        <v>0.70337962962962963</v>
      </c>
      <c r="D752" s="11">
        <f>Taxi_journeydata!D752</f>
        <v>44401</v>
      </c>
      <c r="E752" s="13">
        <f>Taxi_journeydata!E752</f>
        <v>0.71484953703703702</v>
      </c>
      <c r="F752" s="5">
        <f>Taxi_journeydata!F752</f>
        <v>1</v>
      </c>
      <c r="G752" s="5">
        <f>Taxi_journeydata!G752</f>
        <v>220</v>
      </c>
      <c r="H752" s="5">
        <f>Taxi_journeydata!H752</f>
        <v>169</v>
      </c>
      <c r="I752" s="5">
        <f>Taxi_journeydata!I752</f>
        <v>1</v>
      </c>
      <c r="J752" s="5">
        <f>Taxi_journeydata!J752</f>
        <v>2.7</v>
      </c>
      <c r="K752" s="5">
        <f>Taxi_journeydata!K752</f>
        <v>12.5</v>
      </c>
      <c r="M752" s="13">
        <f>IF(K752="","",Taxi_journeydata!M752)</f>
        <v>1.1469907403807156E-2</v>
      </c>
      <c r="N752" s="46">
        <f t="shared" si="36"/>
        <v>16.516666661482304</v>
      </c>
      <c r="O752" s="5">
        <f t="shared" si="35"/>
        <v>7</v>
      </c>
      <c r="P752" s="20">
        <f t="shared" si="37"/>
        <v>16</v>
      </c>
    </row>
    <row r="753" spans="2:16" x14ac:dyDescent="0.35">
      <c r="B753" s="11">
        <f>Taxi_journeydata!B753</f>
        <v>44401</v>
      </c>
      <c r="C753" s="13">
        <f>Taxi_journeydata!C753</f>
        <v>0.68631944444444448</v>
      </c>
      <c r="D753" s="11">
        <f>Taxi_journeydata!D753</f>
        <v>44401</v>
      </c>
      <c r="E753" s="13">
        <f>Taxi_journeydata!E753</f>
        <v>0.68784722222222217</v>
      </c>
      <c r="F753" s="5">
        <f>Taxi_journeydata!F753</f>
        <v>1</v>
      </c>
      <c r="G753" s="5">
        <f>Taxi_journeydata!G753</f>
        <v>74</v>
      </c>
      <c r="H753" s="5">
        <f>Taxi_journeydata!H753</f>
        <v>74</v>
      </c>
      <c r="I753" s="5">
        <f>Taxi_journeydata!I753</f>
        <v>1</v>
      </c>
      <c r="J753" s="5">
        <f>Taxi_journeydata!J753</f>
        <v>0.4</v>
      </c>
      <c r="K753" s="5">
        <f>Taxi_journeydata!K753</f>
        <v>3.5</v>
      </c>
      <c r="M753" s="13">
        <f>IF(K753="","",Taxi_journeydata!M753)</f>
        <v>1.527777778392192E-3</v>
      </c>
      <c r="N753" s="46">
        <f t="shared" si="36"/>
        <v>2.2000000008847564</v>
      </c>
      <c r="O753" s="5">
        <f t="shared" si="35"/>
        <v>7</v>
      </c>
      <c r="P753" s="20">
        <f t="shared" si="37"/>
        <v>16</v>
      </c>
    </row>
    <row r="754" spans="2:16" x14ac:dyDescent="0.35">
      <c r="B754" s="11">
        <f>Taxi_journeydata!B754</f>
        <v>44401</v>
      </c>
      <c r="C754" s="13">
        <f>Taxi_journeydata!C754</f>
        <v>0.68336805555555558</v>
      </c>
      <c r="D754" s="11">
        <f>Taxi_journeydata!D754</f>
        <v>44401</v>
      </c>
      <c r="E754" s="13">
        <f>Taxi_journeydata!E754</f>
        <v>0.68618055555555557</v>
      </c>
      <c r="F754" s="5">
        <f>Taxi_journeydata!F754</f>
        <v>1</v>
      </c>
      <c r="G754" s="5">
        <f>Taxi_journeydata!G754</f>
        <v>191</v>
      </c>
      <c r="H754" s="5">
        <f>Taxi_journeydata!H754</f>
        <v>191</v>
      </c>
      <c r="I754" s="5">
        <f>Taxi_journeydata!I754</f>
        <v>1</v>
      </c>
      <c r="J754" s="5">
        <f>Taxi_journeydata!J754</f>
        <v>0.59</v>
      </c>
      <c r="K754" s="5">
        <f>Taxi_journeydata!K754</f>
        <v>4.5</v>
      </c>
      <c r="M754" s="13">
        <f>IF(K754="","",Taxi_journeydata!M754)</f>
        <v>2.8125000026193447E-3</v>
      </c>
      <c r="N754" s="46">
        <f t="shared" si="36"/>
        <v>4.0500000037718564</v>
      </c>
      <c r="O754" s="5">
        <f t="shared" si="35"/>
        <v>7</v>
      </c>
      <c r="P754" s="20">
        <f t="shared" si="37"/>
        <v>16</v>
      </c>
    </row>
    <row r="755" spans="2:16" x14ac:dyDescent="0.35">
      <c r="B755" s="11">
        <f>Taxi_journeydata!B755</f>
        <v>44401</v>
      </c>
      <c r="C755" s="13">
        <f>Taxi_journeydata!C755</f>
        <v>0.73171296296296295</v>
      </c>
      <c r="D755" s="11">
        <f>Taxi_journeydata!D755</f>
        <v>44401</v>
      </c>
      <c r="E755" s="13">
        <f>Taxi_journeydata!E755</f>
        <v>0.734375</v>
      </c>
      <c r="F755" s="5">
        <f>Taxi_journeydata!F755</f>
        <v>1</v>
      </c>
      <c r="G755" s="5">
        <f>Taxi_journeydata!G755</f>
        <v>74</v>
      </c>
      <c r="H755" s="5">
        <f>Taxi_journeydata!H755</f>
        <v>75</v>
      </c>
      <c r="I755" s="5">
        <f>Taxi_journeydata!I755</f>
        <v>1</v>
      </c>
      <c r="J755" s="5">
        <f>Taxi_journeydata!J755</f>
        <v>0.67</v>
      </c>
      <c r="K755" s="5">
        <f>Taxi_journeydata!K755</f>
        <v>4.5</v>
      </c>
      <c r="M755" s="13">
        <f>IF(K755="","",Taxi_journeydata!M755)</f>
        <v>2.6620370335876942E-3</v>
      </c>
      <c r="N755" s="46">
        <f t="shared" si="36"/>
        <v>3.8333333283662796</v>
      </c>
      <c r="O755" s="5">
        <f t="shared" si="35"/>
        <v>7</v>
      </c>
      <c r="P755" s="20">
        <f t="shared" si="37"/>
        <v>17</v>
      </c>
    </row>
    <row r="756" spans="2:16" x14ac:dyDescent="0.35">
      <c r="B756" s="11">
        <f>Taxi_journeydata!B756</f>
        <v>44401</v>
      </c>
      <c r="C756" s="13">
        <f>Taxi_journeydata!C756</f>
        <v>0.72649305555555566</v>
      </c>
      <c r="D756" s="11">
        <f>Taxi_journeydata!D756</f>
        <v>44401</v>
      </c>
      <c r="E756" s="13">
        <f>Taxi_journeydata!E756</f>
        <v>0.73217592592592595</v>
      </c>
      <c r="F756" s="5">
        <f>Taxi_journeydata!F756</f>
        <v>1</v>
      </c>
      <c r="G756" s="5">
        <f>Taxi_journeydata!G756</f>
        <v>41</v>
      </c>
      <c r="H756" s="5">
        <f>Taxi_journeydata!H756</f>
        <v>75</v>
      </c>
      <c r="I756" s="5">
        <f>Taxi_journeydata!I756</f>
        <v>1</v>
      </c>
      <c r="J756" s="5">
        <f>Taxi_journeydata!J756</f>
        <v>1.38</v>
      </c>
      <c r="K756" s="5">
        <f>Taxi_journeydata!K756</f>
        <v>7.5</v>
      </c>
      <c r="M756" s="13">
        <f>IF(K756="","",Taxi_journeydata!M756)</f>
        <v>5.6828703673090786E-3</v>
      </c>
      <c r="N756" s="46">
        <f t="shared" si="36"/>
        <v>8.1833333289250731</v>
      </c>
      <c r="O756" s="5">
        <f t="shared" si="35"/>
        <v>7</v>
      </c>
      <c r="P756" s="20">
        <f t="shared" si="37"/>
        <v>17</v>
      </c>
    </row>
    <row r="757" spans="2:16" x14ac:dyDescent="0.35">
      <c r="B757" s="11">
        <f>Taxi_journeydata!B757</f>
        <v>44401</v>
      </c>
      <c r="C757" s="13">
        <f>Taxi_journeydata!C757</f>
        <v>0.758275462962963</v>
      </c>
      <c r="D757" s="11">
        <f>Taxi_journeydata!D757</f>
        <v>44401</v>
      </c>
      <c r="E757" s="13">
        <f>Taxi_journeydata!E757</f>
        <v>0.76172453703703702</v>
      </c>
      <c r="F757" s="5">
        <f>Taxi_journeydata!F757</f>
        <v>1</v>
      </c>
      <c r="G757" s="5">
        <f>Taxi_journeydata!G757</f>
        <v>33</v>
      </c>
      <c r="H757" s="5">
        <f>Taxi_journeydata!H757</f>
        <v>33</v>
      </c>
      <c r="I757" s="5">
        <f>Taxi_journeydata!I757</f>
        <v>1</v>
      </c>
      <c r="J757" s="5">
        <f>Taxi_journeydata!J757</f>
        <v>0.82</v>
      </c>
      <c r="K757" s="5">
        <f>Taxi_journeydata!K757</f>
        <v>5</v>
      </c>
      <c r="M757" s="13">
        <f>IF(K757="","",Taxi_journeydata!M757)</f>
        <v>3.4490740727051161E-3</v>
      </c>
      <c r="N757" s="46">
        <f t="shared" si="36"/>
        <v>4.9666666646953672</v>
      </c>
      <c r="O757" s="5">
        <f t="shared" si="35"/>
        <v>7</v>
      </c>
      <c r="P757" s="20">
        <f t="shared" si="37"/>
        <v>18</v>
      </c>
    </row>
    <row r="758" spans="2:16" x14ac:dyDescent="0.35">
      <c r="B758" s="11">
        <f>Taxi_journeydata!B758</f>
        <v>44401</v>
      </c>
      <c r="C758" s="13">
        <f>Taxi_journeydata!C758</f>
        <v>0.78228009259259268</v>
      </c>
      <c r="D758" s="11">
        <f>Taxi_journeydata!D758</f>
        <v>44401</v>
      </c>
      <c r="E758" s="13">
        <f>Taxi_journeydata!E758</f>
        <v>0.78442129629629631</v>
      </c>
      <c r="F758" s="5">
        <f>Taxi_journeydata!F758</f>
        <v>1</v>
      </c>
      <c r="G758" s="5">
        <f>Taxi_journeydata!G758</f>
        <v>75</v>
      </c>
      <c r="H758" s="5">
        <f>Taxi_journeydata!H758</f>
        <v>41</v>
      </c>
      <c r="I758" s="5">
        <f>Taxi_journeydata!I758</f>
        <v>1</v>
      </c>
      <c r="J758" s="5">
        <f>Taxi_journeydata!J758</f>
        <v>0.64</v>
      </c>
      <c r="K758" s="5">
        <f>Taxi_journeydata!K758</f>
        <v>4.5</v>
      </c>
      <c r="M758" s="13">
        <f>IF(K758="","",Taxi_journeydata!M758)</f>
        <v>2.1412037021946162E-3</v>
      </c>
      <c r="N758" s="46">
        <f t="shared" si="36"/>
        <v>3.0833333311602473</v>
      </c>
      <c r="O758" s="5">
        <f t="shared" si="35"/>
        <v>7</v>
      </c>
      <c r="P758" s="20">
        <f t="shared" si="37"/>
        <v>18</v>
      </c>
    </row>
    <row r="759" spans="2:16" x14ac:dyDescent="0.35">
      <c r="B759" s="11">
        <f>Taxi_journeydata!B759</f>
        <v>44401</v>
      </c>
      <c r="C759" s="13">
        <f>Taxi_journeydata!C759</f>
        <v>0.77820601851851856</v>
      </c>
      <c r="D759" s="11">
        <f>Taxi_journeydata!D759</f>
        <v>44401</v>
      </c>
      <c r="E759" s="13">
        <f>Taxi_journeydata!E759</f>
        <v>0.78438657407407408</v>
      </c>
      <c r="F759" s="5">
        <f>Taxi_journeydata!F759</f>
        <v>1</v>
      </c>
      <c r="G759" s="5">
        <f>Taxi_journeydata!G759</f>
        <v>74</v>
      </c>
      <c r="H759" s="5">
        <f>Taxi_journeydata!H759</f>
        <v>75</v>
      </c>
      <c r="I759" s="5">
        <f>Taxi_journeydata!I759</f>
        <v>1</v>
      </c>
      <c r="J759" s="5">
        <f>Taxi_journeydata!J759</f>
        <v>1.61</v>
      </c>
      <c r="K759" s="5">
        <f>Taxi_journeydata!K759</f>
        <v>8</v>
      </c>
      <c r="M759" s="13">
        <f>IF(K759="","",Taxi_journeydata!M759)</f>
        <v>6.1805555524188094E-3</v>
      </c>
      <c r="N759" s="46">
        <f t="shared" si="36"/>
        <v>8.8999999954830855</v>
      </c>
      <c r="O759" s="5">
        <f t="shared" si="35"/>
        <v>7</v>
      </c>
      <c r="P759" s="20">
        <f t="shared" si="37"/>
        <v>18</v>
      </c>
    </row>
    <row r="760" spans="2:16" x14ac:dyDescent="0.35">
      <c r="B760" s="11">
        <f>Taxi_journeydata!B760</f>
        <v>44401</v>
      </c>
      <c r="C760" s="13">
        <f>Taxi_journeydata!C760</f>
        <v>0.82332175925925932</v>
      </c>
      <c r="D760" s="11">
        <f>Taxi_journeydata!D760</f>
        <v>44401</v>
      </c>
      <c r="E760" s="13">
        <f>Taxi_journeydata!E760</f>
        <v>0.82738425925925929</v>
      </c>
      <c r="F760" s="5">
        <f>Taxi_journeydata!F760</f>
        <v>1</v>
      </c>
      <c r="G760" s="5">
        <f>Taxi_journeydata!G760</f>
        <v>41</v>
      </c>
      <c r="H760" s="5">
        <f>Taxi_journeydata!H760</f>
        <v>42</v>
      </c>
      <c r="I760" s="5">
        <f>Taxi_journeydata!I760</f>
        <v>5</v>
      </c>
      <c r="J760" s="5">
        <f>Taxi_journeydata!J760</f>
        <v>1.1499999999999999</v>
      </c>
      <c r="K760" s="5">
        <f>Taxi_journeydata!K760</f>
        <v>6.5</v>
      </c>
      <c r="M760" s="13">
        <f>IF(K760="","",Taxi_journeydata!M760)</f>
        <v>4.0624999965075403E-3</v>
      </c>
      <c r="N760" s="46">
        <f t="shared" si="36"/>
        <v>5.8499999949708581</v>
      </c>
      <c r="O760" s="5">
        <f t="shared" si="35"/>
        <v>7</v>
      </c>
      <c r="P760" s="20">
        <f t="shared" si="37"/>
        <v>19</v>
      </c>
    </row>
    <row r="761" spans="2:16" x14ac:dyDescent="0.35">
      <c r="B761" s="11">
        <f>Taxi_journeydata!B761</f>
        <v>44401</v>
      </c>
      <c r="C761" s="13">
        <f>Taxi_journeydata!C761</f>
        <v>0.82018518518518524</v>
      </c>
      <c r="D761" s="11">
        <f>Taxi_journeydata!D761</f>
        <v>44401</v>
      </c>
      <c r="E761" s="13">
        <f>Taxi_journeydata!E761</f>
        <v>0.83065972222222229</v>
      </c>
      <c r="F761" s="5">
        <f>Taxi_journeydata!F761</f>
        <v>1</v>
      </c>
      <c r="G761" s="5">
        <f>Taxi_journeydata!G761</f>
        <v>74</v>
      </c>
      <c r="H761" s="5">
        <f>Taxi_journeydata!H761</f>
        <v>151</v>
      </c>
      <c r="I761" s="5">
        <f>Taxi_journeydata!I761</f>
        <v>1</v>
      </c>
      <c r="J761" s="5">
        <f>Taxi_journeydata!J761</f>
        <v>2.79</v>
      </c>
      <c r="K761" s="5">
        <f>Taxi_journeydata!K761</f>
        <v>12.5</v>
      </c>
      <c r="M761" s="13">
        <f>IF(K761="","",Taxi_journeydata!M761)</f>
        <v>1.0474537033587694E-2</v>
      </c>
      <c r="N761" s="46">
        <f t="shared" si="36"/>
        <v>15.08333332836628</v>
      </c>
      <c r="O761" s="5">
        <f t="shared" si="35"/>
        <v>7</v>
      </c>
      <c r="P761" s="20">
        <f t="shared" si="37"/>
        <v>19</v>
      </c>
    </row>
    <row r="762" spans="2:16" x14ac:dyDescent="0.35">
      <c r="B762" s="11">
        <f>Taxi_journeydata!B762</f>
        <v>44401</v>
      </c>
      <c r="C762" s="13">
        <f>Taxi_journeydata!C762</f>
        <v>0.86276620370370372</v>
      </c>
      <c r="D762" s="11">
        <f>Taxi_journeydata!D762</f>
        <v>44401</v>
      </c>
      <c r="E762" s="13">
        <f>Taxi_journeydata!E762</f>
        <v>0.86885416666666659</v>
      </c>
      <c r="F762" s="5">
        <f>Taxi_journeydata!F762</f>
        <v>1</v>
      </c>
      <c r="G762" s="5">
        <f>Taxi_journeydata!G762</f>
        <v>65</v>
      </c>
      <c r="H762" s="5">
        <f>Taxi_journeydata!H762</f>
        <v>181</v>
      </c>
      <c r="I762" s="5">
        <f>Taxi_journeydata!I762</f>
        <v>1</v>
      </c>
      <c r="J762" s="5">
        <f>Taxi_journeydata!J762</f>
        <v>1.39</v>
      </c>
      <c r="K762" s="5">
        <f>Taxi_journeydata!K762</f>
        <v>8</v>
      </c>
      <c r="M762" s="13">
        <f>IF(K762="","",Taxi_journeydata!M762)</f>
        <v>6.0879629600094631E-3</v>
      </c>
      <c r="N762" s="46">
        <f t="shared" si="36"/>
        <v>8.7666666624136269</v>
      </c>
      <c r="O762" s="5">
        <f t="shared" si="35"/>
        <v>7</v>
      </c>
      <c r="P762" s="20">
        <f t="shared" si="37"/>
        <v>20</v>
      </c>
    </row>
    <row r="763" spans="2:16" x14ac:dyDescent="0.35">
      <c r="B763" s="11">
        <f>Taxi_journeydata!B763</f>
        <v>44401</v>
      </c>
      <c r="C763" s="13">
        <f>Taxi_journeydata!C763</f>
        <v>0.88071759259259252</v>
      </c>
      <c r="D763" s="11">
        <f>Taxi_journeydata!D763</f>
        <v>44401</v>
      </c>
      <c r="E763" s="13">
        <f>Taxi_journeydata!E763</f>
        <v>0.89459490740740744</v>
      </c>
      <c r="F763" s="5">
        <f>Taxi_journeydata!F763</f>
        <v>1</v>
      </c>
      <c r="G763" s="5">
        <f>Taxi_journeydata!G763</f>
        <v>82</v>
      </c>
      <c r="H763" s="5">
        <f>Taxi_journeydata!H763</f>
        <v>226</v>
      </c>
      <c r="I763" s="5">
        <f>Taxi_journeydata!I763</f>
        <v>1</v>
      </c>
      <c r="J763" s="5">
        <f>Taxi_journeydata!J763</f>
        <v>2.79</v>
      </c>
      <c r="K763" s="5">
        <f>Taxi_journeydata!K763</f>
        <v>14</v>
      </c>
      <c r="M763" s="13">
        <f>IF(K763="","",Taxi_journeydata!M763)</f>
        <v>1.3877314813726116E-2</v>
      </c>
      <c r="N763" s="46">
        <f t="shared" si="36"/>
        <v>19.983333331765607</v>
      </c>
      <c r="O763" s="5">
        <f t="shared" si="35"/>
        <v>7</v>
      </c>
      <c r="P763" s="20">
        <f t="shared" si="37"/>
        <v>21</v>
      </c>
    </row>
    <row r="764" spans="2:16" x14ac:dyDescent="0.35">
      <c r="B764" s="11">
        <f>Taxi_journeydata!B764</f>
        <v>44401</v>
      </c>
      <c r="C764" s="13">
        <f>Taxi_journeydata!C764</f>
        <v>0.95914351851851853</v>
      </c>
      <c r="D764" s="11">
        <f>Taxi_journeydata!D764</f>
        <v>44401</v>
      </c>
      <c r="E764" s="13">
        <f>Taxi_journeydata!E764</f>
        <v>0.96412037037037035</v>
      </c>
      <c r="F764" s="5">
        <f>Taxi_journeydata!F764</f>
        <v>1</v>
      </c>
      <c r="G764" s="5">
        <f>Taxi_journeydata!G764</f>
        <v>74</v>
      </c>
      <c r="H764" s="5">
        <f>Taxi_journeydata!H764</f>
        <v>41</v>
      </c>
      <c r="I764" s="5">
        <f>Taxi_journeydata!I764</f>
        <v>1</v>
      </c>
      <c r="J764" s="5">
        <f>Taxi_journeydata!J764</f>
        <v>1.1200000000000001</v>
      </c>
      <c r="K764" s="5">
        <f>Taxi_journeydata!K764</f>
        <v>7</v>
      </c>
      <c r="M764" s="13">
        <f>IF(K764="","",Taxi_journeydata!M764)</f>
        <v>4.9768518510973081E-3</v>
      </c>
      <c r="N764" s="46">
        <f t="shared" si="36"/>
        <v>7.1666666655801237</v>
      </c>
      <c r="O764" s="5">
        <f t="shared" si="35"/>
        <v>7</v>
      </c>
      <c r="P764" s="20">
        <f t="shared" si="37"/>
        <v>23</v>
      </c>
    </row>
    <row r="765" spans="2:16" x14ac:dyDescent="0.35">
      <c r="B765" s="11">
        <f>Taxi_journeydata!B765</f>
        <v>44401</v>
      </c>
      <c r="C765" s="13">
        <f>Taxi_journeydata!C765</f>
        <v>0.95748842592592587</v>
      </c>
      <c r="D765" s="11">
        <f>Taxi_journeydata!D765</f>
        <v>44401</v>
      </c>
      <c r="E765" s="13">
        <f>Taxi_journeydata!E765</f>
        <v>0.95870370370370372</v>
      </c>
      <c r="F765" s="5">
        <f>Taxi_journeydata!F765</f>
        <v>1</v>
      </c>
      <c r="G765" s="5">
        <f>Taxi_journeydata!G765</f>
        <v>129</v>
      </c>
      <c r="H765" s="5">
        <f>Taxi_journeydata!H765</f>
        <v>82</v>
      </c>
      <c r="I765" s="5">
        <f>Taxi_journeydata!I765</f>
        <v>3</v>
      </c>
      <c r="J765" s="5">
        <f>Taxi_journeydata!J765</f>
        <v>0.34</v>
      </c>
      <c r="K765" s="5">
        <f>Taxi_journeydata!K765</f>
        <v>3.5</v>
      </c>
      <c r="M765" s="13">
        <f>IF(K765="","",Taxi_journeydata!M765)</f>
        <v>1.2152777781011537E-3</v>
      </c>
      <c r="N765" s="46">
        <f t="shared" si="36"/>
        <v>1.7500000004656613</v>
      </c>
      <c r="O765" s="5">
        <f t="shared" si="35"/>
        <v>7</v>
      </c>
      <c r="P765" s="20">
        <f t="shared" si="37"/>
        <v>22</v>
      </c>
    </row>
    <row r="766" spans="2:16" x14ac:dyDescent="0.35">
      <c r="B766" s="11">
        <f>Taxi_journeydata!B766</f>
        <v>44401</v>
      </c>
      <c r="C766" s="13">
        <f>Taxi_journeydata!C766</f>
        <v>0.99495370370370362</v>
      </c>
      <c r="D766" s="11">
        <f>Taxi_journeydata!D766</f>
        <v>44402</v>
      </c>
      <c r="E766" s="13">
        <f>Taxi_journeydata!E766</f>
        <v>3.6342592592592594E-3</v>
      </c>
      <c r="F766" s="5">
        <f>Taxi_journeydata!F766</f>
        <v>1</v>
      </c>
      <c r="G766" s="5">
        <f>Taxi_journeydata!G766</f>
        <v>20</v>
      </c>
      <c r="H766" s="5">
        <f>Taxi_journeydata!H766</f>
        <v>259</v>
      </c>
      <c r="I766" s="5">
        <f>Taxi_journeydata!I766</f>
        <v>5</v>
      </c>
      <c r="J766" s="5">
        <f>Taxi_journeydata!J766</f>
        <v>4.1900000000000004</v>
      </c>
      <c r="K766" s="5">
        <f>Taxi_journeydata!K766</f>
        <v>14</v>
      </c>
      <c r="M766" s="13">
        <f>IF(K766="","",Taxi_journeydata!M766)</f>
        <v>8.6805555547471158E-3</v>
      </c>
      <c r="N766" s="46">
        <f t="shared" si="36"/>
        <v>12.499999998835847</v>
      </c>
      <c r="O766" s="5">
        <f t="shared" si="35"/>
        <v>7</v>
      </c>
      <c r="P766" s="20">
        <f t="shared" si="37"/>
        <v>23</v>
      </c>
    </row>
    <row r="767" spans="2:16" x14ac:dyDescent="0.35">
      <c r="B767" s="11">
        <f>Taxi_journeydata!B767</f>
        <v>44402</v>
      </c>
      <c r="C767" s="13">
        <f>Taxi_journeydata!C767</f>
        <v>2.8888888888888891E-2</v>
      </c>
      <c r="D767" s="11">
        <f>Taxi_journeydata!D767</f>
        <v>44402</v>
      </c>
      <c r="E767" s="13">
        <f>Taxi_journeydata!E767</f>
        <v>3.5497685185185188E-2</v>
      </c>
      <c r="F767" s="5">
        <f>Taxi_journeydata!F767</f>
        <v>1</v>
      </c>
      <c r="G767" s="5">
        <f>Taxi_journeydata!G767</f>
        <v>82</v>
      </c>
      <c r="H767" s="5">
        <f>Taxi_journeydata!H767</f>
        <v>173</v>
      </c>
      <c r="I767" s="5">
        <f>Taxi_journeydata!I767</f>
        <v>1</v>
      </c>
      <c r="J767" s="5">
        <f>Taxi_journeydata!J767</f>
        <v>1.42</v>
      </c>
      <c r="K767" s="5">
        <f>Taxi_journeydata!K767</f>
        <v>7.5</v>
      </c>
      <c r="M767" s="13">
        <f>IF(K767="","",Taxi_journeydata!M767)</f>
        <v>6.6087962986784987E-3</v>
      </c>
      <c r="N767" s="46">
        <f t="shared" si="36"/>
        <v>9.5166666700970381</v>
      </c>
      <c r="O767" s="5">
        <f t="shared" si="35"/>
        <v>1</v>
      </c>
      <c r="P767" s="20">
        <f t="shared" si="37"/>
        <v>0</v>
      </c>
    </row>
    <row r="768" spans="2:16" x14ac:dyDescent="0.35">
      <c r="B768" s="11">
        <f>Taxi_journeydata!B768</f>
        <v>44402</v>
      </c>
      <c r="C768" s="13">
        <f>Taxi_journeydata!C768</f>
        <v>0.31813657407407409</v>
      </c>
      <c r="D768" s="11">
        <f>Taxi_journeydata!D768</f>
        <v>44402</v>
      </c>
      <c r="E768" s="13">
        <f>Taxi_journeydata!E768</f>
        <v>0.33261574074074074</v>
      </c>
      <c r="F768" s="5">
        <f>Taxi_journeydata!F768</f>
        <v>1</v>
      </c>
      <c r="G768" s="5">
        <f>Taxi_journeydata!G768</f>
        <v>130</v>
      </c>
      <c r="H768" s="5">
        <f>Taxi_journeydata!H768</f>
        <v>86</v>
      </c>
      <c r="I768" s="5">
        <f>Taxi_journeydata!I768</f>
        <v>1</v>
      </c>
      <c r="J768" s="5">
        <f>Taxi_journeydata!J768</f>
        <v>8.74</v>
      </c>
      <c r="K768" s="5">
        <f>Taxi_journeydata!K768</f>
        <v>26.5</v>
      </c>
      <c r="M768" s="13">
        <f>IF(K768="","",Taxi_journeydata!M768)</f>
        <v>1.4479166668024845E-2</v>
      </c>
      <c r="N768" s="46">
        <f t="shared" si="36"/>
        <v>20.850000001955777</v>
      </c>
      <c r="O768" s="5">
        <f t="shared" si="35"/>
        <v>1</v>
      </c>
      <c r="P768" s="20">
        <f t="shared" si="37"/>
        <v>7</v>
      </c>
    </row>
    <row r="769" spans="2:16" x14ac:dyDescent="0.35">
      <c r="B769" s="11">
        <f>Taxi_journeydata!B769</f>
        <v>44402</v>
      </c>
      <c r="C769" s="13">
        <f>Taxi_journeydata!C769</f>
        <v>0.47527777777777774</v>
      </c>
      <c r="D769" s="11">
        <f>Taxi_journeydata!D769</f>
        <v>44402</v>
      </c>
      <c r="E769" s="13">
        <f>Taxi_journeydata!E769</f>
        <v>0.48216435185185186</v>
      </c>
      <c r="F769" s="5">
        <f>Taxi_journeydata!F769</f>
        <v>1</v>
      </c>
      <c r="G769" s="5">
        <f>Taxi_journeydata!G769</f>
        <v>129</v>
      </c>
      <c r="H769" s="5">
        <f>Taxi_journeydata!H769</f>
        <v>70</v>
      </c>
      <c r="I769" s="5">
        <f>Taxi_journeydata!I769</f>
        <v>1</v>
      </c>
      <c r="J769" s="5">
        <f>Taxi_journeydata!J769</f>
        <v>2</v>
      </c>
      <c r="K769" s="5">
        <f>Taxi_journeydata!K769</f>
        <v>10</v>
      </c>
      <c r="M769" s="13">
        <f>IF(K769="","",Taxi_journeydata!M769)</f>
        <v>6.8865740759065375E-3</v>
      </c>
      <c r="N769" s="46">
        <f t="shared" si="36"/>
        <v>9.916666669305414</v>
      </c>
      <c r="O769" s="5">
        <f t="shared" si="35"/>
        <v>1</v>
      </c>
      <c r="P769" s="20">
        <f t="shared" si="37"/>
        <v>11</v>
      </c>
    </row>
    <row r="770" spans="2:16" x14ac:dyDescent="0.35">
      <c r="B770" s="11">
        <f>Taxi_journeydata!B770</f>
        <v>44402</v>
      </c>
      <c r="C770" s="13">
        <f>Taxi_journeydata!C770</f>
        <v>0.48023148148148148</v>
      </c>
      <c r="D770" s="11">
        <f>Taxi_journeydata!D770</f>
        <v>44402</v>
      </c>
      <c r="E770" s="13">
        <f>Taxi_journeydata!E770</f>
        <v>0.48703703703703699</v>
      </c>
      <c r="F770" s="5">
        <f>Taxi_journeydata!F770</f>
        <v>1</v>
      </c>
      <c r="G770" s="5">
        <f>Taxi_journeydata!G770</f>
        <v>196</v>
      </c>
      <c r="H770" s="5">
        <f>Taxi_journeydata!H770</f>
        <v>95</v>
      </c>
      <c r="I770" s="5">
        <f>Taxi_journeydata!I770</f>
        <v>6</v>
      </c>
      <c r="J770" s="5">
        <f>Taxi_journeydata!J770</f>
        <v>1.46</v>
      </c>
      <c r="K770" s="5">
        <f>Taxi_journeydata!K770</f>
        <v>8.5</v>
      </c>
      <c r="M770" s="13">
        <f>IF(K770="","",Taxi_journeydata!M770)</f>
        <v>6.805555553000886E-3</v>
      </c>
      <c r="N770" s="46">
        <f t="shared" si="36"/>
        <v>9.7999999963212758</v>
      </c>
      <c r="O770" s="5">
        <f t="shared" si="35"/>
        <v>1</v>
      </c>
      <c r="P770" s="20">
        <f t="shared" si="37"/>
        <v>11</v>
      </c>
    </row>
    <row r="771" spans="2:16" x14ac:dyDescent="0.35">
      <c r="B771" s="11">
        <f>Taxi_journeydata!B771</f>
        <v>44402</v>
      </c>
      <c r="C771" s="13">
        <f>Taxi_journeydata!C771</f>
        <v>0.54734953703703704</v>
      </c>
      <c r="D771" s="11">
        <f>Taxi_journeydata!D771</f>
        <v>44402</v>
      </c>
      <c r="E771" s="13">
        <f>Taxi_journeydata!E771</f>
        <v>0.56880787037037039</v>
      </c>
      <c r="F771" s="5">
        <f>Taxi_journeydata!F771</f>
        <v>1</v>
      </c>
      <c r="G771" s="5">
        <f>Taxi_journeydata!G771</f>
        <v>152</v>
      </c>
      <c r="H771" s="5">
        <f>Taxi_journeydata!H771</f>
        <v>136</v>
      </c>
      <c r="I771" s="5">
        <f>Taxi_journeydata!I771</f>
        <v>1</v>
      </c>
      <c r="J771" s="5">
        <f>Taxi_journeydata!J771</f>
        <v>6.21</v>
      </c>
      <c r="K771" s="5">
        <f>Taxi_journeydata!K771</f>
        <v>24</v>
      </c>
      <c r="M771" s="13">
        <f>IF(K771="","",Taxi_journeydata!M771)</f>
        <v>2.1458333336340729E-2</v>
      </c>
      <c r="N771" s="46">
        <f t="shared" si="36"/>
        <v>30.90000000433065</v>
      </c>
      <c r="O771" s="5">
        <f t="shared" si="35"/>
        <v>1</v>
      </c>
      <c r="P771" s="20">
        <f t="shared" si="37"/>
        <v>13</v>
      </c>
    </row>
    <row r="772" spans="2:16" x14ac:dyDescent="0.35">
      <c r="B772" s="11">
        <f>Taxi_journeydata!B772</f>
        <v>44402</v>
      </c>
      <c r="C772" s="13">
        <f>Taxi_journeydata!C772</f>
        <v>0.57141203703703702</v>
      </c>
      <c r="D772" s="11">
        <f>Taxi_journeydata!D772</f>
        <v>44402</v>
      </c>
      <c r="E772" s="13">
        <f>Taxi_journeydata!E772</f>
        <v>0.57680555555555557</v>
      </c>
      <c r="F772" s="5">
        <f>Taxi_journeydata!F772</f>
        <v>1</v>
      </c>
      <c r="G772" s="5">
        <f>Taxi_journeydata!G772</f>
        <v>97</v>
      </c>
      <c r="H772" s="5">
        <f>Taxi_journeydata!H772</f>
        <v>106</v>
      </c>
      <c r="I772" s="5">
        <f>Taxi_journeydata!I772</f>
        <v>1</v>
      </c>
      <c r="J772" s="5">
        <f>Taxi_journeydata!J772</f>
        <v>1.1200000000000001</v>
      </c>
      <c r="K772" s="5">
        <f>Taxi_journeydata!K772</f>
        <v>7</v>
      </c>
      <c r="M772" s="13">
        <f>IF(K772="","",Taxi_journeydata!M772)</f>
        <v>5.393518520577345E-3</v>
      </c>
      <c r="N772" s="46">
        <f t="shared" si="36"/>
        <v>7.7666666696313769</v>
      </c>
      <c r="O772" s="5">
        <f t="shared" si="35"/>
        <v>1</v>
      </c>
      <c r="P772" s="20">
        <f t="shared" si="37"/>
        <v>13</v>
      </c>
    </row>
    <row r="773" spans="2:16" x14ac:dyDescent="0.35">
      <c r="B773" s="11">
        <f>Taxi_journeydata!B773</f>
        <v>44402</v>
      </c>
      <c r="C773" s="13">
        <f>Taxi_journeydata!C773</f>
        <v>0.56950231481481484</v>
      </c>
      <c r="D773" s="11">
        <f>Taxi_journeydata!D773</f>
        <v>44402</v>
      </c>
      <c r="E773" s="13">
        <f>Taxi_journeydata!E773</f>
        <v>0.58710648148148148</v>
      </c>
      <c r="F773" s="5">
        <f>Taxi_journeydata!F773</f>
        <v>1</v>
      </c>
      <c r="G773" s="5">
        <f>Taxi_journeydata!G773</f>
        <v>52</v>
      </c>
      <c r="H773" s="5">
        <f>Taxi_journeydata!H773</f>
        <v>72</v>
      </c>
      <c r="I773" s="5">
        <f>Taxi_journeydata!I773</f>
        <v>1</v>
      </c>
      <c r="J773" s="5">
        <f>Taxi_journeydata!J773</f>
        <v>5.0999999999999996</v>
      </c>
      <c r="K773" s="5">
        <f>Taxi_journeydata!K773</f>
        <v>20.5</v>
      </c>
      <c r="M773" s="13">
        <f>IF(K773="","",Taxi_journeydata!M773)</f>
        <v>1.7604166663659271E-2</v>
      </c>
      <c r="N773" s="46">
        <f t="shared" si="36"/>
        <v>25.34999999566935</v>
      </c>
      <c r="O773" s="5">
        <f t="shared" si="35"/>
        <v>1</v>
      </c>
      <c r="P773" s="20">
        <f t="shared" si="37"/>
        <v>13</v>
      </c>
    </row>
    <row r="774" spans="2:16" x14ac:dyDescent="0.35">
      <c r="B774" s="11">
        <f>Taxi_journeydata!B774</f>
        <v>44402</v>
      </c>
      <c r="C774" s="13">
        <f>Taxi_journeydata!C774</f>
        <v>0.66199074074074071</v>
      </c>
      <c r="D774" s="11">
        <f>Taxi_journeydata!D774</f>
        <v>44402</v>
      </c>
      <c r="E774" s="13">
        <f>Taxi_journeydata!E774</f>
        <v>0.66405092592592596</v>
      </c>
      <c r="F774" s="5">
        <f>Taxi_journeydata!F774</f>
        <v>1</v>
      </c>
      <c r="G774" s="5">
        <f>Taxi_journeydata!G774</f>
        <v>75</v>
      </c>
      <c r="H774" s="5">
        <f>Taxi_journeydata!H774</f>
        <v>75</v>
      </c>
      <c r="I774" s="5">
        <f>Taxi_journeydata!I774</f>
        <v>1</v>
      </c>
      <c r="J774" s="5">
        <f>Taxi_journeydata!J774</f>
        <v>0.37</v>
      </c>
      <c r="K774" s="5">
        <f>Taxi_journeydata!K774</f>
        <v>4</v>
      </c>
      <c r="M774" s="13">
        <f>IF(K774="","",Taxi_journeydata!M774)</f>
        <v>2.0601851865649223E-3</v>
      </c>
      <c r="N774" s="46">
        <f t="shared" si="36"/>
        <v>2.9666666686534882</v>
      </c>
      <c r="O774" s="5">
        <f t="shared" si="35"/>
        <v>1</v>
      </c>
      <c r="P774" s="20">
        <f t="shared" si="37"/>
        <v>15</v>
      </c>
    </row>
    <row r="775" spans="2:16" x14ac:dyDescent="0.35">
      <c r="B775" s="11">
        <f>Taxi_journeydata!B775</f>
        <v>44402</v>
      </c>
      <c r="C775" s="13">
        <f>Taxi_journeydata!C775</f>
        <v>0.69283564814814813</v>
      </c>
      <c r="D775" s="11">
        <f>Taxi_journeydata!D775</f>
        <v>44402</v>
      </c>
      <c r="E775" s="13">
        <f>Taxi_journeydata!E775</f>
        <v>0.69813657407407403</v>
      </c>
      <c r="F775" s="5">
        <f>Taxi_journeydata!F775</f>
        <v>1</v>
      </c>
      <c r="G775" s="5">
        <f>Taxi_journeydata!G775</f>
        <v>75</v>
      </c>
      <c r="H775" s="5">
        <f>Taxi_journeydata!H775</f>
        <v>194</v>
      </c>
      <c r="I775" s="5">
        <f>Taxi_journeydata!I775</f>
        <v>1</v>
      </c>
      <c r="J775" s="5">
        <f>Taxi_journeydata!J775</f>
        <v>2.97</v>
      </c>
      <c r="K775" s="5">
        <f>Taxi_journeydata!K775</f>
        <v>10</v>
      </c>
      <c r="M775" s="13">
        <f>IF(K775="","",Taxi_journeydata!M775)</f>
        <v>5.3009259281679988E-3</v>
      </c>
      <c r="N775" s="46">
        <f t="shared" si="36"/>
        <v>7.6333333365619183</v>
      </c>
      <c r="O775" s="5">
        <f t="shared" si="35"/>
        <v>1</v>
      </c>
      <c r="P775" s="20">
        <f t="shared" si="37"/>
        <v>16</v>
      </c>
    </row>
    <row r="776" spans="2:16" x14ac:dyDescent="0.35">
      <c r="B776" s="11">
        <f>Taxi_journeydata!B776</f>
        <v>44402</v>
      </c>
      <c r="C776" s="13">
        <f>Taxi_journeydata!C776</f>
        <v>0.68054398148148154</v>
      </c>
      <c r="D776" s="11">
        <f>Taxi_journeydata!D776</f>
        <v>44402</v>
      </c>
      <c r="E776" s="13">
        <f>Taxi_journeydata!E776</f>
        <v>0.69837962962962974</v>
      </c>
      <c r="F776" s="5">
        <f>Taxi_journeydata!F776</f>
        <v>1</v>
      </c>
      <c r="G776" s="5">
        <f>Taxi_journeydata!G776</f>
        <v>97</v>
      </c>
      <c r="H776" s="5">
        <f>Taxi_journeydata!H776</f>
        <v>95</v>
      </c>
      <c r="I776" s="5">
        <f>Taxi_journeydata!I776</f>
        <v>1</v>
      </c>
      <c r="J776" s="5">
        <f>Taxi_journeydata!J776</f>
        <v>10.26</v>
      </c>
      <c r="K776" s="5">
        <f>Taxi_journeydata!K776</f>
        <v>29.5</v>
      </c>
      <c r="M776" s="13">
        <f>IF(K776="","",Taxi_journeydata!M776)</f>
        <v>1.7835648148320615E-2</v>
      </c>
      <c r="N776" s="46">
        <f t="shared" si="36"/>
        <v>25.683333333581686</v>
      </c>
      <c r="O776" s="5">
        <f t="shared" si="35"/>
        <v>1</v>
      </c>
      <c r="P776" s="20">
        <f t="shared" si="37"/>
        <v>16</v>
      </c>
    </row>
    <row r="777" spans="2:16" x14ac:dyDescent="0.35">
      <c r="B777" s="11">
        <f>Taxi_journeydata!B777</f>
        <v>44402</v>
      </c>
      <c r="C777" s="13">
        <f>Taxi_journeydata!C777</f>
        <v>0.70644675925925926</v>
      </c>
      <c r="D777" s="11">
        <f>Taxi_journeydata!D777</f>
        <v>44402</v>
      </c>
      <c r="E777" s="13">
        <f>Taxi_journeydata!E777</f>
        <v>0.71603009259259265</v>
      </c>
      <c r="F777" s="5">
        <f>Taxi_journeydata!F777</f>
        <v>1</v>
      </c>
      <c r="G777" s="5">
        <f>Taxi_journeydata!G777</f>
        <v>95</v>
      </c>
      <c r="H777" s="5">
        <f>Taxi_journeydata!H777</f>
        <v>56</v>
      </c>
      <c r="I777" s="5">
        <f>Taxi_journeydata!I777</f>
        <v>1</v>
      </c>
      <c r="J777" s="5">
        <f>Taxi_journeydata!J777</f>
        <v>2.27</v>
      </c>
      <c r="K777" s="5">
        <f>Taxi_journeydata!K777</f>
        <v>11</v>
      </c>
      <c r="M777" s="13">
        <f>IF(K777="","",Taxi_journeydata!M777)</f>
        <v>9.5833333325572312E-3</v>
      </c>
      <c r="N777" s="46">
        <f t="shared" si="36"/>
        <v>13.799999998882413</v>
      </c>
      <c r="O777" s="5">
        <f t="shared" si="35"/>
        <v>1</v>
      </c>
      <c r="P777" s="20">
        <f t="shared" si="37"/>
        <v>16</v>
      </c>
    </row>
    <row r="778" spans="2:16" x14ac:dyDescent="0.35">
      <c r="B778" s="11">
        <f>Taxi_journeydata!B778</f>
        <v>44402</v>
      </c>
      <c r="C778" s="13">
        <f>Taxi_journeydata!C778</f>
        <v>0.75297453703703709</v>
      </c>
      <c r="D778" s="11">
        <f>Taxi_journeydata!D778</f>
        <v>44402</v>
      </c>
      <c r="E778" s="13">
        <f>Taxi_journeydata!E778</f>
        <v>0.75932870370370376</v>
      </c>
      <c r="F778" s="5">
        <f>Taxi_journeydata!F778</f>
        <v>1</v>
      </c>
      <c r="G778" s="5">
        <f>Taxi_journeydata!G778</f>
        <v>136</v>
      </c>
      <c r="H778" s="5">
        <f>Taxi_journeydata!H778</f>
        <v>235</v>
      </c>
      <c r="I778" s="5">
        <f>Taxi_journeydata!I778</f>
        <v>1</v>
      </c>
      <c r="J778" s="5">
        <f>Taxi_journeydata!J778</f>
        <v>1.6</v>
      </c>
      <c r="K778" s="5">
        <f>Taxi_journeydata!K778</f>
        <v>8</v>
      </c>
      <c r="M778" s="13">
        <f>IF(K778="","",Taxi_journeydata!M778)</f>
        <v>6.3541666677338071E-3</v>
      </c>
      <c r="N778" s="46">
        <f t="shared" si="36"/>
        <v>9.1500000015366822</v>
      </c>
      <c r="O778" s="5">
        <f t="shared" si="35"/>
        <v>1</v>
      </c>
      <c r="P778" s="20">
        <f t="shared" si="37"/>
        <v>18</v>
      </c>
    </row>
    <row r="779" spans="2:16" x14ac:dyDescent="0.35">
      <c r="B779" s="11">
        <f>Taxi_journeydata!B779</f>
        <v>44402</v>
      </c>
      <c r="C779" s="13">
        <f>Taxi_journeydata!C779</f>
        <v>0.83026620370370363</v>
      </c>
      <c r="D779" s="11">
        <f>Taxi_journeydata!D779</f>
        <v>44402</v>
      </c>
      <c r="E779" s="13">
        <f>Taxi_journeydata!E779</f>
        <v>0.83288194444444441</v>
      </c>
      <c r="F779" s="5">
        <f>Taxi_journeydata!F779</f>
        <v>1</v>
      </c>
      <c r="G779" s="5">
        <f>Taxi_journeydata!G779</f>
        <v>166</v>
      </c>
      <c r="H779" s="5">
        <f>Taxi_journeydata!H779</f>
        <v>41</v>
      </c>
      <c r="I779" s="5">
        <f>Taxi_journeydata!I779</f>
        <v>1</v>
      </c>
      <c r="J779" s="5">
        <f>Taxi_journeydata!J779</f>
        <v>0.64</v>
      </c>
      <c r="K779" s="5">
        <f>Taxi_journeydata!K779</f>
        <v>4.5</v>
      </c>
      <c r="M779" s="13">
        <f>IF(K779="","",Taxi_journeydata!M779)</f>
        <v>2.6157407410209998E-3</v>
      </c>
      <c r="N779" s="46">
        <f t="shared" si="36"/>
        <v>3.7666666670702398</v>
      </c>
      <c r="O779" s="5">
        <f t="shared" si="35"/>
        <v>1</v>
      </c>
      <c r="P779" s="20">
        <f t="shared" si="37"/>
        <v>19</v>
      </c>
    </row>
    <row r="780" spans="2:16" x14ac:dyDescent="0.35">
      <c r="B780" s="11">
        <f>Taxi_journeydata!B780</f>
        <v>44402</v>
      </c>
      <c r="C780" s="13">
        <f>Taxi_journeydata!C780</f>
        <v>0.9526041666666667</v>
      </c>
      <c r="D780" s="11">
        <f>Taxi_journeydata!D780</f>
        <v>44402</v>
      </c>
      <c r="E780" s="13">
        <f>Taxi_journeydata!E780</f>
        <v>0.9602546296296296</v>
      </c>
      <c r="F780" s="5">
        <f>Taxi_journeydata!F780</f>
        <v>1</v>
      </c>
      <c r="G780" s="5">
        <f>Taxi_journeydata!G780</f>
        <v>42</v>
      </c>
      <c r="H780" s="5">
        <f>Taxi_journeydata!H780</f>
        <v>24</v>
      </c>
      <c r="I780" s="5">
        <f>Taxi_journeydata!I780</f>
        <v>1</v>
      </c>
      <c r="J780" s="5">
        <f>Taxi_journeydata!J780</f>
        <v>2.1</v>
      </c>
      <c r="K780" s="5">
        <f>Taxi_journeydata!K780</f>
        <v>10</v>
      </c>
      <c r="M780" s="13">
        <f>IF(K780="","",Taxi_journeydata!M780)</f>
        <v>7.6504629614646547E-3</v>
      </c>
      <c r="N780" s="46">
        <f t="shared" si="36"/>
        <v>11.016666664509103</v>
      </c>
      <c r="O780" s="5">
        <f t="shared" ref="O780:O843" si="38">IF(K780="","",WEEKDAY(B780))</f>
        <v>1</v>
      </c>
      <c r="P780" s="20">
        <f t="shared" si="37"/>
        <v>22</v>
      </c>
    </row>
    <row r="781" spans="2:16" x14ac:dyDescent="0.35">
      <c r="B781" s="11">
        <f>Taxi_journeydata!B781</f>
        <v>44402</v>
      </c>
      <c r="C781" s="13">
        <f>Taxi_journeydata!C781</f>
        <v>0.92482638888888891</v>
      </c>
      <c r="D781" s="11">
        <f>Taxi_journeydata!D781</f>
        <v>44402</v>
      </c>
      <c r="E781" s="13">
        <f>Taxi_journeydata!E781</f>
        <v>0.93677083333333344</v>
      </c>
      <c r="F781" s="5">
        <f>Taxi_journeydata!F781</f>
        <v>1</v>
      </c>
      <c r="G781" s="5">
        <f>Taxi_journeydata!G781</f>
        <v>17</v>
      </c>
      <c r="H781" s="5">
        <f>Taxi_journeydata!H781</f>
        <v>181</v>
      </c>
      <c r="I781" s="5">
        <f>Taxi_journeydata!I781</f>
        <v>1</v>
      </c>
      <c r="J781" s="5">
        <f>Taxi_journeydata!J781</f>
        <v>2.96</v>
      </c>
      <c r="K781" s="5">
        <f>Taxi_journeydata!K781</f>
        <v>14</v>
      </c>
      <c r="M781" s="13">
        <f>IF(K781="","",Taxi_journeydata!M781)</f>
        <v>1.1944444442633539E-2</v>
      </c>
      <c r="N781" s="46">
        <f t="shared" ref="N781:N844" si="39">IF(M781="",0,M781*24*60)</f>
        <v>17.199999997392297</v>
      </c>
      <c r="O781" s="5">
        <f t="shared" si="38"/>
        <v>1</v>
      </c>
      <c r="P781" s="20">
        <f t="shared" ref="P781:P844" si="40">IF(K781="","",ROUNDDOWN(C781*24,0))</f>
        <v>22</v>
      </c>
    </row>
    <row r="782" spans="2:16" x14ac:dyDescent="0.35">
      <c r="B782" s="11">
        <f>Taxi_journeydata!B782</f>
        <v>44402</v>
      </c>
      <c r="C782" s="13">
        <f>Taxi_journeydata!C782</f>
        <v>0.97164351851851849</v>
      </c>
      <c r="D782" s="11">
        <f>Taxi_journeydata!D782</f>
        <v>44402</v>
      </c>
      <c r="E782" s="13">
        <f>Taxi_journeydata!E782</f>
        <v>0.97350694444444441</v>
      </c>
      <c r="F782" s="5">
        <f>Taxi_journeydata!F782</f>
        <v>1</v>
      </c>
      <c r="G782" s="5">
        <f>Taxi_journeydata!G782</f>
        <v>41</v>
      </c>
      <c r="H782" s="5">
        <f>Taxi_journeydata!H782</f>
        <v>41</v>
      </c>
      <c r="I782" s="5">
        <f>Taxi_journeydata!I782</f>
        <v>1</v>
      </c>
      <c r="J782" s="5">
        <f>Taxi_journeydata!J782</f>
        <v>0.82</v>
      </c>
      <c r="K782" s="5">
        <f>Taxi_journeydata!K782</f>
        <v>4.5</v>
      </c>
      <c r="M782" s="13">
        <f>IF(K782="","",Taxi_journeydata!M782)</f>
        <v>1.8634259249665774E-3</v>
      </c>
      <c r="N782" s="46">
        <f t="shared" si="39"/>
        <v>2.6833333319518715</v>
      </c>
      <c r="O782" s="5">
        <f t="shared" si="38"/>
        <v>1</v>
      </c>
      <c r="P782" s="20">
        <f t="shared" si="40"/>
        <v>23</v>
      </c>
    </row>
    <row r="783" spans="2:16" x14ac:dyDescent="0.35">
      <c r="B783" s="11">
        <f>Taxi_journeydata!B783</f>
        <v>44403</v>
      </c>
      <c r="C783" s="13">
        <f>Taxi_journeydata!C783</f>
        <v>0.10137731481481482</v>
      </c>
      <c r="D783" s="11">
        <f>Taxi_journeydata!D783</f>
        <v>44403</v>
      </c>
      <c r="E783" s="13">
        <f>Taxi_journeydata!E783</f>
        <v>0.10340277777777777</v>
      </c>
      <c r="F783" s="5">
        <f>Taxi_journeydata!F783</f>
        <v>1</v>
      </c>
      <c r="G783" s="5">
        <f>Taxi_journeydata!G783</f>
        <v>41</v>
      </c>
      <c r="H783" s="5">
        <f>Taxi_journeydata!H783</f>
        <v>42</v>
      </c>
      <c r="I783" s="5">
        <f>Taxi_journeydata!I783</f>
        <v>1</v>
      </c>
      <c r="J783" s="5">
        <f>Taxi_journeydata!J783</f>
        <v>0.57999999999999996</v>
      </c>
      <c r="K783" s="5">
        <f>Taxi_journeydata!K783</f>
        <v>4</v>
      </c>
      <c r="M783" s="13">
        <f>IF(K783="","",Taxi_journeydata!M783)</f>
        <v>2.0254629635019228E-3</v>
      </c>
      <c r="N783" s="46">
        <f t="shared" si="39"/>
        <v>2.9166666674427688</v>
      </c>
      <c r="O783" s="5">
        <f t="shared" si="38"/>
        <v>2</v>
      </c>
      <c r="P783" s="20">
        <f t="shared" si="40"/>
        <v>2</v>
      </c>
    </row>
    <row r="784" spans="2:16" x14ac:dyDescent="0.35">
      <c r="B784" s="11">
        <f>Taxi_journeydata!B784</f>
        <v>44403</v>
      </c>
      <c r="C784" s="13">
        <f>Taxi_journeydata!C784</f>
        <v>0.3319097222222222</v>
      </c>
      <c r="D784" s="11">
        <f>Taxi_journeydata!D784</f>
        <v>44403</v>
      </c>
      <c r="E784" s="13">
        <f>Taxi_journeydata!E784</f>
        <v>0.33521990740740742</v>
      </c>
      <c r="F784" s="5">
        <f>Taxi_journeydata!F784</f>
        <v>1</v>
      </c>
      <c r="G784" s="5">
        <f>Taxi_journeydata!G784</f>
        <v>75</v>
      </c>
      <c r="H784" s="5">
        <f>Taxi_journeydata!H784</f>
        <v>42</v>
      </c>
      <c r="I784" s="5">
        <f>Taxi_journeydata!I784</f>
        <v>1</v>
      </c>
      <c r="J784" s="5">
        <f>Taxi_journeydata!J784</f>
        <v>1.1499999999999999</v>
      </c>
      <c r="K784" s="5">
        <f>Taxi_journeydata!K784</f>
        <v>6</v>
      </c>
      <c r="M784" s="13">
        <f>IF(K784="","",Taxi_journeydata!M784)</f>
        <v>3.3101851877290756E-3</v>
      </c>
      <c r="N784" s="46">
        <f t="shared" si="39"/>
        <v>4.7666666703298688</v>
      </c>
      <c r="O784" s="5">
        <f t="shared" si="38"/>
        <v>2</v>
      </c>
      <c r="P784" s="20">
        <f t="shared" si="40"/>
        <v>7</v>
      </c>
    </row>
    <row r="785" spans="2:16" x14ac:dyDescent="0.35">
      <c r="B785" s="11">
        <f>Taxi_journeydata!B785</f>
        <v>44403</v>
      </c>
      <c r="C785" s="13">
        <f>Taxi_journeydata!C785</f>
        <v>0.37462962962962965</v>
      </c>
      <c r="D785" s="11">
        <f>Taxi_journeydata!D785</f>
        <v>44403</v>
      </c>
      <c r="E785" s="13">
        <f>Taxi_journeydata!E785</f>
        <v>0.3850925925925926</v>
      </c>
      <c r="F785" s="5">
        <f>Taxi_journeydata!F785</f>
        <v>1</v>
      </c>
      <c r="G785" s="5">
        <f>Taxi_journeydata!G785</f>
        <v>52</v>
      </c>
      <c r="H785" s="5">
        <f>Taxi_journeydata!H785</f>
        <v>33</v>
      </c>
      <c r="I785" s="5">
        <f>Taxi_journeydata!I785</f>
        <v>1</v>
      </c>
      <c r="J785" s="5">
        <f>Taxi_journeydata!J785</f>
        <v>1.6</v>
      </c>
      <c r="K785" s="5">
        <f>Taxi_journeydata!K785</f>
        <v>11</v>
      </c>
      <c r="M785" s="13">
        <f>IF(K785="","",Taxi_journeydata!M785)</f>
        <v>1.0462962964083999E-2</v>
      </c>
      <c r="N785" s="46">
        <f t="shared" si="39"/>
        <v>15.066666668280959</v>
      </c>
      <c r="O785" s="5">
        <f t="shared" si="38"/>
        <v>2</v>
      </c>
      <c r="P785" s="20">
        <f t="shared" si="40"/>
        <v>8</v>
      </c>
    </row>
    <row r="786" spans="2:16" x14ac:dyDescent="0.35">
      <c r="B786" s="11">
        <f>Taxi_journeydata!B786</f>
        <v>44403</v>
      </c>
      <c r="C786" s="13">
        <f>Taxi_journeydata!C786</f>
        <v>0.40932870370370367</v>
      </c>
      <c r="D786" s="11">
        <f>Taxi_journeydata!D786</f>
        <v>44403</v>
      </c>
      <c r="E786" s="13">
        <f>Taxi_journeydata!E786</f>
        <v>0.41836805555555556</v>
      </c>
      <c r="F786" s="5">
        <f>Taxi_journeydata!F786</f>
        <v>1</v>
      </c>
      <c r="G786" s="5">
        <f>Taxi_journeydata!G786</f>
        <v>74</v>
      </c>
      <c r="H786" s="5">
        <f>Taxi_journeydata!H786</f>
        <v>75</v>
      </c>
      <c r="I786" s="5">
        <f>Taxi_journeydata!I786</f>
        <v>1</v>
      </c>
      <c r="J786" s="5">
        <f>Taxi_journeydata!J786</f>
        <v>1.7</v>
      </c>
      <c r="K786" s="5">
        <f>Taxi_journeydata!K786</f>
        <v>9.5</v>
      </c>
      <c r="M786" s="13">
        <f>IF(K786="","",Taxi_journeydata!M786)</f>
        <v>9.0393518548808061E-3</v>
      </c>
      <c r="N786" s="46">
        <f t="shared" si="39"/>
        <v>13.016666671028361</v>
      </c>
      <c r="O786" s="5">
        <f t="shared" si="38"/>
        <v>2</v>
      </c>
      <c r="P786" s="20">
        <f t="shared" si="40"/>
        <v>9</v>
      </c>
    </row>
    <row r="787" spans="2:16" x14ac:dyDescent="0.35">
      <c r="B787" s="11">
        <f>Taxi_journeydata!B787</f>
        <v>44403</v>
      </c>
      <c r="C787" s="13">
        <f>Taxi_journeydata!C787</f>
        <v>0.41094907407407405</v>
      </c>
      <c r="D787" s="11">
        <f>Taxi_journeydata!D787</f>
        <v>44403</v>
      </c>
      <c r="E787" s="13">
        <f>Taxi_journeydata!E787</f>
        <v>0.4138425925925926</v>
      </c>
      <c r="F787" s="5">
        <f>Taxi_journeydata!F787</f>
        <v>1</v>
      </c>
      <c r="G787" s="5">
        <f>Taxi_journeydata!G787</f>
        <v>75</v>
      </c>
      <c r="H787" s="5">
        <f>Taxi_journeydata!H787</f>
        <v>75</v>
      </c>
      <c r="I787" s="5">
        <f>Taxi_journeydata!I787</f>
        <v>1</v>
      </c>
      <c r="J787" s="5">
        <f>Taxi_journeydata!J787</f>
        <v>0.4</v>
      </c>
      <c r="K787" s="5">
        <f>Taxi_journeydata!K787</f>
        <v>4.5</v>
      </c>
      <c r="M787" s="13">
        <f>IF(K787="","",Taxi_journeydata!M787)</f>
        <v>2.8935185182490386E-3</v>
      </c>
      <c r="N787" s="46">
        <f t="shared" si="39"/>
        <v>4.1666666662786156</v>
      </c>
      <c r="O787" s="5">
        <f t="shared" si="38"/>
        <v>2</v>
      </c>
      <c r="P787" s="20">
        <f t="shared" si="40"/>
        <v>9</v>
      </c>
    </row>
    <row r="788" spans="2:16" x14ac:dyDescent="0.35">
      <c r="B788" s="11">
        <f>Taxi_journeydata!B788</f>
        <v>44403</v>
      </c>
      <c r="C788" s="13">
        <f>Taxi_journeydata!C788</f>
        <v>0.43144675925925924</v>
      </c>
      <c r="D788" s="11">
        <f>Taxi_journeydata!D788</f>
        <v>44403</v>
      </c>
      <c r="E788" s="13">
        <f>Taxi_journeydata!E788</f>
        <v>0.44840277777777776</v>
      </c>
      <c r="F788" s="5">
        <f>Taxi_journeydata!F788</f>
        <v>1</v>
      </c>
      <c r="G788" s="5">
        <f>Taxi_journeydata!G788</f>
        <v>74</v>
      </c>
      <c r="H788" s="5">
        <f>Taxi_journeydata!H788</f>
        <v>254</v>
      </c>
      <c r="I788" s="5">
        <f>Taxi_journeydata!I788</f>
        <v>1</v>
      </c>
      <c r="J788" s="5">
        <f>Taxi_journeydata!J788</f>
        <v>9.48</v>
      </c>
      <c r="K788" s="5">
        <f>Taxi_journeydata!K788</f>
        <v>29.5</v>
      </c>
      <c r="M788" s="13">
        <f>IF(K788="","",Taxi_journeydata!M788)</f>
        <v>1.6956018516793847E-2</v>
      </c>
      <c r="N788" s="46">
        <f t="shared" si="39"/>
        <v>24.41666666418314</v>
      </c>
      <c r="O788" s="5">
        <f t="shared" si="38"/>
        <v>2</v>
      </c>
      <c r="P788" s="20">
        <f t="shared" si="40"/>
        <v>10</v>
      </c>
    </row>
    <row r="789" spans="2:16" x14ac:dyDescent="0.35">
      <c r="B789" s="11">
        <f>Taxi_journeydata!B789</f>
        <v>44403</v>
      </c>
      <c r="C789" s="13">
        <f>Taxi_journeydata!C789</f>
        <v>0.45306712962962964</v>
      </c>
      <c r="D789" s="11">
        <f>Taxi_journeydata!D789</f>
        <v>44403</v>
      </c>
      <c r="E789" s="13">
        <f>Taxi_journeydata!E789</f>
        <v>0.47401620370370368</v>
      </c>
      <c r="F789" s="5">
        <f>Taxi_journeydata!F789</f>
        <v>1</v>
      </c>
      <c r="G789" s="5">
        <f>Taxi_journeydata!G789</f>
        <v>166</v>
      </c>
      <c r="H789" s="5">
        <f>Taxi_journeydata!H789</f>
        <v>242</v>
      </c>
      <c r="I789" s="5">
        <f>Taxi_journeydata!I789</f>
        <v>1</v>
      </c>
      <c r="J789" s="5">
        <f>Taxi_journeydata!J789</f>
        <v>11.2</v>
      </c>
      <c r="K789" s="5">
        <f>Taxi_journeydata!K789</f>
        <v>34</v>
      </c>
      <c r="M789" s="13">
        <f>IF(K789="","",Taxi_journeydata!M789)</f>
        <v>2.0949074074451346E-2</v>
      </c>
      <c r="N789" s="46">
        <f t="shared" si="39"/>
        <v>30.166666667209938</v>
      </c>
      <c r="O789" s="5">
        <f t="shared" si="38"/>
        <v>2</v>
      </c>
      <c r="P789" s="20">
        <f t="shared" si="40"/>
        <v>10</v>
      </c>
    </row>
    <row r="790" spans="2:16" x14ac:dyDescent="0.35">
      <c r="B790" s="11">
        <f>Taxi_journeydata!B790</f>
        <v>44403</v>
      </c>
      <c r="C790" s="13">
        <f>Taxi_journeydata!C790</f>
        <v>0.4942361111111111</v>
      </c>
      <c r="D790" s="11">
        <f>Taxi_journeydata!D790</f>
        <v>44403</v>
      </c>
      <c r="E790" s="13">
        <f>Taxi_journeydata!E790</f>
        <v>0.49723379629629627</v>
      </c>
      <c r="F790" s="5">
        <f>Taxi_journeydata!F790</f>
        <v>1</v>
      </c>
      <c r="G790" s="5">
        <f>Taxi_journeydata!G790</f>
        <v>74</v>
      </c>
      <c r="H790" s="5">
        <f>Taxi_journeydata!H790</f>
        <v>41</v>
      </c>
      <c r="I790" s="5">
        <f>Taxi_journeydata!I790</f>
        <v>1</v>
      </c>
      <c r="J790" s="5">
        <f>Taxi_journeydata!J790</f>
        <v>0.86</v>
      </c>
      <c r="K790" s="5">
        <f>Taxi_journeydata!K790</f>
        <v>5.5</v>
      </c>
      <c r="M790" s="13">
        <f>IF(K790="","",Taxi_journeydata!M790)</f>
        <v>2.9976851874380372E-3</v>
      </c>
      <c r="N790" s="46">
        <f t="shared" si="39"/>
        <v>4.3166666699107736</v>
      </c>
      <c r="O790" s="5">
        <f t="shared" si="38"/>
        <v>2</v>
      </c>
      <c r="P790" s="20">
        <f t="shared" si="40"/>
        <v>11</v>
      </c>
    </row>
    <row r="791" spans="2:16" x14ac:dyDescent="0.35">
      <c r="B791" s="11">
        <f>Taxi_journeydata!B791</f>
        <v>44403</v>
      </c>
      <c r="C791" s="13">
        <f>Taxi_journeydata!C791</f>
        <v>0.48103009259259261</v>
      </c>
      <c r="D791" s="11">
        <f>Taxi_journeydata!D791</f>
        <v>44403</v>
      </c>
      <c r="E791" s="13">
        <f>Taxi_journeydata!E791</f>
        <v>0.48996527777777782</v>
      </c>
      <c r="F791" s="5">
        <f>Taxi_journeydata!F791</f>
        <v>1</v>
      </c>
      <c r="G791" s="5">
        <f>Taxi_journeydata!G791</f>
        <v>74</v>
      </c>
      <c r="H791" s="5">
        <f>Taxi_journeydata!H791</f>
        <v>69</v>
      </c>
      <c r="I791" s="5">
        <f>Taxi_journeydata!I791</f>
        <v>5</v>
      </c>
      <c r="J791" s="5">
        <f>Taxi_journeydata!J791</f>
        <v>2.98</v>
      </c>
      <c r="K791" s="5">
        <f>Taxi_journeydata!K791</f>
        <v>12</v>
      </c>
      <c r="M791" s="13">
        <f>IF(K791="","",Taxi_journeydata!M791)</f>
        <v>8.9351851856918074E-3</v>
      </c>
      <c r="N791" s="46">
        <f t="shared" si="39"/>
        <v>12.866666667396203</v>
      </c>
      <c r="O791" s="5">
        <f t="shared" si="38"/>
        <v>2</v>
      </c>
      <c r="P791" s="20">
        <f t="shared" si="40"/>
        <v>11</v>
      </c>
    </row>
    <row r="792" spans="2:16" x14ac:dyDescent="0.35">
      <c r="B792" s="11">
        <f>Taxi_journeydata!B792</f>
        <v>44403</v>
      </c>
      <c r="C792" s="13">
        <f>Taxi_journeydata!C792</f>
        <v>0.50103009259259257</v>
      </c>
      <c r="D792" s="11">
        <f>Taxi_journeydata!D792</f>
        <v>44403</v>
      </c>
      <c r="E792" s="13">
        <f>Taxi_journeydata!E792</f>
        <v>0.52347222222222223</v>
      </c>
      <c r="F792" s="5">
        <f>Taxi_journeydata!F792</f>
        <v>1</v>
      </c>
      <c r="G792" s="5">
        <f>Taxi_journeydata!G792</f>
        <v>25</v>
      </c>
      <c r="H792" s="5">
        <f>Taxi_journeydata!H792</f>
        <v>25</v>
      </c>
      <c r="I792" s="5">
        <f>Taxi_journeydata!I792</f>
        <v>1</v>
      </c>
      <c r="J792" s="5">
        <f>Taxi_journeydata!J792</f>
        <v>1.2</v>
      </c>
      <c r="K792" s="5">
        <f>Taxi_journeydata!K792</f>
        <v>19</v>
      </c>
      <c r="M792" s="13">
        <f>IF(K792="","",Taxi_journeydata!M792)</f>
        <v>2.2442129629780538E-2</v>
      </c>
      <c r="N792" s="46">
        <f t="shared" si="39"/>
        <v>32.316666666883975</v>
      </c>
      <c r="O792" s="5">
        <f t="shared" si="38"/>
        <v>2</v>
      </c>
      <c r="P792" s="20">
        <f t="shared" si="40"/>
        <v>12</v>
      </c>
    </row>
    <row r="793" spans="2:16" x14ac:dyDescent="0.35">
      <c r="B793" s="11">
        <f>Taxi_journeydata!B793</f>
        <v>44403</v>
      </c>
      <c r="C793" s="13">
        <f>Taxi_journeydata!C793</f>
        <v>0.54864583333333339</v>
      </c>
      <c r="D793" s="11">
        <f>Taxi_journeydata!D793</f>
        <v>44403</v>
      </c>
      <c r="E793" s="13">
        <f>Taxi_journeydata!E793</f>
        <v>0.55450231481481482</v>
      </c>
      <c r="F793" s="5">
        <f>Taxi_journeydata!F793</f>
        <v>1</v>
      </c>
      <c r="G793" s="5">
        <f>Taxi_journeydata!G793</f>
        <v>41</v>
      </c>
      <c r="H793" s="5">
        <f>Taxi_journeydata!H793</f>
        <v>42</v>
      </c>
      <c r="I793" s="5">
        <f>Taxi_journeydata!I793</f>
        <v>1</v>
      </c>
      <c r="J793" s="5">
        <f>Taxi_journeydata!J793</f>
        <v>1.55</v>
      </c>
      <c r="K793" s="5">
        <f>Taxi_journeydata!K793</f>
        <v>8</v>
      </c>
      <c r="M793" s="13">
        <f>IF(K793="","",Taxi_journeydata!M793)</f>
        <v>5.8564814826240763E-3</v>
      </c>
      <c r="N793" s="46">
        <f t="shared" si="39"/>
        <v>8.4333333349786699</v>
      </c>
      <c r="O793" s="5">
        <f t="shared" si="38"/>
        <v>2</v>
      </c>
      <c r="P793" s="20">
        <f t="shared" si="40"/>
        <v>13</v>
      </c>
    </row>
    <row r="794" spans="2:16" x14ac:dyDescent="0.35">
      <c r="B794" s="11">
        <f>Taxi_journeydata!B794</f>
        <v>44403</v>
      </c>
      <c r="C794" s="13">
        <f>Taxi_journeydata!C794</f>
        <v>0.56591435185185179</v>
      </c>
      <c r="D794" s="11">
        <f>Taxi_journeydata!D794</f>
        <v>44403</v>
      </c>
      <c r="E794" s="13">
        <f>Taxi_journeydata!E794</f>
        <v>0.56898148148148142</v>
      </c>
      <c r="F794" s="5">
        <f>Taxi_journeydata!F794</f>
        <v>1</v>
      </c>
      <c r="G794" s="5">
        <f>Taxi_journeydata!G794</f>
        <v>196</v>
      </c>
      <c r="H794" s="5">
        <f>Taxi_journeydata!H794</f>
        <v>196</v>
      </c>
      <c r="I794" s="5">
        <f>Taxi_journeydata!I794</f>
        <v>1</v>
      </c>
      <c r="J794" s="5">
        <f>Taxi_journeydata!J794</f>
        <v>0.57999999999999996</v>
      </c>
      <c r="K794" s="5">
        <f>Taxi_journeydata!K794</f>
        <v>5</v>
      </c>
      <c r="M794" s="13">
        <f>IF(K794="","",Taxi_journeydata!M794)</f>
        <v>3.0671296262880787E-3</v>
      </c>
      <c r="N794" s="46">
        <f t="shared" si="39"/>
        <v>4.4166666618548334</v>
      </c>
      <c r="O794" s="5">
        <f t="shared" si="38"/>
        <v>2</v>
      </c>
      <c r="P794" s="20">
        <f t="shared" si="40"/>
        <v>13</v>
      </c>
    </row>
    <row r="795" spans="2:16" x14ac:dyDescent="0.35">
      <c r="B795" s="11">
        <f>Taxi_journeydata!B795</f>
        <v>44403</v>
      </c>
      <c r="C795" s="13">
        <f>Taxi_journeydata!C795</f>
        <v>0.58356481481481481</v>
      </c>
      <c r="D795" s="11">
        <f>Taxi_journeydata!D795</f>
        <v>44403</v>
      </c>
      <c r="E795" s="13">
        <f>Taxi_journeydata!E795</f>
        <v>0.62943287037037032</v>
      </c>
      <c r="F795" s="5">
        <f>Taxi_journeydata!F795</f>
        <v>1</v>
      </c>
      <c r="G795" s="5">
        <f>Taxi_journeydata!G795</f>
        <v>36</v>
      </c>
      <c r="H795" s="5">
        <f>Taxi_journeydata!H795</f>
        <v>86</v>
      </c>
      <c r="I795" s="5">
        <f>Taxi_journeydata!I795</f>
        <v>1</v>
      </c>
      <c r="J795" s="5">
        <f>Taxi_journeydata!J795</f>
        <v>16.29</v>
      </c>
      <c r="K795" s="5">
        <f>Taxi_journeydata!K795</f>
        <v>57</v>
      </c>
      <c r="M795" s="13">
        <f>IF(K795="","",Taxi_journeydata!M795)</f>
        <v>4.5868055553000886E-2</v>
      </c>
      <c r="N795" s="46">
        <f t="shared" si="39"/>
        <v>66.049999996321276</v>
      </c>
      <c r="O795" s="5">
        <f t="shared" si="38"/>
        <v>2</v>
      </c>
      <c r="P795" s="20">
        <f t="shared" si="40"/>
        <v>14</v>
      </c>
    </row>
    <row r="796" spans="2:16" x14ac:dyDescent="0.35">
      <c r="B796" s="11">
        <f>Taxi_journeydata!B796</f>
        <v>44403</v>
      </c>
      <c r="C796" s="13">
        <f>Taxi_journeydata!C796</f>
        <v>0.61898148148148147</v>
      </c>
      <c r="D796" s="11">
        <f>Taxi_journeydata!D796</f>
        <v>44403</v>
      </c>
      <c r="E796" s="13">
        <f>Taxi_journeydata!E796</f>
        <v>0.62160879629629628</v>
      </c>
      <c r="F796" s="5">
        <f>Taxi_journeydata!F796</f>
        <v>1</v>
      </c>
      <c r="G796" s="5">
        <f>Taxi_journeydata!G796</f>
        <v>196</v>
      </c>
      <c r="H796" s="5">
        <f>Taxi_journeydata!H796</f>
        <v>95</v>
      </c>
      <c r="I796" s="5">
        <f>Taxi_journeydata!I796</f>
        <v>1</v>
      </c>
      <c r="J796" s="5">
        <f>Taxi_journeydata!J796</f>
        <v>0.53</v>
      </c>
      <c r="K796" s="5">
        <f>Taxi_journeydata!K796</f>
        <v>4.5</v>
      </c>
      <c r="M796" s="13">
        <f>IF(K796="","",Taxi_journeydata!M796)</f>
        <v>2.6273148178006522E-3</v>
      </c>
      <c r="N796" s="46">
        <f t="shared" si="39"/>
        <v>3.7833333376329392</v>
      </c>
      <c r="O796" s="5">
        <f t="shared" si="38"/>
        <v>2</v>
      </c>
      <c r="P796" s="20">
        <f t="shared" si="40"/>
        <v>14</v>
      </c>
    </row>
    <row r="797" spans="2:16" x14ac:dyDescent="0.35">
      <c r="B797" s="11">
        <f>Taxi_journeydata!B797</f>
        <v>44403</v>
      </c>
      <c r="C797" s="13">
        <f>Taxi_journeydata!C797</f>
        <v>0.62935185185185183</v>
      </c>
      <c r="D797" s="11">
        <f>Taxi_journeydata!D797</f>
        <v>44403</v>
      </c>
      <c r="E797" s="13">
        <f>Taxi_journeydata!E797</f>
        <v>0.66842592592592587</v>
      </c>
      <c r="F797" s="5">
        <f>Taxi_journeydata!F797</f>
        <v>1</v>
      </c>
      <c r="G797" s="5">
        <f>Taxi_journeydata!G797</f>
        <v>146</v>
      </c>
      <c r="H797" s="5">
        <f>Taxi_journeydata!H797</f>
        <v>28</v>
      </c>
      <c r="I797" s="5">
        <f>Taxi_journeydata!I797</f>
        <v>1</v>
      </c>
      <c r="J797" s="5">
        <f>Taxi_journeydata!J797</f>
        <v>10.8</v>
      </c>
      <c r="K797" s="5">
        <f>Taxi_journeydata!K797</f>
        <v>39.5</v>
      </c>
      <c r="M797" s="13">
        <f>IF(K797="","",Taxi_journeydata!M797)</f>
        <v>3.9074074076779652E-2</v>
      </c>
      <c r="N797" s="46">
        <f t="shared" si="39"/>
        <v>56.266666670562699</v>
      </c>
      <c r="O797" s="5">
        <f t="shared" si="38"/>
        <v>2</v>
      </c>
      <c r="P797" s="20">
        <f t="shared" si="40"/>
        <v>15</v>
      </c>
    </row>
    <row r="798" spans="2:16" x14ac:dyDescent="0.35">
      <c r="B798" s="11">
        <f>Taxi_journeydata!B798</f>
        <v>44403</v>
      </c>
      <c r="C798" s="13">
        <f>Taxi_journeydata!C798</f>
        <v>0.65515046296296298</v>
      </c>
      <c r="D798" s="11">
        <f>Taxi_journeydata!D798</f>
        <v>44403</v>
      </c>
      <c r="E798" s="13">
        <f>Taxi_journeydata!E798</f>
        <v>0.67118055555555556</v>
      </c>
      <c r="F798" s="5">
        <f>Taxi_journeydata!F798</f>
        <v>1</v>
      </c>
      <c r="G798" s="5">
        <f>Taxi_journeydata!G798</f>
        <v>97</v>
      </c>
      <c r="H798" s="5">
        <f>Taxi_journeydata!H798</f>
        <v>188</v>
      </c>
      <c r="I798" s="5">
        <f>Taxi_journeydata!I798</f>
        <v>1</v>
      </c>
      <c r="J798" s="5">
        <f>Taxi_journeydata!J798</f>
        <v>3.24</v>
      </c>
      <c r="K798" s="5">
        <f>Taxi_journeydata!K798</f>
        <v>16.5</v>
      </c>
      <c r="M798" s="13">
        <f>IF(K798="","",Taxi_journeydata!M798)</f>
        <v>1.6030092592700385E-2</v>
      </c>
      <c r="N798" s="46">
        <f t="shared" si="39"/>
        <v>23.083333333488554</v>
      </c>
      <c r="O798" s="5">
        <f t="shared" si="38"/>
        <v>2</v>
      </c>
      <c r="P798" s="20">
        <f t="shared" si="40"/>
        <v>15</v>
      </c>
    </row>
    <row r="799" spans="2:16" x14ac:dyDescent="0.35">
      <c r="B799" s="11">
        <f>Taxi_journeydata!B799</f>
        <v>44403</v>
      </c>
      <c r="C799" s="13">
        <f>Taxi_journeydata!C799</f>
        <v>0.63318287037037035</v>
      </c>
      <c r="D799" s="11">
        <f>Taxi_journeydata!D799</f>
        <v>44403</v>
      </c>
      <c r="E799" s="13">
        <f>Taxi_journeydata!E799</f>
        <v>0.64995370370370364</v>
      </c>
      <c r="F799" s="5">
        <f>Taxi_journeydata!F799</f>
        <v>1</v>
      </c>
      <c r="G799" s="5">
        <f>Taxi_journeydata!G799</f>
        <v>134</v>
      </c>
      <c r="H799" s="5">
        <f>Taxi_journeydata!H799</f>
        <v>129</v>
      </c>
      <c r="I799" s="5">
        <f>Taxi_journeydata!I799</f>
        <v>1</v>
      </c>
      <c r="J799" s="5">
        <f>Taxi_journeydata!J799</f>
        <v>6.99</v>
      </c>
      <c r="K799" s="5">
        <f>Taxi_journeydata!K799</f>
        <v>24</v>
      </c>
      <c r="M799" s="13">
        <f>IF(K799="","",Taxi_journeydata!M799)</f>
        <v>1.6770833331975155E-2</v>
      </c>
      <c r="N799" s="46">
        <f t="shared" si="39"/>
        <v>24.149999998044223</v>
      </c>
      <c r="O799" s="5">
        <f t="shared" si="38"/>
        <v>2</v>
      </c>
      <c r="P799" s="20">
        <f t="shared" si="40"/>
        <v>15</v>
      </c>
    </row>
    <row r="800" spans="2:16" x14ac:dyDescent="0.35">
      <c r="B800" s="11">
        <f>Taxi_journeydata!B800</f>
        <v>44403</v>
      </c>
      <c r="C800" s="13">
        <f>Taxi_journeydata!C800</f>
        <v>0.68166666666666664</v>
      </c>
      <c r="D800" s="11">
        <f>Taxi_journeydata!D800</f>
        <v>44403</v>
      </c>
      <c r="E800" s="13">
        <f>Taxi_journeydata!E800</f>
        <v>0.69765046296296296</v>
      </c>
      <c r="F800" s="5">
        <f>Taxi_journeydata!F800</f>
        <v>1</v>
      </c>
      <c r="G800" s="5">
        <f>Taxi_journeydata!G800</f>
        <v>244</v>
      </c>
      <c r="H800" s="5">
        <f>Taxi_journeydata!H800</f>
        <v>241</v>
      </c>
      <c r="I800" s="5">
        <f>Taxi_journeydata!I800</f>
        <v>1</v>
      </c>
      <c r="J800" s="5">
        <f>Taxi_journeydata!J800</f>
        <v>4.4000000000000004</v>
      </c>
      <c r="K800" s="5">
        <f>Taxi_journeydata!K800</f>
        <v>17.5</v>
      </c>
      <c r="M800" s="13">
        <f>IF(K800="","",Taxi_journeydata!M800)</f>
        <v>1.5983796292857733E-2</v>
      </c>
      <c r="N800" s="46">
        <f t="shared" si="39"/>
        <v>23.016666661715135</v>
      </c>
      <c r="O800" s="5">
        <f t="shared" si="38"/>
        <v>2</v>
      </c>
      <c r="P800" s="20">
        <f t="shared" si="40"/>
        <v>16</v>
      </c>
    </row>
    <row r="801" spans="2:16" x14ac:dyDescent="0.35">
      <c r="B801" s="11">
        <f>Taxi_journeydata!B801</f>
        <v>44403</v>
      </c>
      <c r="C801" s="13">
        <f>Taxi_journeydata!C801</f>
        <v>0.70215277777777774</v>
      </c>
      <c r="D801" s="11">
        <f>Taxi_journeydata!D801</f>
        <v>44403</v>
      </c>
      <c r="E801" s="13">
        <f>Taxi_journeydata!E801</f>
        <v>0.71803240740740737</v>
      </c>
      <c r="F801" s="5">
        <f>Taxi_journeydata!F801</f>
        <v>1</v>
      </c>
      <c r="G801" s="5">
        <f>Taxi_journeydata!G801</f>
        <v>95</v>
      </c>
      <c r="H801" s="5">
        <f>Taxi_journeydata!H801</f>
        <v>225</v>
      </c>
      <c r="I801" s="5">
        <f>Taxi_journeydata!I801</f>
        <v>2</v>
      </c>
      <c r="J801" s="5">
        <f>Taxi_journeydata!J801</f>
        <v>6.41</v>
      </c>
      <c r="K801" s="5">
        <f>Taxi_journeydata!K801</f>
        <v>22.5</v>
      </c>
      <c r="M801" s="13">
        <f>IF(K801="","",Taxi_journeydata!M801)</f>
        <v>1.5879629630944692E-2</v>
      </c>
      <c r="N801" s="46">
        <f t="shared" si="39"/>
        <v>22.866666668560356</v>
      </c>
      <c r="O801" s="5">
        <f t="shared" si="38"/>
        <v>2</v>
      </c>
      <c r="P801" s="20">
        <f t="shared" si="40"/>
        <v>16</v>
      </c>
    </row>
    <row r="802" spans="2:16" x14ac:dyDescent="0.35">
      <c r="B802" s="11">
        <f>Taxi_journeydata!B802</f>
        <v>44403</v>
      </c>
      <c r="C802" s="13">
        <f>Taxi_journeydata!C802</f>
        <v>0.7047106481481481</v>
      </c>
      <c r="D802" s="11">
        <f>Taxi_journeydata!D802</f>
        <v>44403</v>
      </c>
      <c r="E802" s="13">
        <f>Taxi_journeydata!E802</f>
        <v>0.70628472222222216</v>
      </c>
      <c r="F802" s="5">
        <f>Taxi_journeydata!F802</f>
        <v>1</v>
      </c>
      <c r="G802" s="5">
        <f>Taxi_journeydata!G802</f>
        <v>75</v>
      </c>
      <c r="H802" s="5">
        <f>Taxi_journeydata!H802</f>
        <v>74</v>
      </c>
      <c r="I802" s="5">
        <f>Taxi_journeydata!I802</f>
        <v>1</v>
      </c>
      <c r="J802" s="5">
        <f>Taxi_journeydata!J802</f>
        <v>0.52</v>
      </c>
      <c r="K802" s="5">
        <f>Taxi_journeydata!K802</f>
        <v>4</v>
      </c>
      <c r="M802" s="13">
        <f>IF(K802="","",Taxi_journeydata!M802)</f>
        <v>1.5740740709588863E-3</v>
      </c>
      <c r="N802" s="46">
        <f t="shared" si="39"/>
        <v>2.2666666621807963</v>
      </c>
      <c r="O802" s="5">
        <f t="shared" si="38"/>
        <v>2</v>
      </c>
      <c r="P802" s="20">
        <f t="shared" si="40"/>
        <v>16</v>
      </c>
    </row>
    <row r="803" spans="2:16" x14ac:dyDescent="0.35">
      <c r="B803" s="11">
        <f>Taxi_journeydata!B803</f>
        <v>44403</v>
      </c>
      <c r="C803" s="13">
        <f>Taxi_journeydata!C803</f>
        <v>0.67688657407407404</v>
      </c>
      <c r="D803" s="11">
        <f>Taxi_journeydata!D803</f>
        <v>44403</v>
      </c>
      <c r="E803" s="13">
        <f>Taxi_journeydata!E803</f>
        <v>0.70869212962962969</v>
      </c>
      <c r="F803" s="5">
        <f>Taxi_journeydata!F803</f>
        <v>1</v>
      </c>
      <c r="G803" s="5">
        <f>Taxi_journeydata!G803</f>
        <v>82</v>
      </c>
      <c r="H803" s="5">
        <f>Taxi_journeydata!H803</f>
        <v>82</v>
      </c>
      <c r="I803" s="5">
        <f>Taxi_journeydata!I803</f>
        <v>1</v>
      </c>
      <c r="J803" s="5">
        <f>Taxi_journeydata!J803</f>
        <v>5.2</v>
      </c>
      <c r="K803" s="5">
        <f>Taxi_journeydata!K803</f>
        <v>27.5</v>
      </c>
      <c r="M803" s="13">
        <f>IF(K803="","",Taxi_journeydata!M803)</f>
        <v>3.1805555554456078E-2</v>
      </c>
      <c r="N803" s="46">
        <f t="shared" si="39"/>
        <v>45.799999998416752</v>
      </c>
      <c r="O803" s="5">
        <f t="shared" si="38"/>
        <v>2</v>
      </c>
      <c r="P803" s="20">
        <f t="shared" si="40"/>
        <v>16</v>
      </c>
    </row>
    <row r="804" spans="2:16" x14ac:dyDescent="0.35">
      <c r="B804" s="11">
        <f>Taxi_journeydata!B804</f>
        <v>44403</v>
      </c>
      <c r="C804" s="13">
        <f>Taxi_journeydata!C804</f>
        <v>0.67275462962962962</v>
      </c>
      <c r="D804" s="11">
        <f>Taxi_journeydata!D804</f>
        <v>44403</v>
      </c>
      <c r="E804" s="13">
        <f>Taxi_journeydata!E804</f>
        <v>0.67987268518518518</v>
      </c>
      <c r="F804" s="5">
        <f>Taxi_journeydata!F804</f>
        <v>1</v>
      </c>
      <c r="G804" s="5">
        <f>Taxi_journeydata!G804</f>
        <v>82</v>
      </c>
      <c r="H804" s="5">
        <f>Taxi_journeydata!H804</f>
        <v>173</v>
      </c>
      <c r="I804" s="5">
        <f>Taxi_journeydata!I804</f>
        <v>1</v>
      </c>
      <c r="J804" s="5">
        <f>Taxi_journeydata!J804</f>
        <v>1.22</v>
      </c>
      <c r="K804" s="5">
        <f>Taxi_journeydata!K804</f>
        <v>8</v>
      </c>
      <c r="M804" s="13">
        <f>IF(K804="","",Taxi_journeydata!M804)</f>
        <v>7.1180555532919243E-3</v>
      </c>
      <c r="N804" s="46">
        <f t="shared" si="39"/>
        <v>10.249999996740371</v>
      </c>
      <c r="O804" s="5">
        <f t="shared" si="38"/>
        <v>2</v>
      </c>
      <c r="P804" s="20">
        <f t="shared" si="40"/>
        <v>16</v>
      </c>
    </row>
    <row r="805" spans="2:16" x14ac:dyDescent="0.35">
      <c r="B805" s="11">
        <f>Taxi_journeydata!B805</f>
        <v>44403</v>
      </c>
      <c r="C805" s="13">
        <f>Taxi_journeydata!C805</f>
        <v>0.70393518518518527</v>
      </c>
      <c r="D805" s="11">
        <f>Taxi_journeydata!D805</f>
        <v>44403</v>
      </c>
      <c r="E805" s="13">
        <f>Taxi_journeydata!E805</f>
        <v>0.70814814814814808</v>
      </c>
      <c r="F805" s="5">
        <f>Taxi_journeydata!F805</f>
        <v>1</v>
      </c>
      <c r="G805" s="5">
        <f>Taxi_journeydata!G805</f>
        <v>74</v>
      </c>
      <c r="H805" s="5">
        <f>Taxi_journeydata!H805</f>
        <v>74</v>
      </c>
      <c r="I805" s="5">
        <f>Taxi_journeydata!I805</f>
        <v>1</v>
      </c>
      <c r="J805" s="5">
        <f>Taxi_journeydata!J805</f>
        <v>0.6</v>
      </c>
      <c r="K805" s="5">
        <f>Taxi_journeydata!K805</f>
        <v>5.5</v>
      </c>
      <c r="M805" s="13">
        <f>IF(K805="","",Taxi_journeydata!M805)</f>
        <v>4.2129629655391909E-3</v>
      </c>
      <c r="N805" s="46">
        <f t="shared" si="39"/>
        <v>6.0666666703764349</v>
      </c>
      <c r="O805" s="5">
        <f t="shared" si="38"/>
        <v>2</v>
      </c>
      <c r="P805" s="20">
        <f t="shared" si="40"/>
        <v>16</v>
      </c>
    </row>
    <row r="806" spans="2:16" x14ac:dyDescent="0.35">
      <c r="B806" s="11">
        <f>Taxi_journeydata!B806</f>
        <v>44403</v>
      </c>
      <c r="C806" s="13">
        <f>Taxi_journeydata!C806</f>
        <v>0.74995370370370373</v>
      </c>
      <c r="D806" s="11">
        <f>Taxi_journeydata!D806</f>
        <v>44403</v>
      </c>
      <c r="E806" s="13">
        <f>Taxi_journeydata!E806</f>
        <v>0.75494212962962959</v>
      </c>
      <c r="F806" s="5">
        <f>Taxi_journeydata!F806</f>
        <v>1</v>
      </c>
      <c r="G806" s="5">
        <f>Taxi_journeydata!G806</f>
        <v>75</v>
      </c>
      <c r="H806" s="5">
        <f>Taxi_journeydata!H806</f>
        <v>74</v>
      </c>
      <c r="I806" s="5">
        <f>Taxi_journeydata!I806</f>
        <v>1</v>
      </c>
      <c r="J806" s="5">
        <f>Taxi_journeydata!J806</f>
        <v>1.2</v>
      </c>
      <c r="K806" s="5">
        <f>Taxi_journeydata!K806</f>
        <v>7</v>
      </c>
      <c r="M806" s="13">
        <f>IF(K806="","",Taxi_journeydata!M806)</f>
        <v>4.9884259278769605E-3</v>
      </c>
      <c r="N806" s="46">
        <f t="shared" si="39"/>
        <v>7.1833333361428231</v>
      </c>
      <c r="O806" s="5">
        <f t="shared" si="38"/>
        <v>2</v>
      </c>
      <c r="P806" s="20">
        <f t="shared" si="40"/>
        <v>17</v>
      </c>
    </row>
    <row r="807" spans="2:16" x14ac:dyDescent="0.35">
      <c r="B807" s="11">
        <f>Taxi_journeydata!B807</f>
        <v>44403</v>
      </c>
      <c r="C807" s="13">
        <f>Taxi_journeydata!C807</f>
        <v>0.72484953703703703</v>
      </c>
      <c r="D807" s="11">
        <f>Taxi_journeydata!D807</f>
        <v>44403</v>
      </c>
      <c r="E807" s="13">
        <f>Taxi_journeydata!E807</f>
        <v>0.74635416666666676</v>
      </c>
      <c r="F807" s="5">
        <f>Taxi_journeydata!F807</f>
        <v>1</v>
      </c>
      <c r="G807" s="5">
        <f>Taxi_journeydata!G807</f>
        <v>129</v>
      </c>
      <c r="H807" s="5">
        <f>Taxi_journeydata!H807</f>
        <v>131</v>
      </c>
      <c r="I807" s="5">
        <f>Taxi_journeydata!I807</f>
        <v>2</v>
      </c>
      <c r="J807" s="5">
        <f>Taxi_journeydata!J807</f>
        <v>9.9</v>
      </c>
      <c r="K807" s="5">
        <f>Taxi_journeydata!K807</f>
        <v>29.5</v>
      </c>
      <c r="M807" s="13">
        <f>IF(K807="","",Taxi_journeydata!M807)</f>
        <v>2.1504629628907423E-2</v>
      </c>
      <c r="N807" s="46">
        <f t="shared" si="39"/>
        <v>30.96666666562669</v>
      </c>
      <c r="O807" s="5">
        <f t="shared" si="38"/>
        <v>2</v>
      </c>
      <c r="P807" s="20">
        <f t="shared" si="40"/>
        <v>17</v>
      </c>
    </row>
    <row r="808" spans="2:16" x14ac:dyDescent="0.35">
      <c r="B808" s="11">
        <f>Taxi_journeydata!B808</f>
        <v>44403</v>
      </c>
      <c r="C808" s="13">
        <f>Taxi_journeydata!C808</f>
        <v>0.71637731481481481</v>
      </c>
      <c r="D808" s="11">
        <f>Taxi_journeydata!D808</f>
        <v>44403</v>
      </c>
      <c r="E808" s="13">
        <f>Taxi_journeydata!E808</f>
        <v>0.7287499999999999</v>
      </c>
      <c r="F808" s="5">
        <f>Taxi_journeydata!F808</f>
        <v>1</v>
      </c>
      <c r="G808" s="5">
        <f>Taxi_journeydata!G808</f>
        <v>82</v>
      </c>
      <c r="H808" s="5">
        <f>Taxi_journeydata!H808</f>
        <v>129</v>
      </c>
      <c r="I808" s="5">
        <f>Taxi_journeydata!I808</f>
        <v>2</v>
      </c>
      <c r="J808" s="5">
        <f>Taxi_journeydata!J808</f>
        <v>1.4</v>
      </c>
      <c r="K808" s="5">
        <f>Taxi_journeydata!K808</f>
        <v>11.5</v>
      </c>
      <c r="M808" s="13">
        <f>IF(K808="","",Taxi_journeydata!M808)</f>
        <v>1.2372685181617271E-2</v>
      </c>
      <c r="N808" s="46">
        <f t="shared" si="39"/>
        <v>17.81666666152887</v>
      </c>
      <c r="O808" s="5">
        <f t="shared" si="38"/>
        <v>2</v>
      </c>
      <c r="P808" s="20">
        <f t="shared" si="40"/>
        <v>17</v>
      </c>
    </row>
    <row r="809" spans="2:16" x14ac:dyDescent="0.35">
      <c r="B809" s="11">
        <f>Taxi_journeydata!B809</f>
        <v>44403</v>
      </c>
      <c r="C809" s="13">
        <f>Taxi_journeydata!C809</f>
        <v>0.734837962962963</v>
      </c>
      <c r="D809" s="11">
        <f>Taxi_journeydata!D809</f>
        <v>44403</v>
      </c>
      <c r="E809" s="13">
        <f>Taxi_journeydata!E809</f>
        <v>0.74025462962962962</v>
      </c>
      <c r="F809" s="5">
        <f>Taxi_journeydata!F809</f>
        <v>1</v>
      </c>
      <c r="G809" s="5">
        <f>Taxi_journeydata!G809</f>
        <v>41</v>
      </c>
      <c r="H809" s="5">
        <f>Taxi_journeydata!H809</f>
        <v>42</v>
      </c>
      <c r="I809" s="5">
        <f>Taxi_journeydata!I809</f>
        <v>1</v>
      </c>
      <c r="J809" s="5">
        <f>Taxi_journeydata!J809</f>
        <v>1.5</v>
      </c>
      <c r="K809" s="5">
        <f>Taxi_journeydata!K809</f>
        <v>7.5</v>
      </c>
      <c r="M809" s="13">
        <f>IF(K809="","",Taxi_journeydata!M809)</f>
        <v>5.4166666668606922E-3</v>
      </c>
      <c r="N809" s="46">
        <f t="shared" si="39"/>
        <v>7.8000000002793968</v>
      </c>
      <c r="O809" s="5">
        <f t="shared" si="38"/>
        <v>2</v>
      </c>
      <c r="P809" s="20">
        <f t="shared" si="40"/>
        <v>17</v>
      </c>
    </row>
    <row r="810" spans="2:16" x14ac:dyDescent="0.35">
      <c r="B810" s="11">
        <f>Taxi_journeydata!B810</f>
        <v>44403</v>
      </c>
      <c r="C810" s="13">
        <f>Taxi_journeydata!C810</f>
        <v>0.76171296296296298</v>
      </c>
      <c r="D810" s="11">
        <f>Taxi_journeydata!D810</f>
        <v>44403</v>
      </c>
      <c r="E810" s="13">
        <f>Taxi_journeydata!E810</f>
        <v>0.77084490740740741</v>
      </c>
      <c r="F810" s="5">
        <f>Taxi_journeydata!F810</f>
        <v>1</v>
      </c>
      <c r="G810" s="5">
        <f>Taxi_journeydata!G810</f>
        <v>74</v>
      </c>
      <c r="H810" s="5">
        <f>Taxi_journeydata!H810</f>
        <v>41</v>
      </c>
      <c r="I810" s="5">
        <f>Taxi_journeydata!I810</f>
        <v>6</v>
      </c>
      <c r="J810" s="5">
        <f>Taxi_journeydata!J810</f>
        <v>1.44</v>
      </c>
      <c r="K810" s="5">
        <f>Taxi_journeydata!K810</f>
        <v>9.5</v>
      </c>
      <c r="M810" s="13">
        <f>IF(K810="","",Taxi_journeydata!M810)</f>
        <v>9.1319444472901523E-3</v>
      </c>
      <c r="N810" s="46">
        <f t="shared" si="39"/>
        <v>13.150000004097819</v>
      </c>
      <c r="O810" s="5">
        <f t="shared" si="38"/>
        <v>2</v>
      </c>
      <c r="P810" s="20">
        <f t="shared" si="40"/>
        <v>18</v>
      </c>
    </row>
    <row r="811" spans="2:16" x14ac:dyDescent="0.35">
      <c r="B811" s="11">
        <f>Taxi_journeydata!B811</f>
        <v>44403</v>
      </c>
      <c r="C811" s="13">
        <f>Taxi_journeydata!C811</f>
        <v>0.78167824074074066</v>
      </c>
      <c r="D811" s="11">
        <f>Taxi_journeydata!D811</f>
        <v>44403</v>
      </c>
      <c r="E811" s="13">
        <f>Taxi_journeydata!E811</f>
        <v>0.78910879629629627</v>
      </c>
      <c r="F811" s="5">
        <f>Taxi_journeydata!F811</f>
        <v>1</v>
      </c>
      <c r="G811" s="5">
        <f>Taxi_journeydata!G811</f>
        <v>244</v>
      </c>
      <c r="H811" s="5">
        <f>Taxi_journeydata!H811</f>
        <v>243</v>
      </c>
      <c r="I811" s="5">
        <f>Taxi_journeydata!I811</f>
        <v>1</v>
      </c>
      <c r="J811" s="5">
        <f>Taxi_journeydata!J811</f>
        <v>1.7</v>
      </c>
      <c r="K811" s="5">
        <f>Taxi_journeydata!K811</f>
        <v>9</v>
      </c>
      <c r="M811" s="13">
        <f>IF(K811="","",Taxi_journeydata!M811)</f>
        <v>7.4305555535829626E-3</v>
      </c>
      <c r="N811" s="46">
        <f t="shared" si="39"/>
        <v>10.699999997159466</v>
      </c>
      <c r="O811" s="5">
        <f t="shared" si="38"/>
        <v>2</v>
      </c>
      <c r="P811" s="20">
        <f t="shared" si="40"/>
        <v>18</v>
      </c>
    </row>
    <row r="812" spans="2:16" x14ac:dyDescent="0.35">
      <c r="B812" s="11">
        <f>Taxi_journeydata!B812</f>
        <v>44403</v>
      </c>
      <c r="C812" s="13">
        <f>Taxi_journeydata!C812</f>
        <v>0.7766319444444445</v>
      </c>
      <c r="D812" s="11">
        <f>Taxi_journeydata!D812</f>
        <v>44403</v>
      </c>
      <c r="E812" s="13">
        <f>Taxi_journeydata!E812</f>
        <v>0.78086805555555561</v>
      </c>
      <c r="F812" s="5">
        <f>Taxi_journeydata!F812</f>
        <v>1</v>
      </c>
      <c r="G812" s="5">
        <f>Taxi_journeydata!G812</f>
        <v>75</v>
      </c>
      <c r="H812" s="5">
        <f>Taxi_journeydata!H812</f>
        <v>166</v>
      </c>
      <c r="I812" s="5">
        <f>Taxi_journeydata!I812</f>
        <v>5</v>
      </c>
      <c r="J812" s="5">
        <f>Taxi_journeydata!J812</f>
        <v>1.48</v>
      </c>
      <c r="K812" s="5">
        <f>Taxi_journeydata!K812</f>
        <v>7</v>
      </c>
      <c r="M812" s="13">
        <f>IF(K812="","",Taxi_journeydata!M812)</f>
        <v>4.2361111118225381E-3</v>
      </c>
      <c r="N812" s="46">
        <f t="shared" si="39"/>
        <v>6.1000000010244548</v>
      </c>
      <c r="O812" s="5">
        <f t="shared" si="38"/>
        <v>2</v>
      </c>
      <c r="P812" s="20">
        <f t="shared" si="40"/>
        <v>18</v>
      </c>
    </row>
    <row r="813" spans="2:16" x14ac:dyDescent="0.35">
      <c r="B813" s="11">
        <f>Taxi_journeydata!B813</f>
        <v>44403</v>
      </c>
      <c r="C813" s="13">
        <f>Taxi_journeydata!C813</f>
        <v>0.74734953703703699</v>
      </c>
      <c r="D813" s="11">
        <f>Taxi_journeydata!D813</f>
        <v>44403</v>
      </c>
      <c r="E813" s="13">
        <f>Taxi_journeydata!E813</f>
        <v>0.75434027777777779</v>
      </c>
      <c r="F813" s="5">
        <f>Taxi_journeydata!F813</f>
        <v>1</v>
      </c>
      <c r="G813" s="5">
        <f>Taxi_journeydata!G813</f>
        <v>181</v>
      </c>
      <c r="H813" s="5">
        <f>Taxi_journeydata!H813</f>
        <v>97</v>
      </c>
      <c r="I813" s="5">
        <f>Taxi_journeydata!I813</f>
        <v>1</v>
      </c>
      <c r="J813" s="5">
        <f>Taxi_journeydata!J813</f>
        <v>1.03</v>
      </c>
      <c r="K813" s="5">
        <f>Taxi_journeydata!K813</f>
        <v>8</v>
      </c>
      <c r="M813" s="13">
        <f>IF(K813="","",Taxi_journeydata!M813)</f>
        <v>6.9907407378195785E-3</v>
      </c>
      <c r="N813" s="46">
        <f t="shared" si="39"/>
        <v>10.066666662460193</v>
      </c>
      <c r="O813" s="5">
        <f t="shared" si="38"/>
        <v>2</v>
      </c>
      <c r="P813" s="20">
        <f t="shared" si="40"/>
        <v>17</v>
      </c>
    </row>
    <row r="814" spans="2:16" x14ac:dyDescent="0.35">
      <c r="B814" s="11">
        <f>Taxi_journeydata!B814</f>
        <v>44403</v>
      </c>
      <c r="C814" s="13">
        <f>Taxi_journeydata!C814</f>
        <v>0.79525462962962967</v>
      </c>
      <c r="D814" s="11">
        <f>Taxi_journeydata!D814</f>
        <v>44403</v>
      </c>
      <c r="E814" s="13">
        <f>Taxi_journeydata!E814</f>
        <v>0.79935185185185187</v>
      </c>
      <c r="F814" s="5">
        <f>Taxi_journeydata!F814</f>
        <v>1</v>
      </c>
      <c r="G814" s="5">
        <f>Taxi_journeydata!G814</f>
        <v>196</v>
      </c>
      <c r="H814" s="5">
        <f>Taxi_journeydata!H814</f>
        <v>95</v>
      </c>
      <c r="I814" s="5">
        <f>Taxi_journeydata!I814</f>
        <v>2</v>
      </c>
      <c r="J814" s="5">
        <f>Taxi_journeydata!J814</f>
        <v>0.75</v>
      </c>
      <c r="K814" s="5">
        <f>Taxi_journeydata!K814</f>
        <v>5.5</v>
      </c>
      <c r="M814" s="13">
        <f>IF(K814="","",Taxi_journeydata!M814)</f>
        <v>4.0972222195705399E-3</v>
      </c>
      <c r="N814" s="46">
        <f t="shared" si="39"/>
        <v>5.8999999961815774</v>
      </c>
      <c r="O814" s="5">
        <f t="shared" si="38"/>
        <v>2</v>
      </c>
      <c r="P814" s="20">
        <f t="shared" si="40"/>
        <v>19</v>
      </c>
    </row>
    <row r="815" spans="2:16" x14ac:dyDescent="0.35">
      <c r="B815" s="11">
        <f>Taxi_journeydata!B815</f>
        <v>44403</v>
      </c>
      <c r="C815" s="13">
        <f>Taxi_journeydata!C815</f>
        <v>0.83319444444444446</v>
      </c>
      <c r="D815" s="11">
        <f>Taxi_journeydata!D815</f>
        <v>44403</v>
      </c>
      <c r="E815" s="13">
        <f>Taxi_journeydata!E815</f>
        <v>0.83521990740740737</v>
      </c>
      <c r="F815" s="5">
        <f>Taxi_journeydata!F815</f>
        <v>1</v>
      </c>
      <c r="G815" s="5">
        <f>Taxi_journeydata!G815</f>
        <v>75</v>
      </c>
      <c r="H815" s="5">
        <f>Taxi_journeydata!H815</f>
        <v>74</v>
      </c>
      <c r="I815" s="5">
        <f>Taxi_journeydata!I815</f>
        <v>1</v>
      </c>
      <c r="J815" s="5">
        <f>Taxi_journeydata!J815</f>
        <v>0.88</v>
      </c>
      <c r="K815" s="5">
        <f>Taxi_journeydata!K815</f>
        <v>5</v>
      </c>
      <c r="M815" s="13">
        <f>IF(K815="","",Taxi_journeydata!M815)</f>
        <v>2.0254629635019228E-3</v>
      </c>
      <c r="N815" s="46">
        <f t="shared" si="39"/>
        <v>2.9166666674427688</v>
      </c>
      <c r="O815" s="5">
        <f t="shared" si="38"/>
        <v>2</v>
      </c>
      <c r="P815" s="20">
        <f t="shared" si="40"/>
        <v>19</v>
      </c>
    </row>
    <row r="816" spans="2:16" x14ac:dyDescent="0.35">
      <c r="B816" s="11">
        <f>Taxi_journeydata!B816</f>
        <v>44403</v>
      </c>
      <c r="C816" s="13">
        <f>Taxi_journeydata!C816</f>
        <v>0.91934027777777771</v>
      </c>
      <c r="D816" s="11">
        <f>Taxi_journeydata!D816</f>
        <v>44403</v>
      </c>
      <c r="E816" s="13">
        <f>Taxi_journeydata!E816</f>
        <v>0.92861111111111105</v>
      </c>
      <c r="F816" s="5">
        <f>Taxi_journeydata!F816</f>
        <v>1</v>
      </c>
      <c r="G816" s="5">
        <f>Taxi_journeydata!G816</f>
        <v>75</v>
      </c>
      <c r="H816" s="5">
        <f>Taxi_journeydata!H816</f>
        <v>168</v>
      </c>
      <c r="I816" s="5">
        <f>Taxi_journeydata!I816</f>
        <v>1</v>
      </c>
      <c r="J816" s="5">
        <f>Taxi_journeydata!J816</f>
        <v>2.95</v>
      </c>
      <c r="K816" s="5">
        <f>Taxi_journeydata!K816</f>
        <v>12</v>
      </c>
      <c r="M816" s="13">
        <f>IF(K816="","",Taxi_journeydata!M816)</f>
        <v>9.2708333322661929E-3</v>
      </c>
      <c r="N816" s="46">
        <f t="shared" si="39"/>
        <v>13.349999998463318</v>
      </c>
      <c r="O816" s="5">
        <f t="shared" si="38"/>
        <v>2</v>
      </c>
      <c r="P816" s="20">
        <f t="shared" si="40"/>
        <v>22</v>
      </c>
    </row>
    <row r="817" spans="2:16" x14ac:dyDescent="0.35">
      <c r="B817" s="11">
        <f>Taxi_journeydata!B817</f>
        <v>44403</v>
      </c>
      <c r="C817" s="13">
        <f>Taxi_journeydata!C817</f>
        <v>0.91180555555555554</v>
      </c>
      <c r="D817" s="11">
        <f>Taxi_journeydata!D817</f>
        <v>44403</v>
      </c>
      <c r="E817" s="13">
        <f>Taxi_journeydata!E817</f>
        <v>0.91762731481481474</v>
      </c>
      <c r="F817" s="5">
        <f>Taxi_journeydata!F817</f>
        <v>1</v>
      </c>
      <c r="G817" s="5">
        <f>Taxi_journeydata!G817</f>
        <v>82</v>
      </c>
      <c r="H817" s="5">
        <f>Taxi_journeydata!H817</f>
        <v>260</v>
      </c>
      <c r="I817" s="5">
        <f>Taxi_journeydata!I817</f>
        <v>1</v>
      </c>
      <c r="J817" s="5">
        <f>Taxi_journeydata!J817</f>
        <v>1.48</v>
      </c>
      <c r="K817" s="5">
        <f>Taxi_journeydata!K817</f>
        <v>7.5</v>
      </c>
      <c r="M817" s="13">
        <f>IF(K817="","",Taxi_journeydata!M817)</f>
        <v>5.8217592595610768E-3</v>
      </c>
      <c r="N817" s="46">
        <f t="shared" si="39"/>
        <v>8.3833333337679505</v>
      </c>
      <c r="O817" s="5">
        <f t="shared" si="38"/>
        <v>2</v>
      </c>
      <c r="P817" s="20">
        <f t="shared" si="40"/>
        <v>21</v>
      </c>
    </row>
    <row r="818" spans="2:16" x14ac:dyDescent="0.35">
      <c r="B818" s="11">
        <f>Taxi_journeydata!B818</f>
        <v>44403</v>
      </c>
      <c r="C818" s="13">
        <f>Taxi_journeydata!C818</f>
        <v>0.93107638888888899</v>
      </c>
      <c r="D818" s="11">
        <f>Taxi_journeydata!D818</f>
        <v>44403</v>
      </c>
      <c r="E818" s="13">
        <f>Taxi_journeydata!E818</f>
        <v>0.93530092592592595</v>
      </c>
      <c r="F818" s="5">
        <f>Taxi_journeydata!F818</f>
        <v>1</v>
      </c>
      <c r="G818" s="5">
        <f>Taxi_journeydata!G818</f>
        <v>75</v>
      </c>
      <c r="H818" s="5">
        <f>Taxi_journeydata!H818</f>
        <v>42</v>
      </c>
      <c r="I818" s="5">
        <f>Taxi_journeydata!I818</f>
        <v>1</v>
      </c>
      <c r="J818" s="5">
        <f>Taxi_journeydata!J818</f>
        <v>1.28</v>
      </c>
      <c r="K818" s="5">
        <f>Taxi_journeydata!K818</f>
        <v>7</v>
      </c>
      <c r="M818" s="13">
        <f>IF(K818="","",Taxi_journeydata!M818)</f>
        <v>4.2245370350428857E-3</v>
      </c>
      <c r="N818" s="46">
        <f t="shared" si="39"/>
        <v>6.0833333304617554</v>
      </c>
      <c r="O818" s="5">
        <f t="shared" si="38"/>
        <v>2</v>
      </c>
      <c r="P818" s="20">
        <f t="shared" si="40"/>
        <v>22</v>
      </c>
    </row>
    <row r="819" spans="2:16" x14ac:dyDescent="0.35">
      <c r="B819" s="11">
        <f>Taxi_journeydata!B819</f>
        <v>44403</v>
      </c>
      <c r="C819" s="13">
        <f>Taxi_journeydata!C819</f>
        <v>0.92353009259259267</v>
      </c>
      <c r="D819" s="11">
        <f>Taxi_journeydata!D819</f>
        <v>44403</v>
      </c>
      <c r="E819" s="13">
        <f>Taxi_journeydata!E819</f>
        <v>0.92655092592592592</v>
      </c>
      <c r="F819" s="5">
        <f>Taxi_journeydata!F819</f>
        <v>1</v>
      </c>
      <c r="G819" s="5">
        <f>Taxi_journeydata!G819</f>
        <v>244</v>
      </c>
      <c r="H819" s="5">
        <f>Taxi_journeydata!H819</f>
        <v>120</v>
      </c>
      <c r="I819" s="5">
        <f>Taxi_journeydata!I819</f>
        <v>1</v>
      </c>
      <c r="J819" s="5">
        <f>Taxi_journeydata!J819</f>
        <v>0.96</v>
      </c>
      <c r="K819" s="5">
        <f>Taxi_journeydata!K819</f>
        <v>5.5</v>
      </c>
      <c r="M819" s="13">
        <f>IF(K819="","",Taxi_journeydata!M819)</f>
        <v>3.0208333337213844E-3</v>
      </c>
      <c r="N819" s="46">
        <f t="shared" si="39"/>
        <v>4.3500000005587935</v>
      </c>
      <c r="O819" s="5">
        <f t="shared" si="38"/>
        <v>2</v>
      </c>
      <c r="P819" s="20">
        <f t="shared" si="40"/>
        <v>22</v>
      </c>
    </row>
    <row r="820" spans="2:16" x14ac:dyDescent="0.35">
      <c r="B820" s="11">
        <f>Taxi_journeydata!B820</f>
        <v>44403</v>
      </c>
      <c r="C820" s="13">
        <f>Taxi_journeydata!C820</f>
        <v>0.96052083333333327</v>
      </c>
      <c r="D820" s="11">
        <f>Taxi_journeydata!D820</f>
        <v>44403</v>
      </c>
      <c r="E820" s="13">
        <f>Taxi_journeydata!E820</f>
        <v>0.96862268518518524</v>
      </c>
      <c r="F820" s="5">
        <f>Taxi_journeydata!F820</f>
        <v>1</v>
      </c>
      <c r="G820" s="5">
        <f>Taxi_journeydata!G820</f>
        <v>166</v>
      </c>
      <c r="H820" s="5">
        <f>Taxi_journeydata!H820</f>
        <v>42</v>
      </c>
      <c r="I820" s="5">
        <f>Taxi_journeydata!I820</f>
        <v>1</v>
      </c>
      <c r="J820" s="5">
        <f>Taxi_journeydata!J820</f>
        <v>2</v>
      </c>
      <c r="K820" s="5">
        <f>Taxi_journeydata!K820</f>
        <v>10</v>
      </c>
      <c r="M820" s="13">
        <f>IF(K820="","",Taxi_journeydata!M820)</f>
        <v>8.1018518540076911E-3</v>
      </c>
      <c r="N820" s="46">
        <f t="shared" si="39"/>
        <v>11.666666669771075</v>
      </c>
      <c r="O820" s="5">
        <f t="shared" si="38"/>
        <v>2</v>
      </c>
      <c r="P820" s="20">
        <f t="shared" si="40"/>
        <v>23</v>
      </c>
    </row>
    <row r="821" spans="2:16" x14ac:dyDescent="0.35">
      <c r="B821" s="11">
        <f>Taxi_journeydata!B821</f>
        <v>44403</v>
      </c>
      <c r="C821" s="13">
        <f>Taxi_journeydata!C821</f>
        <v>0.96498842592592593</v>
      </c>
      <c r="D821" s="11">
        <f>Taxi_journeydata!D821</f>
        <v>44403</v>
      </c>
      <c r="E821" s="13">
        <f>Taxi_journeydata!E821</f>
        <v>0.96628472222222228</v>
      </c>
      <c r="F821" s="5">
        <f>Taxi_journeydata!F821</f>
        <v>1</v>
      </c>
      <c r="G821" s="5">
        <f>Taxi_journeydata!G821</f>
        <v>42</v>
      </c>
      <c r="H821" s="5">
        <f>Taxi_journeydata!H821</f>
        <v>42</v>
      </c>
      <c r="I821" s="5">
        <f>Taxi_journeydata!I821</f>
        <v>1</v>
      </c>
      <c r="J821" s="5">
        <f>Taxi_journeydata!J821</f>
        <v>0.55000000000000004</v>
      </c>
      <c r="K821" s="5">
        <f>Taxi_journeydata!K821</f>
        <v>4</v>
      </c>
      <c r="M821" s="13">
        <f>IF(K821="","",Taxi_journeydata!M821)</f>
        <v>1.2962962937308475E-3</v>
      </c>
      <c r="N821" s="46">
        <f t="shared" si="39"/>
        <v>1.8666666629724205</v>
      </c>
      <c r="O821" s="5">
        <f t="shared" si="38"/>
        <v>2</v>
      </c>
      <c r="P821" s="20">
        <f t="shared" si="40"/>
        <v>23</v>
      </c>
    </row>
    <row r="822" spans="2:16" x14ac:dyDescent="0.35">
      <c r="B822" s="11">
        <f>Taxi_journeydata!B822</f>
        <v>44404</v>
      </c>
      <c r="C822" s="13">
        <f>Taxi_journeydata!C822</f>
        <v>0.16854166666666667</v>
      </c>
      <c r="D822" s="11">
        <f>Taxi_journeydata!D822</f>
        <v>44404</v>
      </c>
      <c r="E822" s="13">
        <f>Taxi_journeydata!E822</f>
        <v>0.17466435185185183</v>
      </c>
      <c r="F822" s="5">
        <f>Taxi_journeydata!F822</f>
        <v>1</v>
      </c>
      <c r="G822" s="5">
        <f>Taxi_journeydata!G822</f>
        <v>129</v>
      </c>
      <c r="H822" s="5">
        <f>Taxi_journeydata!H822</f>
        <v>173</v>
      </c>
      <c r="I822" s="5">
        <f>Taxi_journeydata!I822</f>
        <v>1</v>
      </c>
      <c r="J822" s="5">
        <f>Taxi_journeydata!J822</f>
        <v>1.1599999999999999</v>
      </c>
      <c r="K822" s="5">
        <f>Taxi_journeydata!K822</f>
        <v>7.5</v>
      </c>
      <c r="M822" s="13">
        <f>IF(K822="","",Taxi_journeydata!M822)</f>
        <v>6.1226851830724627E-3</v>
      </c>
      <c r="N822" s="46">
        <f t="shared" si="39"/>
        <v>8.8166666636243463</v>
      </c>
      <c r="O822" s="5">
        <f t="shared" si="38"/>
        <v>3</v>
      </c>
      <c r="P822" s="20">
        <f t="shared" si="40"/>
        <v>4</v>
      </c>
    </row>
    <row r="823" spans="2:16" x14ac:dyDescent="0.35">
      <c r="B823" s="11">
        <f>Taxi_journeydata!B823</f>
        <v>44404</v>
      </c>
      <c r="C823" s="13">
        <f>Taxi_journeydata!C823</f>
        <v>0.34509259259259256</v>
      </c>
      <c r="D823" s="11">
        <f>Taxi_journeydata!D823</f>
        <v>44404</v>
      </c>
      <c r="E823" s="13">
        <f>Taxi_journeydata!E823</f>
        <v>0.34888888888888886</v>
      </c>
      <c r="F823" s="5">
        <f>Taxi_journeydata!F823</f>
        <v>1</v>
      </c>
      <c r="G823" s="5">
        <f>Taxi_journeydata!G823</f>
        <v>75</v>
      </c>
      <c r="H823" s="5">
        <f>Taxi_journeydata!H823</f>
        <v>75</v>
      </c>
      <c r="I823" s="5">
        <f>Taxi_journeydata!I823</f>
        <v>3</v>
      </c>
      <c r="J823" s="5">
        <f>Taxi_journeydata!J823</f>
        <v>1.1000000000000001</v>
      </c>
      <c r="K823" s="5">
        <f>Taxi_journeydata!K823</f>
        <v>6</v>
      </c>
      <c r="M823" s="13">
        <f>IF(K823="","",Taxi_journeydata!M823)</f>
        <v>3.796296296059154E-3</v>
      </c>
      <c r="N823" s="46">
        <f t="shared" si="39"/>
        <v>5.4666666663251817</v>
      </c>
      <c r="O823" s="5">
        <f t="shared" si="38"/>
        <v>3</v>
      </c>
      <c r="P823" s="20">
        <f t="shared" si="40"/>
        <v>8</v>
      </c>
    </row>
    <row r="824" spans="2:16" x14ac:dyDescent="0.35">
      <c r="B824" s="11">
        <f>Taxi_journeydata!B824</f>
        <v>44404</v>
      </c>
      <c r="C824" s="13">
        <f>Taxi_journeydata!C824</f>
        <v>0.33957175925925925</v>
      </c>
      <c r="D824" s="11">
        <f>Taxi_journeydata!D824</f>
        <v>44404</v>
      </c>
      <c r="E824" s="13">
        <f>Taxi_journeydata!E824</f>
        <v>0.34614583333333332</v>
      </c>
      <c r="F824" s="5">
        <f>Taxi_journeydata!F824</f>
        <v>1</v>
      </c>
      <c r="G824" s="5">
        <f>Taxi_journeydata!G824</f>
        <v>42</v>
      </c>
      <c r="H824" s="5">
        <f>Taxi_journeydata!H824</f>
        <v>166</v>
      </c>
      <c r="I824" s="5">
        <f>Taxi_journeydata!I824</f>
        <v>1</v>
      </c>
      <c r="J824" s="5">
        <f>Taxi_journeydata!J824</f>
        <v>1.76</v>
      </c>
      <c r="K824" s="5">
        <f>Taxi_journeydata!K824</f>
        <v>8.5</v>
      </c>
      <c r="M824" s="13">
        <f>IF(K824="","",Taxi_journeydata!M824)</f>
        <v>6.5740740756154992E-3</v>
      </c>
      <c r="N824" s="46">
        <f t="shared" si="39"/>
        <v>9.4666666688863188</v>
      </c>
      <c r="O824" s="5">
        <f t="shared" si="38"/>
        <v>3</v>
      </c>
      <c r="P824" s="20">
        <f t="shared" si="40"/>
        <v>8</v>
      </c>
    </row>
    <row r="825" spans="2:16" x14ac:dyDescent="0.35">
      <c r="B825" s="11">
        <f>Taxi_journeydata!B825</f>
        <v>44404</v>
      </c>
      <c r="C825" s="13">
        <f>Taxi_journeydata!C825</f>
        <v>0.41774305555555552</v>
      </c>
      <c r="D825" s="11">
        <f>Taxi_journeydata!D825</f>
        <v>44404</v>
      </c>
      <c r="E825" s="13">
        <f>Taxi_journeydata!E825</f>
        <v>0.424837962962963</v>
      </c>
      <c r="F825" s="5">
        <f>Taxi_journeydata!F825</f>
        <v>1</v>
      </c>
      <c r="G825" s="5">
        <f>Taxi_journeydata!G825</f>
        <v>93</v>
      </c>
      <c r="H825" s="5">
        <f>Taxi_journeydata!H825</f>
        <v>92</v>
      </c>
      <c r="I825" s="5">
        <f>Taxi_journeydata!I825</f>
        <v>1</v>
      </c>
      <c r="J825" s="5">
        <f>Taxi_journeydata!J825</f>
        <v>1.71</v>
      </c>
      <c r="K825" s="5">
        <f>Taxi_journeydata!K825</f>
        <v>9</v>
      </c>
      <c r="M825" s="13">
        <f>IF(K825="","",Taxi_journeydata!M825)</f>
        <v>7.0949074070085771E-3</v>
      </c>
      <c r="N825" s="46">
        <f t="shared" si="39"/>
        <v>10.216666666092351</v>
      </c>
      <c r="O825" s="5">
        <f t="shared" si="38"/>
        <v>3</v>
      </c>
      <c r="P825" s="20">
        <f t="shared" si="40"/>
        <v>10</v>
      </c>
    </row>
    <row r="826" spans="2:16" x14ac:dyDescent="0.35">
      <c r="B826" s="11">
        <f>Taxi_journeydata!B826</f>
        <v>44404</v>
      </c>
      <c r="C826" s="13">
        <f>Taxi_journeydata!C826</f>
        <v>0.3757523148148148</v>
      </c>
      <c r="D826" s="11">
        <f>Taxi_journeydata!D826</f>
        <v>44404</v>
      </c>
      <c r="E826" s="13">
        <f>Taxi_journeydata!E826</f>
        <v>0.38707175925925924</v>
      </c>
      <c r="F826" s="5">
        <f>Taxi_journeydata!F826</f>
        <v>1</v>
      </c>
      <c r="G826" s="5">
        <f>Taxi_journeydata!G826</f>
        <v>92</v>
      </c>
      <c r="H826" s="5">
        <f>Taxi_journeydata!H826</f>
        <v>171</v>
      </c>
      <c r="I826" s="5">
        <f>Taxi_journeydata!I826</f>
        <v>3</v>
      </c>
      <c r="J826" s="5">
        <f>Taxi_journeydata!J826</f>
        <v>2.31</v>
      </c>
      <c r="K826" s="5">
        <f>Taxi_journeydata!K826</f>
        <v>12</v>
      </c>
      <c r="M826" s="13">
        <f>IF(K826="","",Taxi_journeydata!M826)</f>
        <v>1.1319444442051463E-2</v>
      </c>
      <c r="N826" s="46">
        <f t="shared" si="39"/>
        <v>16.299999996554106</v>
      </c>
      <c r="O826" s="5">
        <f t="shared" si="38"/>
        <v>3</v>
      </c>
      <c r="P826" s="20">
        <f t="shared" si="40"/>
        <v>9</v>
      </c>
    </row>
    <row r="827" spans="2:16" x14ac:dyDescent="0.35">
      <c r="B827" s="11">
        <f>Taxi_journeydata!B827</f>
        <v>44404</v>
      </c>
      <c r="C827" s="13">
        <f>Taxi_journeydata!C827</f>
        <v>0.37863425925925925</v>
      </c>
      <c r="D827" s="11">
        <f>Taxi_journeydata!D827</f>
        <v>44404</v>
      </c>
      <c r="E827" s="13">
        <f>Taxi_journeydata!E827</f>
        <v>0.38415509259259256</v>
      </c>
      <c r="F827" s="5">
        <f>Taxi_journeydata!F827</f>
        <v>1</v>
      </c>
      <c r="G827" s="5">
        <f>Taxi_journeydata!G827</f>
        <v>95</v>
      </c>
      <c r="H827" s="5">
        <f>Taxi_journeydata!H827</f>
        <v>28</v>
      </c>
      <c r="I827" s="5">
        <f>Taxi_journeydata!I827</f>
        <v>1</v>
      </c>
      <c r="J827" s="5">
        <f>Taxi_journeydata!J827</f>
        <v>1.31</v>
      </c>
      <c r="K827" s="5">
        <f>Taxi_journeydata!K827</f>
        <v>7.5</v>
      </c>
      <c r="M827" s="13">
        <f>IF(K827="","",Taxi_journeydata!M827)</f>
        <v>5.5208333360496908E-3</v>
      </c>
      <c r="N827" s="46">
        <f t="shared" si="39"/>
        <v>7.9500000039115548</v>
      </c>
      <c r="O827" s="5">
        <f t="shared" si="38"/>
        <v>3</v>
      </c>
      <c r="P827" s="20">
        <f t="shared" si="40"/>
        <v>9</v>
      </c>
    </row>
    <row r="828" spans="2:16" x14ac:dyDescent="0.35">
      <c r="B828" s="11">
        <f>Taxi_journeydata!B828</f>
        <v>44404</v>
      </c>
      <c r="C828" s="13">
        <f>Taxi_journeydata!C828</f>
        <v>0.4381944444444445</v>
      </c>
      <c r="D828" s="11">
        <f>Taxi_journeydata!D828</f>
        <v>44404</v>
      </c>
      <c r="E828" s="13">
        <f>Taxi_journeydata!E828</f>
        <v>0.44329861111111107</v>
      </c>
      <c r="F828" s="5">
        <f>Taxi_journeydata!F828</f>
        <v>1</v>
      </c>
      <c r="G828" s="5">
        <f>Taxi_journeydata!G828</f>
        <v>75</v>
      </c>
      <c r="H828" s="5">
        <f>Taxi_journeydata!H828</f>
        <v>75</v>
      </c>
      <c r="I828" s="5">
        <f>Taxi_journeydata!I828</f>
        <v>1</v>
      </c>
      <c r="J828" s="5">
        <f>Taxi_journeydata!J828</f>
        <v>0.68</v>
      </c>
      <c r="K828" s="5">
        <f>Taxi_journeydata!K828</f>
        <v>6.5</v>
      </c>
      <c r="M828" s="13">
        <f>IF(K828="","",Taxi_journeydata!M828)</f>
        <v>5.1041666665696539E-3</v>
      </c>
      <c r="N828" s="46">
        <f t="shared" si="39"/>
        <v>7.3499999998603016</v>
      </c>
      <c r="O828" s="5">
        <f t="shared" si="38"/>
        <v>3</v>
      </c>
      <c r="P828" s="20">
        <f t="shared" si="40"/>
        <v>10</v>
      </c>
    </row>
    <row r="829" spans="2:16" x14ac:dyDescent="0.35">
      <c r="B829" s="11">
        <f>Taxi_journeydata!B829</f>
        <v>44404</v>
      </c>
      <c r="C829" s="13">
        <f>Taxi_journeydata!C829</f>
        <v>0.42814814814814817</v>
      </c>
      <c r="D829" s="11">
        <f>Taxi_journeydata!D829</f>
        <v>44404</v>
      </c>
      <c r="E829" s="13">
        <f>Taxi_journeydata!E829</f>
        <v>0.43152777777777779</v>
      </c>
      <c r="F829" s="5">
        <f>Taxi_journeydata!F829</f>
        <v>1</v>
      </c>
      <c r="G829" s="5">
        <f>Taxi_journeydata!G829</f>
        <v>95</v>
      </c>
      <c r="H829" s="5">
        <f>Taxi_journeydata!H829</f>
        <v>95</v>
      </c>
      <c r="I829" s="5">
        <f>Taxi_journeydata!I829</f>
        <v>1</v>
      </c>
      <c r="J829" s="5">
        <f>Taxi_journeydata!J829</f>
        <v>0.93</v>
      </c>
      <c r="K829" s="5">
        <f>Taxi_journeydata!K829</f>
        <v>5.5</v>
      </c>
      <c r="M829" s="13">
        <f>IF(K829="","",Taxi_journeydata!M829)</f>
        <v>3.379629626579117E-3</v>
      </c>
      <c r="N829" s="46">
        <f t="shared" si="39"/>
        <v>4.8666666622739285</v>
      </c>
      <c r="O829" s="5">
        <f t="shared" si="38"/>
        <v>3</v>
      </c>
      <c r="P829" s="20">
        <f t="shared" si="40"/>
        <v>10</v>
      </c>
    </row>
    <row r="830" spans="2:16" x14ac:dyDescent="0.35">
      <c r="B830" s="11">
        <f>Taxi_journeydata!B830</f>
        <v>44404</v>
      </c>
      <c r="C830" s="13">
        <f>Taxi_journeydata!C830</f>
        <v>0.46284722222222219</v>
      </c>
      <c r="D830" s="11">
        <f>Taxi_journeydata!D830</f>
        <v>44404</v>
      </c>
      <c r="E830" s="13">
        <f>Taxi_journeydata!E830</f>
        <v>0.48011574074074076</v>
      </c>
      <c r="F830" s="5">
        <f>Taxi_journeydata!F830</f>
        <v>1</v>
      </c>
      <c r="G830" s="5">
        <f>Taxi_journeydata!G830</f>
        <v>116</v>
      </c>
      <c r="H830" s="5">
        <f>Taxi_journeydata!H830</f>
        <v>136</v>
      </c>
      <c r="I830" s="5">
        <f>Taxi_journeydata!I830</f>
        <v>1</v>
      </c>
      <c r="J830" s="5">
        <f>Taxi_journeydata!J830</f>
        <v>4.7</v>
      </c>
      <c r="K830" s="5">
        <f>Taxi_journeydata!K830</f>
        <v>19.5</v>
      </c>
      <c r="M830" s="13">
        <f>IF(K830="","",Taxi_journeydata!M830)</f>
        <v>1.7268518517084885E-2</v>
      </c>
      <c r="N830" s="46">
        <f t="shared" si="39"/>
        <v>24.866666664602235</v>
      </c>
      <c r="O830" s="5">
        <f t="shared" si="38"/>
        <v>3</v>
      </c>
      <c r="P830" s="20">
        <f t="shared" si="40"/>
        <v>11</v>
      </c>
    </row>
    <row r="831" spans="2:16" x14ac:dyDescent="0.35">
      <c r="B831" s="11">
        <f>Taxi_journeydata!B831</f>
        <v>44404</v>
      </c>
      <c r="C831" s="13">
        <f>Taxi_journeydata!C831</f>
        <v>0.46607638888888886</v>
      </c>
      <c r="D831" s="11">
        <f>Taxi_journeydata!D831</f>
        <v>44404</v>
      </c>
      <c r="E831" s="13">
        <f>Taxi_journeydata!E831</f>
        <v>0.46982638888888889</v>
      </c>
      <c r="F831" s="5">
        <f>Taxi_journeydata!F831</f>
        <v>1</v>
      </c>
      <c r="G831" s="5">
        <f>Taxi_journeydata!G831</f>
        <v>75</v>
      </c>
      <c r="H831" s="5">
        <f>Taxi_journeydata!H831</f>
        <v>42</v>
      </c>
      <c r="I831" s="5">
        <f>Taxi_journeydata!I831</f>
        <v>1</v>
      </c>
      <c r="J831" s="5">
        <f>Taxi_journeydata!J831</f>
        <v>1.23</v>
      </c>
      <c r="K831" s="5">
        <f>Taxi_journeydata!K831</f>
        <v>6</v>
      </c>
      <c r="M831" s="13">
        <f>IF(K831="","",Taxi_journeydata!M831)</f>
        <v>3.7500000034924597E-3</v>
      </c>
      <c r="N831" s="46">
        <f t="shared" si="39"/>
        <v>5.4000000050291419</v>
      </c>
      <c r="O831" s="5">
        <f t="shared" si="38"/>
        <v>3</v>
      </c>
      <c r="P831" s="20">
        <f t="shared" si="40"/>
        <v>11</v>
      </c>
    </row>
    <row r="832" spans="2:16" x14ac:dyDescent="0.35">
      <c r="B832" s="11">
        <f>Taxi_journeydata!B832</f>
        <v>44404</v>
      </c>
      <c r="C832" s="13">
        <f>Taxi_journeydata!C832</f>
        <v>0.52789351851851851</v>
      </c>
      <c r="D832" s="11">
        <f>Taxi_journeydata!D832</f>
        <v>44404</v>
      </c>
      <c r="E832" s="13">
        <f>Taxi_journeydata!E832</f>
        <v>0.53101851851851845</v>
      </c>
      <c r="F832" s="5">
        <f>Taxi_journeydata!F832</f>
        <v>1</v>
      </c>
      <c r="G832" s="5">
        <f>Taxi_journeydata!G832</f>
        <v>236</v>
      </c>
      <c r="H832" s="5">
        <f>Taxi_journeydata!H832</f>
        <v>263</v>
      </c>
      <c r="I832" s="5">
        <f>Taxi_journeydata!I832</f>
        <v>1</v>
      </c>
      <c r="J832" s="5">
        <f>Taxi_journeydata!J832</f>
        <v>0.33</v>
      </c>
      <c r="K832" s="5">
        <f>Taxi_journeydata!K832</f>
        <v>4.5</v>
      </c>
      <c r="M832" s="13">
        <f>IF(K832="","",Taxi_journeydata!M832)</f>
        <v>3.125000002910383E-3</v>
      </c>
      <c r="N832" s="46">
        <f t="shared" si="39"/>
        <v>4.5000000041909516</v>
      </c>
      <c r="O832" s="5">
        <f t="shared" si="38"/>
        <v>3</v>
      </c>
      <c r="P832" s="20">
        <f t="shared" si="40"/>
        <v>12</v>
      </c>
    </row>
    <row r="833" spans="2:16" x14ac:dyDescent="0.35">
      <c r="B833" s="11">
        <f>Taxi_journeydata!B833</f>
        <v>44404</v>
      </c>
      <c r="C833" s="13">
        <f>Taxi_journeydata!C833</f>
        <v>0.54993055555555559</v>
      </c>
      <c r="D833" s="11">
        <f>Taxi_journeydata!D833</f>
        <v>44404</v>
      </c>
      <c r="E833" s="13">
        <f>Taxi_journeydata!E833</f>
        <v>0.57075231481481481</v>
      </c>
      <c r="F833" s="5">
        <f>Taxi_journeydata!F833</f>
        <v>1</v>
      </c>
      <c r="G833" s="5">
        <f>Taxi_journeydata!G833</f>
        <v>132</v>
      </c>
      <c r="H833" s="5">
        <f>Taxi_journeydata!H833</f>
        <v>10</v>
      </c>
      <c r="I833" s="5">
        <f>Taxi_journeydata!I833</f>
        <v>1</v>
      </c>
      <c r="J833" s="5">
        <f>Taxi_journeydata!J833</f>
        <v>7.89</v>
      </c>
      <c r="K833" s="5">
        <f>Taxi_journeydata!K833</f>
        <v>26.5</v>
      </c>
      <c r="M833" s="13">
        <f>IF(K833="","",Taxi_journeydata!M833)</f>
        <v>2.0821759258979E-2</v>
      </c>
      <c r="N833" s="46">
        <f t="shared" si="39"/>
        <v>29.98333333292976</v>
      </c>
      <c r="O833" s="5">
        <f t="shared" si="38"/>
        <v>3</v>
      </c>
      <c r="P833" s="20">
        <f t="shared" si="40"/>
        <v>13</v>
      </c>
    </row>
    <row r="834" spans="2:16" x14ac:dyDescent="0.35">
      <c r="B834" s="11">
        <f>Taxi_journeydata!B834</f>
        <v>44404</v>
      </c>
      <c r="C834" s="13">
        <f>Taxi_journeydata!C834</f>
        <v>0.56994212962962965</v>
      </c>
      <c r="D834" s="11">
        <f>Taxi_journeydata!D834</f>
        <v>44404</v>
      </c>
      <c r="E834" s="13">
        <f>Taxi_journeydata!E834</f>
        <v>0.57914351851851853</v>
      </c>
      <c r="F834" s="5">
        <f>Taxi_journeydata!F834</f>
        <v>1</v>
      </c>
      <c r="G834" s="5">
        <f>Taxi_journeydata!G834</f>
        <v>41</v>
      </c>
      <c r="H834" s="5">
        <f>Taxi_journeydata!H834</f>
        <v>74</v>
      </c>
      <c r="I834" s="5">
        <f>Taxi_journeydata!I834</f>
        <v>1</v>
      </c>
      <c r="J834" s="5">
        <f>Taxi_journeydata!J834</f>
        <v>1.53</v>
      </c>
      <c r="K834" s="5">
        <f>Taxi_journeydata!K834</f>
        <v>10</v>
      </c>
      <c r="M834" s="13">
        <f>IF(K834="","",Taxi_journeydata!M834)</f>
        <v>9.2013888861401938E-3</v>
      </c>
      <c r="N834" s="46">
        <f t="shared" si="39"/>
        <v>13.249999996041879</v>
      </c>
      <c r="O834" s="5">
        <f t="shared" si="38"/>
        <v>3</v>
      </c>
      <c r="P834" s="20">
        <f t="shared" si="40"/>
        <v>13</v>
      </c>
    </row>
    <row r="835" spans="2:16" x14ac:dyDescent="0.35">
      <c r="B835" s="11">
        <f>Taxi_journeydata!B835</f>
        <v>44404</v>
      </c>
      <c r="C835" s="13">
        <f>Taxi_journeydata!C835</f>
        <v>0.55603009259259262</v>
      </c>
      <c r="D835" s="11">
        <f>Taxi_journeydata!D835</f>
        <v>44404</v>
      </c>
      <c r="E835" s="13">
        <f>Taxi_journeydata!E835</f>
        <v>0.56944444444444442</v>
      </c>
      <c r="F835" s="5">
        <f>Taxi_journeydata!F835</f>
        <v>1</v>
      </c>
      <c r="G835" s="5">
        <f>Taxi_journeydata!G835</f>
        <v>41</v>
      </c>
      <c r="H835" s="5">
        <f>Taxi_journeydata!H835</f>
        <v>69</v>
      </c>
      <c r="I835" s="5">
        <f>Taxi_journeydata!I835</f>
        <v>1</v>
      </c>
      <c r="J835" s="5">
        <f>Taxi_journeydata!J835</f>
        <v>3.2</v>
      </c>
      <c r="K835" s="5">
        <f>Taxi_journeydata!K835</f>
        <v>14.5</v>
      </c>
      <c r="M835" s="13">
        <f>IF(K835="","",Taxi_journeydata!M835)</f>
        <v>1.3414351851679385E-2</v>
      </c>
      <c r="N835" s="46">
        <f t="shared" si="39"/>
        <v>19.316666666418314</v>
      </c>
      <c r="O835" s="5">
        <f t="shared" si="38"/>
        <v>3</v>
      </c>
      <c r="P835" s="20">
        <f t="shared" si="40"/>
        <v>13</v>
      </c>
    </row>
    <row r="836" spans="2:16" x14ac:dyDescent="0.35">
      <c r="B836" s="11">
        <f>Taxi_journeydata!B836</f>
        <v>44404</v>
      </c>
      <c r="C836" s="13">
        <f>Taxi_journeydata!C836</f>
        <v>0.62299768518518517</v>
      </c>
      <c r="D836" s="11">
        <f>Taxi_journeydata!D836</f>
        <v>44404</v>
      </c>
      <c r="E836" s="13">
        <f>Taxi_journeydata!E836</f>
        <v>0.62796296296296295</v>
      </c>
      <c r="F836" s="5">
        <f>Taxi_journeydata!F836</f>
        <v>1</v>
      </c>
      <c r="G836" s="5">
        <f>Taxi_journeydata!G836</f>
        <v>75</v>
      </c>
      <c r="H836" s="5">
        <f>Taxi_journeydata!H836</f>
        <v>74</v>
      </c>
      <c r="I836" s="5">
        <f>Taxi_journeydata!I836</f>
        <v>1</v>
      </c>
      <c r="J836" s="5">
        <f>Taxi_journeydata!J836</f>
        <v>1.41</v>
      </c>
      <c r="K836" s="5">
        <f>Taxi_journeydata!K836</f>
        <v>7</v>
      </c>
      <c r="M836" s="13">
        <f>IF(K836="","",Taxi_journeydata!M836)</f>
        <v>4.9652777743176557E-3</v>
      </c>
      <c r="N836" s="46">
        <f t="shared" si="39"/>
        <v>7.1499999950174242</v>
      </c>
      <c r="O836" s="5">
        <f t="shared" si="38"/>
        <v>3</v>
      </c>
      <c r="P836" s="20">
        <f t="shared" si="40"/>
        <v>14</v>
      </c>
    </row>
    <row r="837" spans="2:16" x14ac:dyDescent="0.35">
      <c r="B837" s="11">
        <f>Taxi_journeydata!B837</f>
        <v>44404</v>
      </c>
      <c r="C837" s="13">
        <f>Taxi_journeydata!C837</f>
        <v>0.61388888888888882</v>
      </c>
      <c r="D837" s="11">
        <f>Taxi_journeydata!D837</f>
        <v>44404</v>
      </c>
      <c r="E837" s="13">
        <f>Taxi_journeydata!E837</f>
        <v>0.6227314814814815</v>
      </c>
      <c r="F837" s="5">
        <f>Taxi_journeydata!F837</f>
        <v>1</v>
      </c>
      <c r="G837" s="5">
        <f>Taxi_journeydata!G837</f>
        <v>17</v>
      </c>
      <c r="H837" s="5">
        <f>Taxi_journeydata!H837</f>
        <v>97</v>
      </c>
      <c r="I837" s="5">
        <f>Taxi_journeydata!I837</f>
        <v>1</v>
      </c>
      <c r="J837" s="5">
        <f>Taxi_journeydata!J837</f>
        <v>1.67</v>
      </c>
      <c r="K837" s="5">
        <f>Taxi_journeydata!K837</f>
        <v>10</v>
      </c>
      <c r="M837" s="13">
        <f>IF(K837="","",Taxi_journeydata!M837)</f>
        <v>8.8425925932824612E-3</v>
      </c>
      <c r="N837" s="46">
        <f t="shared" si="39"/>
        <v>12.733333334326744</v>
      </c>
      <c r="O837" s="5">
        <f t="shared" si="38"/>
        <v>3</v>
      </c>
      <c r="P837" s="20">
        <f t="shared" si="40"/>
        <v>14</v>
      </c>
    </row>
    <row r="838" spans="2:16" x14ac:dyDescent="0.35">
      <c r="B838" s="11">
        <f>Taxi_journeydata!B838</f>
        <v>44404</v>
      </c>
      <c r="C838" s="13">
        <f>Taxi_journeydata!C838</f>
        <v>0.60946759259259264</v>
      </c>
      <c r="D838" s="11">
        <f>Taxi_journeydata!D838</f>
        <v>44404</v>
      </c>
      <c r="E838" s="13">
        <f>Taxi_journeydata!E838</f>
        <v>0.6260648148148148</v>
      </c>
      <c r="F838" s="5">
        <f>Taxi_journeydata!F838</f>
        <v>1</v>
      </c>
      <c r="G838" s="5">
        <f>Taxi_journeydata!G838</f>
        <v>41</v>
      </c>
      <c r="H838" s="5">
        <f>Taxi_journeydata!H838</f>
        <v>168</v>
      </c>
      <c r="I838" s="5">
        <f>Taxi_journeydata!I838</f>
        <v>1</v>
      </c>
      <c r="J838" s="5">
        <f>Taxi_journeydata!J838</f>
        <v>3.54</v>
      </c>
      <c r="K838" s="5">
        <f>Taxi_journeydata!K838</f>
        <v>17.5</v>
      </c>
      <c r="M838" s="13">
        <f>IF(K838="","",Taxi_journeydata!M838)</f>
        <v>1.6597222223936114E-2</v>
      </c>
      <c r="N838" s="46">
        <f t="shared" si="39"/>
        <v>23.900000002468005</v>
      </c>
      <c r="O838" s="5">
        <f t="shared" si="38"/>
        <v>3</v>
      </c>
      <c r="P838" s="20">
        <f t="shared" si="40"/>
        <v>14</v>
      </c>
    </row>
    <row r="839" spans="2:16" x14ac:dyDescent="0.35">
      <c r="B839" s="11">
        <f>Taxi_journeydata!B839</f>
        <v>44404</v>
      </c>
      <c r="C839" s="13">
        <f>Taxi_journeydata!C839</f>
        <v>0.59524305555555557</v>
      </c>
      <c r="D839" s="11">
        <f>Taxi_journeydata!D839</f>
        <v>44404</v>
      </c>
      <c r="E839" s="13">
        <f>Taxi_journeydata!E839</f>
        <v>0.59805555555555556</v>
      </c>
      <c r="F839" s="5">
        <f>Taxi_journeydata!F839</f>
        <v>1</v>
      </c>
      <c r="G839" s="5">
        <f>Taxi_journeydata!G839</f>
        <v>7</v>
      </c>
      <c r="H839" s="5">
        <f>Taxi_journeydata!H839</f>
        <v>146</v>
      </c>
      <c r="I839" s="5">
        <f>Taxi_journeydata!I839</f>
        <v>1</v>
      </c>
      <c r="J839" s="5">
        <f>Taxi_journeydata!J839</f>
        <v>0.66</v>
      </c>
      <c r="K839" s="5">
        <f>Taxi_journeydata!K839</f>
        <v>5</v>
      </c>
      <c r="M839" s="13">
        <f>IF(K839="","",Taxi_journeydata!M839)</f>
        <v>2.8125000026193447E-3</v>
      </c>
      <c r="N839" s="46">
        <f t="shared" si="39"/>
        <v>4.0500000037718564</v>
      </c>
      <c r="O839" s="5">
        <f t="shared" si="38"/>
        <v>3</v>
      </c>
      <c r="P839" s="20">
        <f t="shared" si="40"/>
        <v>14</v>
      </c>
    </row>
    <row r="840" spans="2:16" x14ac:dyDescent="0.35">
      <c r="B840" s="11">
        <f>Taxi_journeydata!B840</f>
        <v>44404</v>
      </c>
      <c r="C840" s="13">
        <f>Taxi_journeydata!C840</f>
        <v>0.61265046296296299</v>
      </c>
      <c r="D840" s="11">
        <f>Taxi_journeydata!D840</f>
        <v>44404</v>
      </c>
      <c r="E840" s="13">
        <f>Taxi_journeydata!E840</f>
        <v>0.61840277777777775</v>
      </c>
      <c r="F840" s="5">
        <f>Taxi_journeydata!F840</f>
        <v>1</v>
      </c>
      <c r="G840" s="5">
        <f>Taxi_journeydata!G840</f>
        <v>191</v>
      </c>
      <c r="H840" s="5">
        <f>Taxi_journeydata!H840</f>
        <v>122</v>
      </c>
      <c r="I840" s="5">
        <f>Taxi_journeydata!I840</f>
        <v>1</v>
      </c>
      <c r="J840" s="5">
        <f>Taxi_journeydata!J840</f>
        <v>1.49</v>
      </c>
      <c r="K840" s="5">
        <f>Taxi_journeydata!K840</f>
        <v>8</v>
      </c>
      <c r="M840" s="13">
        <f>IF(K840="","",Taxi_journeydata!M840)</f>
        <v>5.7523148134350777E-3</v>
      </c>
      <c r="N840" s="46">
        <f t="shared" si="39"/>
        <v>8.2833333313465118</v>
      </c>
      <c r="O840" s="5">
        <f t="shared" si="38"/>
        <v>3</v>
      </c>
      <c r="P840" s="20">
        <f t="shared" si="40"/>
        <v>14</v>
      </c>
    </row>
    <row r="841" spans="2:16" x14ac:dyDescent="0.35">
      <c r="B841" s="11">
        <f>Taxi_journeydata!B841</f>
        <v>44404</v>
      </c>
      <c r="C841" s="13">
        <f>Taxi_journeydata!C841</f>
        <v>0.64436342592592599</v>
      </c>
      <c r="D841" s="11">
        <f>Taxi_journeydata!D841</f>
        <v>44404</v>
      </c>
      <c r="E841" s="13">
        <f>Taxi_journeydata!E841</f>
        <v>0.65119212962962958</v>
      </c>
      <c r="F841" s="5">
        <f>Taxi_journeydata!F841</f>
        <v>1</v>
      </c>
      <c r="G841" s="5">
        <f>Taxi_journeydata!G841</f>
        <v>41</v>
      </c>
      <c r="H841" s="5">
        <f>Taxi_journeydata!H841</f>
        <v>41</v>
      </c>
      <c r="I841" s="5">
        <f>Taxi_journeydata!I841</f>
        <v>1</v>
      </c>
      <c r="J841" s="5">
        <f>Taxi_journeydata!J841</f>
        <v>0.91</v>
      </c>
      <c r="K841" s="5">
        <f>Taxi_journeydata!K841</f>
        <v>7.5</v>
      </c>
      <c r="M841" s="13">
        <f>IF(K841="","",Taxi_journeydata!M841)</f>
        <v>6.8287037065601908E-3</v>
      </c>
      <c r="N841" s="46">
        <f t="shared" si="39"/>
        <v>9.8333333374466747</v>
      </c>
      <c r="O841" s="5">
        <f t="shared" si="38"/>
        <v>3</v>
      </c>
      <c r="P841" s="20">
        <f t="shared" si="40"/>
        <v>15</v>
      </c>
    </row>
    <row r="842" spans="2:16" x14ac:dyDescent="0.35">
      <c r="B842" s="11">
        <f>Taxi_journeydata!B842</f>
        <v>44404</v>
      </c>
      <c r="C842" s="13">
        <f>Taxi_journeydata!C842</f>
        <v>0.64710648148148142</v>
      </c>
      <c r="D842" s="11">
        <f>Taxi_journeydata!D842</f>
        <v>44404</v>
      </c>
      <c r="E842" s="13">
        <f>Taxi_journeydata!E842</f>
        <v>0.65682870370370372</v>
      </c>
      <c r="F842" s="5">
        <f>Taxi_journeydata!F842</f>
        <v>1</v>
      </c>
      <c r="G842" s="5">
        <f>Taxi_journeydata!G842</f>
        <v>33</v>
      </c>
      <c r="H842" s="5">
        <f>Taxi_journeydata!H842</f>
        <v>49</v>
      </c>
      <c r="I842" s="5">
        <f>Taxi_journeydata!I842</f>
        <v>5</v>
      </c>
      <c r="J842" s="5">
        <f>Taxi_journeydata!J842</f>
        <v>1.89</v>
      </c>
      <c r="K842" s="5">
        <f>Taxi_journeydata!K842</f>
        <v>10</v>
      </c>
      <c r="M842" s="13">
        <f>IF(K842="","",Taxi_journeydata!M842)</f>
        <v>9.7222222248092294E-3</v>
      </c>
      <c r="N842" s="46">
        <f t="shared" si="39"/>
        <v>14.00000000372529</v>
      </c>
      <c r="O842" s="5">
        <f t="shared" si="38"/>
        <v>3</v>
      </c>
      <c r="P842" s="20">
        <f t="shared" si="40"/>
        <v>15</v>
      </c>
    </row>
    <row r="843" spans="2:16" x14ac:dyDescent="0.35">
      <c r="B843" s="11">
        <f>Taxi_journeydata!B843</f>
        <v>44404</v>
      </c>
      <c r="C843" s="13">
        <f>Taxi_journeydata!C843</f>
        <v>0.62818287037037035</v>
      </c>
      <c r="D843" s="11">
        <f>Taxi_journeydata!D843</f>
        <v>44404</v>
      </c>
      <c r="E843" s="13">
        <f>Taxi_journeydata!E843</f>
        <v>0.640162037037037</v>
      </c>
      <c r="F843" s="5">
        <f>Taxi_journeydata!F843</f>
        <v>1</v>
      </c>
      <c r="G843" s="5">
        <f>Taxi_journeydata!G843</f>
        <v>247</v>
      </c>
      <c r="H843" s="5">
        <f>Taxi_journeydata!H843</f>
        <v>248</v>
      </c>
      <c r="I843" s="5">
        <f>Taxi_journeydata!I843</f>
        <v>1</v>
      </c>
      <c r="J843" s="5">
        <f>Taxi_journeydata!J843</f>
        <v>3.18</v>
      </c>
      <c r="K843" s="5">
        <f>Taxi_journeydata!K843</f>
        <v>14</v>
      </c>
      <c r="M843" s="13">
        <f>IF(K843="","",Taxi_journeydata!M843)</f>
        <v>1.1979166665696539E-2</v>
      </c>
      <c r="N843" s="46">
        <f t="shared" si="39"/>
        <v>17.249999998603016</v>
      </c>
      <c r="O843" s="5">
        <f t="shared" si="38"/>
        <v>3</v>
      </c>
      <c r="P843" s="20">
        <f t="shared" si="40"/>
        <v>15</v>
      </c>
    </row>
    <row r="844" spans="2:16" x14ac:dyDescent="0.35">
      <c r="B844" s="11">
        <f>Taxi_journeydata!B844</f>
        <v>44404</v>
      </c>
      <c r="C844" s="13">
        <f>Taxi_journeydata!C844</f>
        <v>0.69888888888888889</v>
      </c>
      <c r="D844" s="11">
        <f>Taxi_journeydata!D844</f>
        <v>44404</v>
      </c>
      <c r="E844" s="13">
        <f>Taxi_journeydata!E844</f>
        <v>0.7101736111111111</v>
      </c>
      <c r="F844" s="5">
        <f>Taxi_journeydata!F844</f>
        <v>1</v>
      </c>
      <c r="G844" s="5">
        <f>Taxi_journeydata!G844</f>
        <v>42</v>
      </c>
      <c r="H844" s="5">
        <f>Taxi_journeydata!H844</f>
        <v>42</v>
      </c>
      <c r="I844" s="5">
        <f>Taxi_journeydata!I844</f>
        <v>1</v>
      </c>
      <c r="J844" s="5">
        <f>Taxi_journeydata!J844</f>
        <v>1.72</v>
      </c>
      <c r="K844" s="5">
        <f>Taxi_journeydata!K844</f>
        <v>8.5</v>
      </c>
      <c r="M844" s="13">
        <f>IF(K844="","",Taxi_journeydata!M844)</f>
        <v>1.1284722218988463E-2</v>
      </c>
      <c r="N844" s="46">
        <f t="shared" si="39"/>
        <v>16.249999995343387</v>
      </c>
      <c r="O844" s="5">
        <f t="shared" ref="O844:O907" si="41">IF(K844="","",WEEKDAY(B844))</f>
        <v>3</v>
      </c>
      <c r="P844" s="20">
        <f t="shared" si="40"/>
        <v>16</v>
      </c>
    </row>
    <row r="845" spans="2:16" x14ac:dyDescent="0.35">
      <c r="B845" s="11">
        <f>Taxi_journeydata!B845</f>
        <v>44404</v>
      </c>
      <c r="C845" s="13">
        <f>Taxi_journeydata!C845</f>
        <v>0.68674768518518514</v>
      </c>
      <c r="D845" s="11">
        <f>Taxi_journeydata!D845</f>
        <v>44404</v>
      </c>
      <c r="E845" s="13">
        <f>Taxi_journeydata!E845</f>
        <v>0.70204861111111105</v>
      </c>
      <c r="F845" s="5">
        <f>Taxi_journeydata!F845</f>
        <v>1</v>
      </c>
      <c r="G845" s="5">
        <f>Taxi_journeydata!G845</f>
        <v>167</v>
      </c>
      <c r="H845" s="5">
        <f>Taxi_journeydata!H845</f>
        <v>182</v>
      </c>
      <c r="I845" s="5">
        <f>Taxi_journeydata!I845</f>
        <v>2</v>
      </c>
      <c r="J845" s="5">
        <f>Taxi_journeydata!J845</f>
        <v>3.14</v>
      </c>
      <c r="K845" s="5">
        <f>Taxi_journeydata!K845</f>
        <v>15.5</v>
      </c>
      <c r="M845" s="13">
        <f>IF(K845="","",Taxi_journeydata!M845)</f>
        <v>1.5300925922929309E-2</v>
      </c>
      <c r="N845" s="46">
        <f t="shared" ref="N845:N908" si="42">IF(M845="",0,M845*24*60)</f>
        <v>22.033333329018205</v>
      </c>
      <c r="O845" s="5">
        <f t="shared" si="41"/>
        <v>3</v>
      </c>
      <c r="P845" s="20">
        <f t="shared" ref="P845:P908" si="43">IF(K845="","",ROUNDDOWN(C845*24,0))</f>
        <v>16</v>
      </c>
    </row>
    <row r="846" spans="2:16" x14ac:dyDescent="0.35">
      <c r="B846" s="11">
        <f>Taxi_journeydata!B846</f>
        <v>44404</v>
      </c>
      <c r="C846" s="13">
        <f>Taxi_journeydata!C846</f>
        <v>0.67937499999999995</v>
      </c>
      <c r="D846" s="11">
        <f>Taxi_journeydata!D846</f>
        <v>44404</v>
      </c>
      <c r="E846" s="13">
        <f>Taxi_journeydata!E846</f>
        <v>0.68082175925925925</v>
      </c>
      <c r="F846" s="5">
        <f>Taxi_journeydata!F846</f>
        <v>1</v>
      </c>
      <c r="G846" s="5">
        <f>Taxi_journeydata!G846</f>
        <v>74</v>
      </c>
      <c r="H846" s="5">
        <f>Taxi_journeydata!H846</f>
        <v>74</v>
      </c>
      <c r="I846" s="5">
        <f>Taxi_journeydata!I846</f>
        <v>1</v>
      </c>
      <c r="J846" s="5">
        <f>Taxi_journeydata!J846</f>
        <v>0.3</v>
      </c>
      <c r="K846" s="5">
        <f>Taxi_journeydata!K846</f>
        <v>3.5</v>
      </c>
      <c r="M846" s="13">
        <f>IF(K846="","",Taxi_journeydata!M846)</f>
        <v>1.4467592627624981E-3</v>
      </c>
      <c r="N846" s="46">
        <f t="shared" si="42"/>
        <v>2.0833333383779973</v>
      </c>
      <c r="O846" s="5">
        <f t="shared" si="41"/>
        <v>3</v>
      </c>
      <c r="P846" s="20">
        <f t="shared" si="43"/>
        <v>16</v>
      </c>
    </row>
    <row r="847" spans="2:16" x14ac:dyDescent="0.35">
      <c r="B847" s="11">
        <f>Taxi_journeydata!B847</f>
        <v>44404</v>
      </c>
      <c r="C847" s="13">
        <f>Taxi_journeydata!C847</f>
        <v>0.73302083333333334</v>
      </c>
      <c r="D847" s="11">
        <f>Taxi_journeydata!D847</f>
        <v>44404</v>
      </c>
      <c r="E847" s="13">
        <f>Taxi_journeydata!E847</f>
        <v>0.74244212962962963</v>
      </c>
      <c r="F847" s="5">
        <f>Taxi_journeydata!F847</f>
        <v>1</v>
      </c>
      <c r="G847" s="5">
        <f>Taxi_journeydata!G847</f>
        <v>42</v>
      </c>
      <c r="H847" s="5">
        <f>Taxi_journeydata!H847</f>
        <v>244</v>
      </c>
      <c r="I847" s="5">
        <f>Taxi_journeydata!I847</f>
        <v>6</v>
      </c>
      <c r="J847" s="5">
        <f>Taxi_journeydata!J847</f>
        <v>1.99</v>
      </c>
      <c r="K847" s="5">
        <f>Taxi_journeydata!K847</f>
        <v>10.5</v>
      </c>
      <c r="M847" s="13">
        <f>IF(K847="","",Taxi_journeydata!M847)</f>
        <v>9.4212962940218858E-3</v>
      </c>
      <c r="N847" s="46">
        <f t="shared" si="42"/>
        <v>13.566666663391516</v>
      </c>
      <c r="O847" s="5">
        <f t="shared" si="41"/>
        <v>3</v>
      </c>
      <c r="P847" s="20">
        <f t="shared" si="43"/>
        <v>17</v>
      </c>
    </row>
    <row r="848" spans="2:16" x14ac:dyDescent="0.35">
      <c r="B848" s="11">
        <f>Taxi_journeydata!B848</f>
        <v>44404</v>
      </c>
      <c r="C848" s="13">
        <f>Taxi_journeydata!C848</f>
        <v>0.75630787037037039</v>
      </c>
      <c r="D848" s="11">
        <f>Taxi_journeydata!D848</f>
        <v>44404</v>
      </c>
      <c r="E848" s="13">
        <f>Taxi_journeydata!E848</f>
        <v>0.78716435185185185</v>
      </c>
      <c r="F848" s="5">
        <f>Taxi_journeydata!F848</f>
        <v>1</v>
      </c>
      <c r="G848" s="5">
        <f>Taxi_journeydata!G848</f>
        <v>75</v>
      </c>
      <c r="H848" s="5">
        <f>Taxi_journeydata!H848</f>
        <v>169</v>
      </c>
      <c r="I848" s="5">
        <f>Taxi_journeydata!I848</f>
        <v>1</v>
      </c>
      <c r="J848" s="5">
        <f>Taxi_journeydata!J848</f>
        <v>6.05</v>
      </c>
      <c r="K848" s="5">
        <f>Taxi_journeydata!K848</f>
        <v>29.5</v>
      </c>
      <c r="M848" s="13">
        <f>IF(K848="","",Taxi_journeydata!M848)</f>
        <v>3.0856481484079268E-2</v>
      </c>
      <c r="N848" s="46">
        <f t="shared" si="42"/>
        <v>44.433333337074146</v>
      </c>
      <c r="O848" s="5">
        <f t="shared" si="41"/>
        <v>3</v>
      </c>
      <c r="P848" s="20">
        <f t="shared" si="43"/>
        <v>18</v>
      </c>
    </row>
    <row r="849" spans="2:16" x14ac:dyDescent="0.35">
      <c r="B849" s="11">
        <f>Taxi_journeydata!B849</f>
        <v>44404</v>
      </c>
      <c r="C849" s="13">
        <f>Taxi_journeydata!C849</f>
        <v>0.81412037037037033</v>
      </c>
      <c r="D849" s="11">
        <f>Taxi_journeydata!D849</f>
        <v>44404</v>
      </c>
      <c r="E849" s="13">
        <f>Taxi_journeydata!E849</f>
        <v>0.82333333333333336</v>
      </c>
      <c r="F849" s="5">
        <f>Taxi_journeydata!F849</f>
        <v>1</v>
      </c>
      <c r="G849" s="5">
        <f>Taxi_journeydata!G849</f>
        <v>95</v>
      </c>
      <c r="H849" s="5">
        <f>Taxi_journeydata!H849</f>
        <v>160</v>
      </c>
      <c r="I849" s="5">
        <f>Taxi_journeydata!I849</f>
        <v>1</v>
      </c>
      <c r="J849" s="5">
        <f>Taxi_journeydata!J849</f>
        <v>2.5</v>
      </c>
      <c r="K849" s="5">
        <f>Taxi_journeydata!K849</f>
        <v>11</v>
      </c>
      <c r="M849" s="13">
        <f>IF(K849="","",Taxi_journeydata!M849)</f>
        <v>9.2129629629198462E-3</v>
      </c>
      <c r="N849" s="46">
        <f t="shared" si="42"/>
        <v>13.266666666604578</v>
      </c>
      <c r="O849" s="5">
        <f t="shared" si="41"/>
        <v>3</v>
      </c>
      <c r="P849" s="20">
        <f t="shared" si="43"/>
        <v>19</v>
      </c>
    </row>
    <row r="850" spans="2:16" x14ac:dyDescent="0.35">
      <c r="B850" s="11">
        <f>Taxi_journeydata!B850</f>
        <v>44404</v>
      </c>
      <c r="C850" s="13">
        <f>Taxi_journeydata!C850</f>
        <v>0.84024305555555545</v>
      </c>
      <c r="D850" s="11">
        <f>Taxi_journeydata!D850</f>
        <v>44404</v>
      </c>
      <c r="E850" s="13">
        <f>Taxi_journeydata!E850</f>
        <v>0.88739583333333327</v>
      </c>
      <c r="F850" s="5">
        <f>Taxi_journeydata!F850</f>
        <v>1</v>
      </c>
      <c r="G850" s="5">
        <f>Taxi_journeydata!G850</f>
        <v>72</v>
      </c>
      <c r="H850" s="5">
        <f>Taxi_journeydata!H850</f>
        <v>252</v>
      </c>
      <c r="I850" s="5">
        <f>Taxi_journeydata!I850</f>
        <v>1</v>
      </c>
      <c r="J850" s="5">
        <f>Taxi_journeydata!J850</f>
        <v>24.56</v>
      </c>
      <c r="K850" s="5">
        <f>Taxi_journeydata!K850</f>
        <v>77.5</v>
      </c>
      <c r="M850" s="13">
        <f>IF(K850="","",Taxi_journeydata!M850)</f>
        <v>4.7152777777228039E-2</v>
      </c>
      <c r="N850" s="46">
        <f t="shared" si="42"/>
        <v>67.899999999208376</v>
      </c>
      <c r="O850" s="5">
        <f t="shared" si="41"/>
        <v>3</v>
      </c>
      <c r="P850" s="20">
        <f t="shared" si="43"/>
        <v>20</v>
      </c>
    </row>
    <row r="851" spans="2:16" x14ac:dyDescent="0.35">
      <c r="B851" s="11">
        <f>Taxi_journeydata!B851</f>
        <v>44404</v>
      </c>
      <c r="C851" s="13">
        <f>Taxi_journeydata!C851</f>
        <v>0.8896412037037037</v>
      </c>
      <c r="D851" s="11">
        <f>Taxi_journeydata!D851</f>
        <v>44404</v>
      </c>
      <c r="E851" s="13">
        <f>Taxi_journeydata!E851</f>
        <v>0.8971527777777778</v>
      </c>
      <c r="F851" s="5">
        <f>Taxi_journeydata!F851</f>
        <v>1</v>
      </c>
      <c r="G851" s="5">
        <f>Taxi_journeydata!G851</f>
        <v>244</v>
      </c>
      <c r="H851" s="5">
        <f>Taxi_journeydata!H851</f>
        <v>243</v>
      </c>
      <c r="I851" s="5">
        <f>Taxi_journeydata!I851</f>
        <v>1</v>
      </c>
      <c r="J851" s="5">
        <f>Taxi_journeydata!J851</f>
        <v>1.65</v>
      </c>
      <c r="K851" s="5">
        <f>Taxi_journeydata!K851</f>
        <v>9</v>
      </c>
      <c r="M851" s="13">
        <f>IF(K851="","",Taxi_journeydata!M851)</f>
        <v>7.5115740764886141E-3</v>
      </c>
      <c r="N851" s="46">
        <f t="shared" si="42"/>
        <v>10.816666670143604</v>
      </c>
      <c r="O851" s="5">
        <f t="shared" si="41"/>
        <v>3</v>
      </c>
      <c r="P851" s="20">
        <f t="shared" si="43"/>
        <v>21</v>
      </c>
    </row>
    <row r="852" spans="2:16" x14ac:dyDescent="0.35">
      <c r="B852" s="11">
        <f>Taxi_journeydata!B852</f>
        <v>44404</v>
      </c>
      <c r="C852" s="13">
        <f>Taxi_journeydata!C852</f>
        <v>0.8849189814814814</v>
      </c>
      <c r="D852" s="11">
        <f>Taxi_journeydata!D852</f>
        <v>44404</v>
      </c>
      <c r="E852" s="13">
        <f>Taxi_journeydata!E852</f>
        <v>0.90156249999999993</v>
      </c>
      <c r="F852" s="5">
        <f>Taxi_journeydata!F852</f>
        <v>1</v>
      </c>
      <c r="G852" s="5">
        <f>Taxi_journeydata!G852</f>
        <v>65</v>
      </c>
      <c r="H852" s="5">
        <f>Taxi_journeydata!H852</f>
        <v>72</v>
      </c>
      <c r="I852" s="5">
        <f>Taxi_journeydata!I852</f>
        <v>1</v>
      </c>
      <c r="J852" s="5">
        <f>Taxi_journeydata!J852</f>
        <v>4.3</v>
      </c>
      <c r="K852" s="5">
        <f>Taxi_journeydata!K852</f>
        <v>18.5</v>
      </c>
      <c r="M852" s="13">
        <f>IF(K852="","",Taxi_journeydata!M852)</f>
        <v>1.6643518516502809E-2</v>
      </c>
      <c r="N852" s="46">
        <f t="shared" si="42"/>
        <v>23.966666663764045</v>
      </c>
      <c r="O852" s="5">
        <f t="shared" si="41"/>
        <v>3</v>
      </c>
      <c r="P852" s="20">
        <f t="shared" si="43"/>
        <v>21</v>
      </c>
    </row>
    <row r="853" spans="2:16" x14ac:dyDescent="0.35">
      <c r="B853" s="11">
        <f>Taxi_journeydata!B853</f>
        <v>44404</v>
      </c>
      <c r="C853" s="13">
        <f>Taxi_journeydata!C853</f>
        <v>0.99575231481481474</v>
      </c>
      <c r="D853" s="11">
        <f>Taxi_journeydata!D853</f>
        <v>44405</v>
      </c>
      <c r="E853" s="13">
        <f>Taxi_journeydata!E853</f>
        <v>4.1319444444444442E-3</v>
      </c>
      <c r="F853" s="5">
        <f>Taxi_journeydata!F853</f>
        <v>1</v>
      </c>
      <c r="G853" s="5">
        <f>Taxi_journeydata!G853</f>
        <v>83</v>
      </c>
      <c r="H853" s="5">
        <f>Taxi_journeydata!H853</f>
        <v>196</v>
      </c>
      <c r="I853" s="5">
        <f>Taxi_journeydata!I853</f>
        <v>1</v>
      </c>
      <c r="J853" s="5">
        <f>Taxi_journeydata!J853</f>
        <v>1.73</v>
      </c>
      <c r="K853" s="5">
        <f>Taxi_journeydata!K853</f>
        <v>9.5</v>
      </c>
      <c r="M853" s="13">
        <f>IF(K853="","",Taxi_journeydata!M853)</f>
        <v>8.3796296312357299E-3</v>
      </c>
      <c r="N853" s="46">
        <f t="shared" si="42"/>
        <v>12.066666668979451</v>
      </c>
      <c r="O853" s="5">
        <f t="shared" si="41"/>
        <v>3</v>
      </c>
      <c r="P853" s="20">
        <f t="shared" si="43"/>
        <v>23</v>
      </c>
    </row>
    <row r="854" spans="2:16" x14ac:dyDescent="0.35">
      <c r="B854" s="11">
        <f>Taxi_journeydata!B854</f>
        <v>44404</v>
      </c>
      <c r="C854" s="13">
        <f>Taxi_journeydata!C854</f>
        <v>0.98865740740740737</v>
      </c>
      <c r="D854" s="11">
        <f>Taxi_journeydata!D854</f>
        <v>44404</v>
      </c>
      <c r="E854" s="13">
        <f>Taxi_journeydata!E854</f>
        <v>0.99645833333333333</v>
      </c>
      <c r="F854" s="5">
        <f>Taxi_journeydata!F854</f>
        <v>1</v>
      </c>
      <c r="G854" s="5">
        <f>Taxi_journeydata!G854</f>
        <v>41</v>
      </c>
      <c r="H854" s="5">
        <f>Taxi_journeydata!H854</f>
        <v>75</v>
      </c>
      <c r="I854" s="5">
        <f>Taxi_journeydata!I854</f>
        <v>1</v>
      </c>
      <c r="J854" s="5">
        <f>Taxi_journeydata!J854</f>
        <v>2.06</v>
      </c>
      <c r="K854" s="5">
        <f>Taxi_journeydata!K854</f>
        <v>9.5</v>
      </c>
      <c r="M854" s="13">
        <f>IF(K854="","",Taxi_journeydata!M854)</f>
        <v>7.8009259232203476E-3</v>
      </c>
      <c r="N854" s="46">
        <f t="shared" si="42"/>
        <v>11.233333329437301</v>
      </c>
      <c r="O854" s="5">
        <f t="shared" si="41"/>
        <v>3</v>
      </c>
      <c r="P854" s="20">
        <f t="shared" si="43"/>
        <v>23</v>
      </c>
    </row>
    <row r="855" spans="2:16" x14ac:dyDescent="0.35">
      <c r="B855" s="11">
        <f>Taxi_journeydata!B855</f>
        <v>44405</v>
      </c>
      <c r="C855" s="13">
        <f>Taxi_journeydata!C855</f>
        <v>0.12858796296296296</v>
      </c>
      <c r="D855" s="11">
        <f>Taxi_journeydata!D855</f>
        <v>44405</v>
      </c>
      <c r="E855" s="13">
        <f>Taxi_journeydata!E855</f>
        <v>0.13247685185185185</v>
      </c>
      <c r="F855" s="5">
        <f>Taxi_journeydata!F855</f>
        <v>1</v>
      </c>
      <c r="G855" s="5">
        <f>Taxi_journeydata!G855</f>
        <v>129</v>
      </c>
      <c r="H855" s="5">
        <f>Taxi_journeydata!H855</f>
        <v>129</v>
      </c>
      <c r="I855" s="5">
        <f>Taxi_journeydata!I855</f>
        <v>1</v>
      </c>
      <c r="J855" s="5">
        <f>Taxi_journeydata!J855</f>
        <v>0.94</v>
      </c>
      <c r="K855" s="5">
        <f>Taxi_journeydata!K855</f>
        <v>6</v>
      </c>
      <c r="M855" s="13">
        <f>IF(K855="","",Taxi_journeydata!M855)</f>
        <v>3.8888888884685002E-3</v>
      </c>
      <c r="N855" s="46">
        <f t="shared" si="42"/>
        <v>5.5999999993946403</v>
      </c>
      <c r="O855" s="5">
        <f t="shared" si="41"/>
        <v>4</v>
      </c>
      <c r="P855" s="20">
        <f t="shared" si="43"/>
        <v>3</v>
      </c>
    </row>
    <row r="856" spans="2:16" x14ac:dyDescent="0.35">
      <c r="B856" s="11">
        <f>Taxi_journeydata!B856</f>
        <v>44405</v>
      </c>
      <c r="C856" s="13">
        <f>Taxi_journeydata!C856</f>
        <v>0.28379629629629627</v>
      </c>
      <c r="D856" s="11">
        <f>Taxi_journeydata!D856</f>
        <v>44405</v>
      </c>
      <c r="E856" s="13">
        <f>Taxi_journeydata!E856</f>
        <v>0.28802083333333334</v>
      </c>
      <c r="F856" s="5">
        <f>Taxi_journeydata!F856</f>
        <v>1</v>
      </c>
      <c r="G856" s="5">
        <f>Taxi_journeydata!G856</f>
        <v>74</v>
      </c>
      <c r="H856" s="5">
        <f>Taxi_journeydata!H856</f>
        <v>75</v>
      </c>
      <c r="I856" s="5">
        <f>Taxi_journeydata!I856</f>
        <v>1</v>
      </c>
      <c r="J856" s="5">
        <f>Taxi_journeydata!J856</f>
        <v>1.1599999999999999</v>
      </c>
      <c r="K856" s="5">
        <f>Taxi_journeydata!K856</f>
        <v>6</v>
      </c>
      <c r="M856" s="13">
        <f>IF(K856="","",Taxi_journeydata!M856)</f>
        <v>4.2245370350428857E-3</v>
      </c>
      <c r="N856" s="46">
        <f t="shared" si="42"/>
        <v>6.0833333304617554</v>
      </c>
      <c r="O856" s="5">
        <f t="shared" si="41"/>
        <v>4</v>
      </c>
      <c r="P856" s="20">
        <f t="shared" si="43"/>
        <v>6</v>
      </c>
    </row>
    <row r="857" spans="2:16" x14ac:dyDescent="0.35">
      <c r="B857" s="11">
        <f>Taxi_journeydata!B857</f>
        <v>44405</v>
      </c>
      <c r="C857" s="13">
        <f>Taxi_journeydata!C857</f>
        <v>0.31047453703703703</v>
      </c>
      <c r="D857" s="11">
        <f>Taxi_journeydata!D857</f>
        <v>44405</v>
      </c>
      <c r="E857" s="13">
        <f>Taxi_journeydata!E857</f>
        <v>0.32600694444444445</v>
      </c>
      <c r="F857" s="5">
        <f>Taxi_journeydata!F857</f>
        <v>1</v>
      </c>
      <c r="G857" s="5">
        <f>Taxi_journeydata!G857</f>
        <v>42</v>
      </c>
      <c r="H857" s="5">
        <f>Taxi_journeydata!H857</f>
        <v>254</v>
      </c>
      <c r="I857" s="5">
        <f>Taxi_journeydata!I857</f>
        <v>1</v>
      </c>
      <c r="J857" s="5">
        <f>Taxi_journeydata!J857</f>
        <v>7.94</v>
      </c>
      <c r="K857" s="5">
        <f>Taxi_journeydata!K857</f>
        <v>26</v>
      </c>
      <c r="M857" s="13">
        <f>IF(K857="","",Taxi_journeydata!M857)</f>
        <v>1.5532407407590654E-2</v>
      </c>
      <c r="N857" s="46">
        <f t="shared" si="42"/>
        <v>22.366666666930541</v>
      </c>
      <c r="O857" s="5">
        <f t="shared" si="41"/>
        <v>4</v>
      </c>
      <c r="P857" s="20">
        <f t="shared" si="43"/>
        <v>7</v>
      </c>
    </row>
    <row r="858" spans="2:16" x14ac:dyDescent="0.35">
      <c r="B858" s="11">
        <f>Taxi_journeydata!B858</f>
        <v>44405</v>
      </c>
      <c r="C858" s="13">
        <f>Taxi_journeydata!C858</f>
        <v>0.36341435185185184</v>
      </c>
      <c r="D858" s="11">
        <f>Taxi_journeydata!D858</f>
        <v>44405</v>
      </c>
      <c r="E858" s="13">
        <f>Taxi_journeydata!E858</f>
        <v>0.3666666666666667</v>
      </c>
      <c r="F858" s="5">
        <f>Taxi_journeydata!F858</f>
        <v>1</v>
      </c>
      <c r="G858" s="5">
        <f>Taxi_journeydata!G858</f>
        <v>42</v>
      </c>
      <c r="H858" s="5">
        <f>Taxi_journeydata!H858</f>
        <v>74</v>
      </c>
      <c r="I858" s="5">
        <f>Taxi_journeydata!I858</f>
        <v>1</v>
      </c>
      <c r="J858" s="5">
        <f>Taxi_journeydata!J858</f>
        <v>1.1000000000000001</v>
      </c>
      <c r="K858" s="5">
        <f>Taxi_journeydata!K858</f>
        <v>5.5</v>
      </c>
      <c r="M858" s="13">
        <f>IF(K858="","",Taxi_journeydata!M858)</f>
        <v>3.2523148183827288E-3</v>
      </c>
      <c r="N858" s="46">
        <f t="shared" si="42"/>
        <v>4.6833333384711295</v>
      </c>
      <c r="O858" s="5">
        <f t="shared" si="41"/>
        <v>4</v>
      </c>
      <c r="P858" s="20">
        <f t="shared" si="43"/>
        <v>8</v>
      </c>
    </row>
    <row r="859" spans="2:16" x14ac:dyDescent="0.35">
      <c r="B859" s="11">
        <f>Taxi_journeydata!B859</f>
        <v>44405</v>
      </c>
      <c r="C859" s="13">
        <f>Taxi_journeydata!C859</f>
        <v>0.35680555555555554</v>
      </c>
      <c r="D859" s="11">
        <f>Taxi_journeydata!D859</f>
        <v>44405</v>
      </c>
      <c r="E859" s="13">
        <f>Taxi_journeydata!E859</f>
        <v>0.36236111111111113</v>
      </c>
      <c r="F859" s="5">
        <f>Taxi_journeydata!F859</f>
        <v>1</v>
      </c>
      <c r="G859" s="5">
        <f>Taxi_journeydata!G859</f>
        <v>244</v>
      </c>
      <c r="H859" s="5">
        <f>Taxi_journeydata!H859</f>
        <v>42</v>
      </c>
      <c r="I859" s="5">
        <f>Taxi_journeydata!I859</f>
        <v>1</v>
      </c>
      <c r="J859" s="5">
        <f>Taxi_journeydata!J859</f>
        <v>2.15</v>
      </c>
      <c r="K859" s="5">
        <f>Taxi_journeydata!K859</f>
        <v>9</v>
      </c>
      <c r="M859" s="13">
        <f>IF(K859="","",Taxi_journeydata!M859)</f>
        <v>5.5555555591126904E-3</v>
      </c>
      <c r="N859" s="46">
        <f t="shared" si="42"/>
        <v>8.0000000051222742</v>
      </c>
      <c r="O859" s="5">
        <f t="shared" si="41"/>
        <v>4</v>
      </c>
      <c r="P859" s="20">
        <f t="shared" si="43"/>
        <v>8</v>
      </c>
    </row>
    <row r="860" spans="2:16" x14ac:dyDescent="0.35">
      <c r="B860" s="11">
        <f>Taxi_journeydata!B860</f>
        <v>44405</v>
      </c>
      <c r="C860" s="13">
        <f>Taxi_journeydata!C860</f>
        <v>0.39822916666666663</v>
      </c>
      <c r="D860" s="11">
        <f>Taxi_journeydata!D860</f>
        <v>44405</v>
      </c>
      <c r="E860" s="13">
        <f>Taxi_journeydata!E860</f>
        <v>0.40552083333333333</v>
      </c>
      <c r="F860" s="5">
        <f>Taxi_journeydata!F860</f>
        <v>1</v>
      </c>
      <c r="G860" s="5">
        <f>Taxi_journeydata!G860</f>
        <v>74</v>
      </c>
      <c r="H860" s="5">
        <f>Taxi_journeydata!H860</f>
        <v>43</v>
      </c>
      <c r="I860" s="5">
        <f>Taxi_journeydata!I860</f>
        <v>1</v>
      </c>
      <c r="J860" s="5">
        <f>Taxi_journeydata!J860</f>
        <v>1.27</v>
      </c>
      <c r="K860" s="5">
        <f>Taxi_journeydata!K860</f>
        <v>8</v>
      </c>
      <c r="M860" s="13">
        <f>IF(K860="","",Taxi_journeydata!M860)</f>
        <v>7.291666668606922E-3</v>
      </c>
      <c r="N860" s="46">
        <f t="shared" si="42"/>
        <v>10.500000002793968</v>
      </c>
      <c r="O860" s="5">
        <f t="shared" si="41"/>
        <v>4</v>
      </c>
      <c r="P860" s="20">
        <f t="shared" si="43"/>
        <v>9</v>
      </c>
    </row>
    <row r="861" spans="2:16" x14ac:dyDescent="0.35">
      <c r="B861" s="11">
        <f>Taxi_journeydata!B861</f>
        <v>44405</v>
      </c>
      <c r="C861" s="13">
        <f>Taxi_journeydata!C861</f>
        <v>0.41158564814814813</v>
      </c>
      <c r="D861" s="11">
        <f>Taxi_journeydata!D861</f>
        <v>44405</v>
      </c>
      <c r="E861" s="13">
        <f>Taxi_journeydata!E861</f>
        <v>0.41542824074074075</v>
      </c>
      <c r="F861" s="5">
        <f>Taxi_journeydata!F861</f>
        <v>1</v>
      </c>
      <c r="G861" s="5">
        <f>Taxi_journeydata!G861</f>
        <v>146</v>
      </c>
      <c r="H861" s="5">
        <f>Taxi_journeydata!H861</f>
        <v>7</v>
      </c>
      <c r="I861" s="5">
        <f>Taxi_journeydata!I861</f>
        <v>1</v>
      </c>
      <c r="J861" s="5">
        <f>Taxi_journeydata!J861</f>
        <v>1.28</v>
      </c>
      <c r="K861" s="5">
        <f>Taxi_journeydata!K861</f>
        <v>6.5</v>
      </c>
      <c r="M861" s="13">
        <f>IF(K861="","",Taxi_journeydata!M861)</f>
        <v>3.8425925959018059E-3</v>
      </c>
      <c r="N861" s="46">
        <f t="shared" si="42"/>
        <v>5.5333333380986005</v>
      </c>
      <c r="O861" s="5">
        <f t="shared" si="41"/>
        <v>4</v>
      </c>
      <c r="P861" s="20">
        <f t="shared" si="43"/>
        <v>9</v>
      </c>
    </row>
    <row r="862" spans="2:16" x14ac:dyDescent="0.35">
      <c r="B862" s="11">
        <f>Taxi_journeydata!B862</f>
        <v>44405</v>
      </c>
      <c r="C862" s="13">
        <f>Taxi_journeydata!C862</f>
        <v>0.43024305555555559</v>
      </c>
      <c r="D862" s="11">
        <f>Taxi_journeydata!D862</f>
        <v>44405</v>
      </c>
      <c r="E862" s="13">
        <f>Taxi_journeydata!E862</f>
        <v>0.43186342592592591</v>
      </c>
      <c r="F862" s="5">
        <f>Taxi_journeydata!F862</f>
        <v>1</v>
      </c>
      <c r="G862" s="5">
        <f>Taxi_journeydata!G862</f>
        <v>166</v>
      </c>
      <c r="H862" s="5">
        <f>Taxi_journeydata!H862</f>
        <v>166</v>
      </c>
      <c r="I862" s="5">
        <f>Taxi_journeydata!I862</f>
        <v>1</v>
      </c>
      <c r="J862" s="5">
        <f>Taxi_journeydata!J862</f>
        <v>0.42</v>
      </c>
      <c r="K862" s="5">
        <f>Taxi_journeydata!K862</f>
        <v>4</v>
      </c>
      <c r="M862" s="13">
        <f>IF(K862="","",Taxi_journeydata!M862)</f>
        <v>1.6203703708015382E-3</v>
      </c>
      <c r="N862" s="46">
        <f t="shared" si="42"/>
        <v>2.333333333954215</v>
      </c>
      <c r="O862" s="5">
        <f t="shared" si="41"/>
        <v>4</v>
      </c>
      <c r="P862" s="20">
        <f t="shared" si="43"/>
        <v>10</v>
      </c>
    </row>
    <row r="863" spans="2:16" x14ac:dyDescent="0.35">
      <c r="B863" s="11">
        <f>Taxi_journeydata!B863</f>
        <v>44405</v>
      </c>
      <c r="C863" s="13">
        <f>Taxi_journeydata!C863</f>
        <v>0.42398148148148151</v>
      </c>
      <c r="D863" s="11">
        <f>Taxi_journeydata!D863</f>
        <v>44405</v>
      </c>
      <c r="E863" s="13">
        <f>Taxi_journeydata!E863</f>
        <v>0.4274189814814815</v>
      </c>
      <c r="F863" s="5">
        <f>Taxi_journeydata!F863</f>
        <v>1</v>
      </c>
      <c r="G863" s="5">
        <f>Taxi_journeydata!G863</f>
        <v>146</v>
      </c>
      <c r="H863" s="5">
        <f>Taxi_journeydata!H863</f>
        <v>193</v>
      </c>
      <c r="I863" s="5">
        <f>Taxi_journeydata!I863</f>
        <v>1</v>
      </c>
      <c r="J863" s="5">
        <f>Taxi_journeydata!J863</f>
        <v>1.04</v>
      </c>
      <c r="K863" s="5">
        <f>Taxi_journeydata!K863</f>
        <v>5.5</v>
      </c>
      <c r="M863" s="13">
        <f>IF(K863="","",Taxi_journeydata!M863)</f>
        <v>3.4375000032014214E-3</v>
      </c>
      <c r="N863" s="46">
        <f t="shared" si="42"/>
        <v>4.9500000046100467</v>
      </c>
      <c r="O863" s="5">
        <f t="shared" si="41"/>
        <v>4</v>
      </c>
      <c r="P863" s="20">
        <f t="shared" si="43"/>
        <v>10</v>
      </c>
    </row>
    <row r="864" spans="2:16" x14ac:dyDescent="0.35">
      <c r="B864" s="11">
        <f>Taxi_journeydata!B864</f>
        <v>44405</v>
      </c>
      <c r="C864" s="13">
        <f>Taxi_journeydata!C864</f>
        <v>0.43877314814814811</v>
      </c>
      <c r="D864" s="11">
        <f>Taxi_journeydata!D864</f>
        <v>44405</v>
      </c>
      <c r="E864" s="13">
        <f>Taxi_journeydata!E864</f>
        <v>0.44474537037037037</v>
      </c>
      <c r="F864" s="5">
        <f>Taxi_journeydata!F864</f>
        <v>1</v>
      </c>
      <c r="G864" s="5">
        <f>Taxi_journeydata!G864</f>
        <v>74</v>
      </c>
      <c r="H864" s="5">
        <f>Taxi_journeydata!H864</f>
        <v>75</v>
      </c>
      <c r="I864" s="5">
        <f>Taxi_journeydata!I864</f>
        <v>1</v>
      </c>
      <c r="J864" s="5">
        <f>Taxi_journeydata!J864</f>
        <v>1.58</v>
      </c>
      <c r="K864" s="5">
        <f>Taxi_journeydata!K864</f>
        <v>7.5</v>
      </c>
      <c r="M864" s="13">
        <f>IF(K864="","",Taxi_journeydata!M864)</f>
        <v>5.9722222213167697E-3</v>
      </c>
      <c r="N864" s="46">
        <f t="shared" si="42"/>
        <v>8.5999999986961484</v>
      </c>
      <c r="O864" s="5">
        <f t="shared" si="41"/>
        <v>4</v>
      </c>
      <c r="P864" s="20">
        <f t="shared" si="43"/>
        <v>10</v>
      </c>
    </row>
    <row r="865" spans="2:16" x14ac:dyDescent="0.35">
      <c r="B865" s="11">
        <f>Taxi_journeydata!B865</f>
        <v>44405</v>
      </c>
      <c r="C865" s="13">
        <f>Taxi_journeydata!C865</f>
        <v>0.42540509259259257</v>
      </c>
      <c r="D865" s="11">
        <f>Taxi_journeydata!D865</f>
        <v>44405</v>
      </c>
      <c r="E865" s="13">
        <f>Taxi_journeydata!E865</f>
        <v>0.4536458333333333</v>
      </c>
      <c r="F865" s="5">
        <f>Taxi_journeydata!F865</f>
        <v>1</v>
      </c>
      <c r="G865" s="5">
        <f>Taxi_journeydata!G865</f>
        <v>117</v>
      </c>
      <c r="H865" s="5">
        <f>Taxi_journeydata!H865</f>
        <v>134</v>
      </c>
      <c r="I865" s="5">
        <f>Taxi_journeydata!I865</f>
        <v>1</v>
      </c>
      <c r="J865" s="5">
        <f>Taxi_journeydata!J865</f>
        <v>11.1</v>
      </c>
      <c r="K865" s="5">
        <f>Taxi_journeydata!K865</f>
        <v>36</v>
      </c>
      <c r="M865" s="13">
        <f>IF(K865="","",Taxi_journeydata!M865)</f>
        <v>2.8240740743058268E-2</v>
      </c>
      <c r="N865" s="46">
        <f t="shared" si="42"/>
        <v>40.666666670003906</v>
      </c>
      <c r="O865" s="5">
        <f t="shared" si="41"/>
        <v>4</v>
      </c>
      <c r="P865" s="20">
        <f t="shared" si="43"/>
        <v>10</v>
      </c>
    </row>
    <row r="866" spans="2:16" x14ac:dyDescent="0.35">
      <c r="B866" s="11">
        <f>Taxi_journeydata!B866</f>
        <v>44405</v>
      </c>
      <c r="C866" s="13">
        <f>Taxi_journeydata!C866</f>
        <v>0.49395833333333333</v>
      </c>
      <c r="D866" s="11">
        <f>Taxi_journeydata!D866</f>
        <v>44405</v>
      </c>
      <c r="E866" s="13">
        <f>Taxi_journeydata!E866</f>
        <v>0.50017361111111114</v>
      </c>
      <c r="F866" s="5">
        <f>Taxi_journeydata!F866</f>
        <v>1</v>
      </c>
      <c r="G866" s="5">
        <f>Taxi_journeydata!G866</f>
        <v>17</v>
      </c>
      <c r="H866" s="5">
        <f>Taxi_journeydata!H866</f>
        <v>37</v>
      </c>
      <c r="I866" s="5">
        <f>Taxi_journeydata!I866</f>
        <v>1</v>
      </c>
      <c r="J866" s="5">
        <f>Taxi_journeydata!J866</f>
        <v>1.45</v>
      </c>
      <c r="K866" s="5">
        <f>Taxi_journeydata!K866</f>
        <v>8</v>
      </c>
      <c r="M866" s="13">
        <f>IF(K866="","",Taxi_journeydata!M866)</f>
        <v>6.2152777754818089E-3</v>
      </c>
      <c r="N866" s="46">
        <f t="shared" si="42"/>
        <v>8.9499999966938049</v>
      </c>
      <c r="O866" s="5">
        <f t="shared" si="41"/>
        <v>4</v>
      </c>
      <c r="P866" s="20">
        <f t="shared" si="43"/>
        <v>11</v>
      </c>
    </row>
    <row r="867" spans="2:16" x14ac:dyDescent="0.35">
      <c r="B867" s="11">
        <f>Taxi_journeydata!B867</f>
        <v>44405</v>
      </c>
      <c r="C867" s="13">
        <f>Taxi_journeydata!C867</f>
        <v>0.49291666666666667</v>
      </c>
      <c r="D867" s="11">
        <f>Taxi_journeydata!D867</f>
        <v>44405</v>
      </c>
      <c r="E867" s="13">
        <f>Taxi_journeydata!E867</f>
        <v>0.49796296296296294</v>
      </c>
      <c r="F867" s="5">
        <f>Taxi_journeydata!F867</f>
        <v>1</v>
      </c>
      <c r="G867" s="5">
        <f>Taxi_journeydata!G867</f>
        <v>74</v>
      </c>
      <c r="H867" s="5">
        <f>Taxi_journeydata!H867</f>
        <v>75</v>
      </c>
      <c r="I867" s="5">
        <f>Taxi_journeydata!I867</f>
        <v>1</v>
      </c>
      <c r="J867" s="5">
        <f>Taxi_journeydata!J867</f>
        <v>1.3</v>
      </c>
      <c r="K867" s="5">
        <f>Taxi_journeydata!K867</f>
        <v>7</v>
      </c>
      <c r="M867" s="13">
        <f>IF(K867="","",Taxi_journeydata!M867)</f>
        <v>5.0462962972233072E-3</v>
      </c>
      <c r="N867" s="46">
        <f t="shared" si="42"/>
        <v>7.2666666680015624</v>
      </c>
      <c r="O867" s="5">
        <f t="shared" si="41"/>
        <v>4</v>
      </c>
      <c r="P867" s="20">
        <f t="shared" si="43"/>
        <v>11</v>
      </c>
    </row>
    <row r="868" spans="2:16" x14ac:dyDescent="0.35">
      <c r="B868" s="11">
        <f>Taxi_journeydata!B868</f>
        <v>44405</v>
      </c>
      <c r="C868" s="13">
        <f>Taxi_journeydata!C868</f>
        <v>0.45997685185185189</v>
      </c>
      <c r="D868" s="11">
        <f>Taxi_journeydata!D868</f>
        <v>44405</v>
      </c>
      <c r="E868" s="13">
        <f>Taxi_journeydata!E868</f>
        <v>0.46253472222222225</v>
      </c>
      <c r="F868" s="5">
        <f>Taxi_journeydata!F868</f>
        <v>1</v>
      </c>
      <c r="G868" s="5">
        <f>Taxi_journeydata!G868</f>
        <v>243</v>
      </c>
      <c r="H868" s="5">
        <f>Taxi_journeydata!H868</f>
        <v>243</v>
      </c>
      <c r="I868" s="5">
        <f>Taxi_journeydata!I868</f>
        <v>1</v>
      </c>
      <c r="J868" s="5">
        <f>Taxi_journeydata!J868</f>
        <v>0.3</v>
      </c>
      <c r="K868" s="5">
        <f>Taxi_journeydata!K868</f>
        <v>4</v>
      </c>
      <c r="M868" s="13">
        <f>IF(K868="","",Taxi_journeydata!M868)</f>
        <v>2.5578703716746531E-3</v>
      </c>
      <c r="N868" s="46">
        <f t="shared" si="42"/>
        <v>3.6833333352115005</v>
      </c>
      <c r="O868" s="5">
        <f t="shared" si="41"/>
        <v>4</v>
      </c>
      <c r="P868" s="20">
        <f t="shared" si="43"/>
        <v>11</v>
      </c>
    </row>
    <row r="869" spans="2:16" x14ac:dyDescent="0.35">
      <c r="B869" s="11">
        <f>Taxi_journeydata!B869</f>
        <v>44405</v>
      </c>
      <c r="C869" s="13">
        <f>Taxi_journeydata!C869</f>
        <v>0.50209490740740736</v>
      </c>
      <c r="D869" s="11">
        <f>Taxi_journeydata!D869</f>
        <v>44405</v>
      </c>
      <c r="E869" s="13">
        <f>Taxi_journeydata!E869</f>
        <v>0.51938657407407407</v>
      </c>
      <c r="F869" s="5">
        <f>Taxi_journeydata!F869</f>
        <v>1</v>
      </c>
      <c r="G869" s="5">
        <f>Taxi_journeydata!G869</f>
        <v>74</v>
      </c>
      <c r="H869" s="5">
        <f>Taxi_journeydata!H869</f>
        <v>244</v>
      </c>
      <c r="I869" s="5">
        <f>Taxi_journeydata!I869</f>
        <v>1</v>
      </c>
      <c r="J869" s="5">
        <f>Taxi_journeydata!J869</f>
        <v>3.2</v>
      </c>
      <c r="K869" s="5">
        <f>Taxi_journeydata!K869</f>
        <v>17</v>
      </c>
      <c r="M869" s="13">
        <f>IF(K869="","",Taxi_journeydata!M869)</f>
        <v>1.7291666663368233E-2</v>
      </c>
      <c r="N869" s="46">
        <f t="shared" si="42"/>
        <v>24.899999995250255</v>
      </c>
      <c r="O869" s="5">
        <f t="shared" si="41"/>
        <v>4</v>
      </c>
      <c r="P869" s="20">
        <f t="shared" si="43"/>
        <v>12</v>
      </c>
    </row>
    <row r="870" spans="2:16" x14ac:dyDescent="0.35">
      <c r="B870" s="11">
        <f>Taxi_journeydata!B870</f>
        <v>44405</v>
      </c>
      <c r="C870" s="13">
        <f>Taxi_journeydata!C870</f>
        <v>0.53280092592592598</v>
      </c>
      <c r="D870" s="11">
        <f>Taxi_journeydata!D870</f>
        <v>44405</v>
      </c>
      <c r="E870" s="13">
        <f>Taxi_journeydata!E870</f>
        <v>0.53819444444444442</v>
      </c>
      <c r="F870" s="5">
        <f>Taxi_journeydata!F870</f>
        <v>1</v>
      </c>
      <c r="G870" s="5">
        <f>Taxi_journeydata!G870</f>
        <v>244</v>
      </c>
      <c r="H870" s="5">
        <f>Taxi_journeydata!H870</f>
        <v>244</v>
      </c>
      <c r="I870" s="5">
        <f>Taxi_journeydata!I870</f>
        <v>1</v>
      </c>
      <c r="J870" s="5">
        <f>Taxi_journeydata!J870</f>
        <v>0.94</v>
      </c>
      <c r="K870" s="5">
        <f>Taxi_journeydata!K870</f>
        <v>7</v>
      </c>
      <c r="M870" s="13">
        <f>IF(K870="","",Taxi_journeydata!M870)</f>
        <v>5.393518520577345E-3</v>
      </c>
      <c r="N870" s="46">
        <f t="shared" si="42"/>
        <v>7.7666666696313769</v>
      </c>
      <c r="O870" s="5">
        <f t="shared" si="41"/>
        <v>4</v>
      </c>
      <c r="P870" s="20">
        <f t="shared" si="43"/>
        <v>12</v>
      </c>
    </row>
    <row r="871" spans="2:16" x14ac:dyDescent="0.35">
      <c r="B871" s="11">
        <f>Taxi_journeydata!B871</f>
        <v>44405</v>
      </c>
      <c r="C871" s="13">
        <f>Taxi_journeydata!C871</f>
        <v>0.56504629629629632</v>
      </c>
      <c r="D871" s="11">
        <f>Taxi_journeydata!D871</f>
        <v>44405</v>
      </c>
      <c r="E871" s="13">
        <f>Taxi_journeydata!E871</f>
        <v>0.57151620370370371</v>
      </c>
      <c r="F871" s="5">
        <f>Taxi_journeydata!F871</f>
        <v>1</v>
      </c>
      <c r="G871" s="5">
        <f>Taxi_journeydata!G871</f>
        <v>41</v>
      </c>
      <c r="H871" s="5">
        <f>Taxi_journeydata!H871</f>
        <v>75</v>
      </c>
      <c r="I871" s="5">
        <f>Taxi_journeydata!I871</f>
        <v>1</v>
      </c>
      <c r="J871" s="5">
        <f>Taxi_journeydata!J871</f>
        <v>1.33</v>
      </c>
      <c r="K871" s="5">
        <f>Taxi_journeydata!K871</f>
        <v>7.5</v>
      </c>
      <c r="M871" s="13">
        <f>IF(K871="","",Taxi_journeydata!M871)</f>
        <v>6.4699074064265005E-3</v>
      </c>
      <c r="N871" s="46">
        <f t="shared" si="42"/>
        <v>9.3166666652541608</v>
      </c>
      <c r="O871" s="5">
        <f t="shared" si="41"/>
        <v>4</v>
      </c>
      <c r="P871" s="20">
        <f t="shared" si="43"/>
        <v>13</v>
      </c>
    </row>
    <row r="872" spans="2:16" x14ac:dyDescent="0.35">
      <c r="B872" s="11">
        <f>Taxi_journeydata!B872</f>
        <v>44405</v>
      </c>
      <c r="C872" s="13">
        <f>Taxi_journeydata!C872</f>
        <v>0.64291666666666669</v>
      </c>
      <c r="D872" s="11">
        <f>Taxi_journeydata!D872</f>
        <v>44405</v>
      </c>
      <c r="E872" s="13">
        <f>Taxi_journeydata!E872</f>
        <v>0.66662037037037036</v>
      </c>
      <c r="F872" s="5">
        <f>Taxi_journeydata!F872</f>
        <v>1</v>
      </c>
      <c r="G872" s="5">
        <f>Taxi_journeydata!G872</f>
        <v>65</v>
      </c>
      <c r="H872" s="5">
        <f>Taxi_journeydata!H872</f>
        <v>225</v>
      </c>
      <c r="I872" s="5">
        <f>Taxi_journeydata!I872</f>
        <v>2</v>
      </c>
      <c r="J872" s="5">
        <f>Taxi_journeydata!J872</f>
        <v>3.37</v>
      </c>
      <c r="K872" s="5">
        <f>Taxi_journeydata!K872</f>
        <v>17</v>
      </c>
      <c r="M872" s="13">
        <f>IF(K872="","",Taxi_journeydata!M872)</f>
        <v>2.3703703700448386E-2</v>
      </c>
      <c r="N872" s="46">
        <f t="shared" si="42"/>
        <v>34.133333328645676</v>
      </c>
      <c r="O872" s="5">
        <f t="shared" si="41"/>
        <v>4</v>
      </c>
      <c r="P872" s="20">
        <f t="shared" si="43"/>
        <v>15</v>
      </c>
    </row>
    <row r="873" spans="2:16" x14ac:dyDescent="0.35">
      <c r="B873" s="11">
        <f>Taxi_journeydata!B873</f>
        <v>44405</v>
      </c>
      <c r="C873" s="13">
        <f>Taxi_journeydata!C873</f>
        <v>0.65490740740740738</v>
      </c>
      <c r="D873" s="11">
        <f>Taxi_journeydata!D873</f>
        <v>44405</v>
      </c>
      <c r="E873" s="13">
        <f>Taxi_journeydata!E873</f>
        <v>0.65678240740740745</v>
      </c>
      <c r="F873" s="5">
        <f>Taxi_journeydata!F873</f>
        <v>1</v>
      </c>
      <c r="G873" s="5">
        <f>Taxi_journeydata!G873</f>
        <v>75</v>
      </c>
      <c r="H873" s="5">
        <f>Taxi_journeydata!H873</f>
        <v>74</v>
      </c>
      <c r="I873" s="5">
        <f>Taxi_journeydata!I873</f>
        <v>1</v>
      </c>
      <c r="J873" s="5">
        <f>Taxi_journeydata!J873</f>
        <v>0.83</v>
      </c>
      <c r="K873" s="5">
        <f>Taxi_journeydata!K873</f>
        <v>4.5</v>
      </c>
      <c r="M873" s="13">
        <f>IF(K873="","",Taxi_journeydata!M873)</f>
        <v>1.8750000017462298E-3</v>
      </c>
      <c r="N873" s="46">
        <f t="shared" si="42"/>
        <v>2.700000002514571</v>
      </c>
      <c r="O873" s="5">
        <f t="shared" si="41"/>
        <v>4</v>
      </c>
      <c r="P873" s="20">
        <f t="shared" si="43"/>
        <v>15</v>
      </c>
    </row>
    <row r="874" spans="2:16" x14ac:dyDescent="0.35">
      <c r="B874" s="11">
        <f>Taxi_journeydata!B874</f>
        <v>44405</v>
      </c>
      <c r="C874" s="13">
        <f>Taxi_journeydata!C874</f>
        <v>0.6664930555555556</v>
      </c>
      <c r="D874" s="11">
        <f>Taxi_journeydata!D874</f>
        <v>44405</v>
      </c>
      <c r="E874" s="13">
        <f>Taxi_journeydata!E874</f>
        <v>0.68550925925925921</v>
      </c>
      <c r="F874" s="5">
        <f>Taxi_journeydata!F874</f>
        <v>1</v>
      </c>
      <c r="G874" s="5">
        <f>Taxi_journeydata!G874</f>
        <v>82</v>
      </c>
      <c r="H874" s="5">
        <f>Taxi_journeydata!H874</f>
        <v>17</v>
      </c>
      <c r="I874" s="5">
        <f>Taxi_journeydata!I874</f>
        <v>1</v>
      </c>
      <c r="J874" s="5">
        <f>Taxi_journeydata!J874</f>
        <v>6.92</v>
      </c>
      <c r="K874" s="5">
        <f>Taxi_journeydata!K874</f>
        <v>24</v>
      </c>
      <c r="M874" s="13">
        <f>IF(K874="","",Taxi_journeydata!M874)</f>
        <v>1.9016203703358769E-2</v>
      </c>
      <c r="N874" s="46">
        <f t="shared" si="42"/>
        <v>27.383333332836628</v>
      </c>
      <c r="O874" s="5">
        <f t="shared" si="41"/>
        <v>4</v>
      </c>
      <c r="P874" s="20">
        <f t="shared" si="43"/>
        <v>15</v>
      </c>
    </row>
    <row r="875" spans="2:16" x14ac:dyDescent="0.35">
      <c r="B875" s="11">
        <f>Taxi_journeydata!B875</f>
        <v>44405</v>
      </c>
      <c r="C875" s="13">
        <f>Taxi_journeydata!C875</f>
        <v>0.63306712962962963</v>
      </c>
      <c r="D875" s="11">
        <f>Taxi_journeydata!D875</f>
        <v>44405</v>
      </c>
      <c r="E875" s="13">
        <f>Taxi_journeydata!E875</f>
        <v>0.64686342592592594</v>
      </c>
      <c r="F875" s="5">
        <f>Taxi_journeydata!F875</f>
        <v>1</v>
      </c>
      <c r="G875" s="5">
        <f>Taxi_journeydata!G875</f>
        <v>82</v>
      </c>
      <c r="H875" s="5">
        <f>Taxi_journeydata!H875</f>
        <v>7</v>
      </c>
      <c r="I875" s="5">
        <f>Taxi_journeydata!I875</f>
        <v>1</v>
      </c>
      <c r="J875" s="5">
        <f>Taxi_journeydata!J875</f>
        <v>3.39</v>
      </c>
      <c r="K875" s="5">
        <f>Taxi_journeydata!K875</f>
        <v>16</v>
      </c>
      <c r="M875" s="13">
        <f>IF(K875="","",Taxi_journeydata!M875)</f>
        <v>1.3796296298096422E-2</v>
      </c>
      <c r="N875" s="46">
        <f t="shared" si="42"/>
        <v>19.866666669258848</v>
      </c>
      <c r="O875" s="5">
        <f t="shared" si="41"/>
        <v>4</v>
      </c>
      <c r="P875" s="20">
        <f t="shared" si="43"/>
        <v>15</v>
      </c>
    </row>
    <row r="876" spans="2:16" x14ac:dyDescent="0.35">
      <c r="B876" s="11">
        <f>Taxi_journeydata!B876</f>
        <v>44405</v>
      </c>
      <c r="C876" s="13">
        <f>Taxi_journeydata!C876</f>
        <v>0.69937499999999997</v>
      </c>
      <c r="D876" s="11">
        <f>Taxi_journeydata!D876</f>
        <v>44405</v>
      </c>
      <c r="E876" s="13">
        <f>Taxi_journeydata!E876</f>
        <v>0.70420138888888895</v>
      </c>
      <c r="F876" s="5">
        <f>Taxi_journeydata!F876</f>
        <v>1</v>
      </c>
      <c r="G876" s="5">
        <f>Taxi_journeydata!G876</f>
        <v>83</v>
      </c>
      <c r="H876" s="5">
        <f>Taxi_journeydata!H876</f>
        <v>83</v>
      </c>
      <c r="I876" s="5">
        <f>Taxi_journeydata!I876</f>
        <v>1</v>
      </c>
      <c r="J876" s="5">
        <f>Taxi_journeydata!J876</f>
        <v>1.1299999999999999</v>
      </c>
      <c r="K876" s="5">
        <f>Taxi_journeydata!K876</f>
        <v>6.5</v>
      </c>
      <c r="M876" s="13">
        <f>IF(K876="","",Taxi_journeydata!M876)</f>
        <v>4.8263888893416151E-3</v>
      </c>
      <c r="N876" s="46">
        <f t="shared" si="42"/>
        <v>6.9500000006519258</v>
      </c>
      <c r="O876" s="5">
        <f t="shared" si="41"/>
        <v>4</v>
      </c>
      <c r="P876" s="20">
        <f t="shared" si="43"/>
        <v>16</v>
      </c>
    </row>
    <row r="877" spans="2:16" x14ac:dyDescent="0.35">
      <c r="B877" s="11">
        <f>Taxi_journeydata!B877</f>
        <v>44405</v>
      </c>
      <c r="C877" s="13">
        <f>Taxi_journeydata!C877</f>
        <v>0.74214120370370373</v>
      </c>
      <c r="D877" s="11">
        <f>Taxi_journeydata!D877</f>
        <v>44405</v>
      </c>
      <c r="E877" s="13">
        <f>Taxi_journeydata!E877</f>
        <v>0.74613425925925936</v>
      </c>
      <c r="F877" s="5">
        <f>Taxi_journeydata!F877</f>
        <v>1</v>
      </c>
      <c r="G877" s="5">
        <f>Taxi_journeydata!G877</f>
        <v>75</v>
      </c>
      <c r="H877" s="5">
        <f>Taxi_journeydata!H877</f>
        <v>74</v>
      </c>
      <c r="I877" s="5">
        <f>Taxi_journeydata!I877</f>
        <v>1</v>
      </c>
      <c r="J877" s="5">
        <f>Taxi_journeydata!J877</f>
        <v>1.35</v>
      </c>
      <c r="K877" s="5">
        <f>Taxi_journeydata!K877</f>
        <v>6.5</v>
      </c>
      <c r="M877" s="13">
        <f>IF(K877="","",Taxi_journeydata!M877)</f>
        <v>3.9930555576574989E-3</v>
      </c>
      <c r="N877" s="46">
        <f t="shared" si="42"/>
        <v>5.7500000030267984</v>
      </c>
      <c r="O877" s="5">
        <f t="shared" si="41"/>
        <v>4</v>
      </c>
      <c r="P877" s="20">
        <f t="shared" si="43"/>
        <v>17</v>
      </c>
    </row>
    <row r="878" spans="2:16" x14ac:dyDescent="0.35">
      <c r="B878" s="11">
        <f>Taxi_journeydata!B878</f>
        <v>44405</v>
      </c>
      <c r="C878" s="13">
        <f>Taxi_journeydata!C878</f>
        <v>0.76900462962962957</v>
      </c>
      <c r="D878" s="11">
        <f>Taxi_journeydata!D878</f>
        <v>44405</v>
      </c>
      <c r="E878" s="13">
        <f>Taxi_journeydata!E878</f>
        <v>0.78671296296296289</v>
      </c>
      <c r="F878" s="5">
        <f>Taxi_journeydata!F878</f>
        <v>1</v>
      </c>
      <c r="G878" s="5">
        <f>Taxi_journeydata!G878</f>
        <v>181</v>
      </c>
      <c r="H878" s="5">
        <f>Taxi_journeydata!H878</f>
        <v>188</v>
      </c>
      <c r="I878" s="5">
        <f>Taxi_journeydata!I878</f>
        <v>1</v>
      </c>
      <c r="J878" s="5">
        <f>Taxi_journeydata!J878</f>
        <v>3.13</v>
      </c>
      <c r="K878" s="5">
        <f>Taxi_journeydata!K878</f>
        <v>17</v>
      </c>
      <c r="M878" s="13">
        <f>IF(K878="","",Taxi_journeydata!M878)</f>
        <v>1.7708333332848269E-2</v>
      </c>
      <c r="N878" s="46">
        <f t="shared" si="42"/>
        <v>25.499999999301508</v>
      </c>
      <c r="O878" s="5">
        <f t="shared" si="41"/>
        <v>4</v>
      </c>
      <c r="P878" s="20">
        <f t="shared" si="43"/>
        <v>18</v>
      </c>
    </row>
    <row r="879" spans="2:16" x14ac:dyDescent="0.35">
      <c r="B879" s="11">
        <f>Taxi_journeydata!B879</f>
        <v>44405</v>
      </c>
      <c r="C879" s="13">
        <f>Taxi_journeydata!C879</f>
        <v>0.79039351851851858</v>
      </c>
      <c r="D879" s="11">
        <f>Taxi_journeydata!D879</f>
        <v>44405</v>
      </c>
      <c r="E879" s="13">
        <f>Taxi_journeydata!E879</f>
        <v>0.80060185185185195</v>
      </c>
      <c r="F879" s="5">
        <f>Taxi_journeydata!F879</f>
        <v>1</v>
      </c>
      <c r="G879" s="5">
        <f>Taxi_journeydata!G879</f>
        <v>82</v>
      </c>
      <c r="H879" s="5">
        <f>Taxi_journeydata!H879</f>
        <v>129</v>
      </c>
      <c r="I879" s="5">
        <f>Taxi_journeydata!I879</f>
        <v>1</v>
      </c>
      <c r="J879" s="5">
        <f>Taxi_journeydata!J879</f>
        <v>1.93</v>
      </c>
      <c r="K879" s="5">
        <f>Taxi_journeydata!K879</f>
        <v>11</v>
      </c>
      <c r="M879" s="13">
        <f>IF(K879="","",Taxi_journeydata!M879)</f>
        <v>1.0208333333139308E-2</v>
      </c>
      <c r="N879" s="46">
        <f t="shared" si="42"/>
        <v>14.699999999720603</v>
      </c>
      <c r="O879" s="5">
        <f t="shared" si="41"/>
        <v>4</v>
      </c>
      <c r="P879" s="20">
        <f t="shared" si="43"/>
        <v>18</v>
      </c>
    </row>
    <row r="880" spans="2:16" x14ac:dyDescent="0.35">
      <c r="B880" s="11">
        <f>Taxi_journeydata!B880</f>
        <v>44405</v>
      </c>
      <c r="C880" s="13">
        <f>Taxi_journeydata!C880</f>
        <v>0.80120370370370375</v>
      </c>
      <c r="D880" s="11">
        <f>Taxi_journeydata!D880</f>
        <v>44405</v>
      </c>
      <c r="E880" s="13">
        <f>Taxi_journeydata!E880</f>
        <v>0.80320601851851858</v>
      </c>
      <c r="F880" s="5">
        <f>Taxi_journeydata!F880</f>
        <v>1</v>
      </c>
      <c r="G880" s="5">
        <f>Taxi_journeydata!G880</f>
        <v>41</v>
      </c>
      <c r="H880" s="5">
        <f>Taxi_journeydata!H880</f>
        <v>41</v>
      </c>
      <c r="I880" s="5">
        <f>Taxi_journeydata!I880</f>
        <v>1</v>
      </c>
      <c r="J880" s="5">
        <f>Taxi_journeydata!J880</f>
        <v>0.4</v>
      </c>
      <c r="K880" s="5">
        <f>Taxi_journeydata!K880</f>
        <v>4</v>
      </c>
      <c r="M880" s="13">
        <f>IF(K880="","",Taxi_journeydata!M880)</f>
        <v>2.0023148172185756E-3</v>
      </c>
      <c r="N880" s="46">
        <f t="shared" si="42"/>
        <v>2.8833333367947489</v>
      </c>
      <c r="O880" s="5">
        <f t="shared" si="41"/>
        <v>4</v>
      </c>
      <c r="P880" s="20">
        <f t="shared" si="43"/>
        <v>19</v>
      </c>
    </row>
    <row r="881" spans="2:16" x14ac:dyDescent="0.35">
      <c r="B881" s="11">
        <f>Taxi_journeydata!B881</f>
        <v>44405</v>
      </c>
      <c r="C881" s="13">
        <f>Taxi_journeydata!C881</f>
        <v>0.81472222222222224</v>
      </c>
      <c r="D881" s="11">
        <f>Taxi_journeydata!D881</f>
        <v>44405</v>
      </c>
      <c r="E881" s="13">
        <f>Taxi_journeydata!E881</f>
        <v>0.83256944444444436</v>
      </c>
      <c r="F881" s="5">
        <f>Taxi_journeydata!F881</f>
        <v>1</v>
      </c>
      <c r="G881" s="5">
        <f>Taxi_journeydata!G881</f>
        <v>69</v>
      </c>
      <c r="H881" s="5">
        <f>Taxi_journeydata!H881</f>
        <v>265</v>
      </c>
      <c r="I881" s="5">
        <f>Taxi_journeydata!I881</f>
        <v>1</v>
      </c>
      <c r="J881" s="5">
        <f>Taxi_journeydata!J881</f>
        <v>9.49</v>
      </c>
      <c r="K881" s="5">
        <f>Taxi_journeydata!K881</f>
        <v>30</v>
      </c>
      <c r="M881" s="13">
        <f>IF(K881="","",Taxi_journeydata!M881)</f>
        <v>1.7847222225100268E-2</v>
      </c>
      <c r="N881" s="46">
        <f t="shared" si="42"/>
        <v>25.700000004144385</v>
      </c>
      <c r="O881" s="5">
        <f t="shared" si="41"/>
        <v>4</v>
      </c>
      <c r="P881" s="20">
        <f t="shared" si="43"/>
        <v>19</v>
      </c>
    </row>
    <row r="882" spans="2:16" x14ac:dyDescent="0.35">
      <c r="B882" s="11">
        <f>Taxi_journeydata!B882</f>
        <v>44405</v>
      </c>
      <c r="C882" s="13">
        <f>Taxi_journeydata!C882</f>
        <v>0.84880787037037031</v>
      </c>
      <c r="D882" s="11">
        <f>Taxi_journeydata!D882</f>
        <v>44405</v>
      </c>
      <c r="E882" s="13">
        <f>Taxi_journeydata!E882</f>
        <v>0.87013888888888891</v>
      </c>
      <c r="F882" s="5">
        <f>Taxi_journeydata!F882</f>
        <v>1</v>
      </c>
      <c r="G882" s="5">
        <f>Taxi_journeydata!G882</f>
        <v>130</v>
      </c>
      <c r="H882" s="5">
        <f>Taxi_journeydata!H882</f>
        <v>139</v>
      </c>
      <c r="I882" s="5">
        <f>Taxi_journeydata!I882</f>
        <v>1</v>
      </c>
      <c r="J882" s="5">
        <f>Taxi_journeydata!J882</f>
        <v>4.79</v>
      </c>
      <c r="K882" s="5">
        <f>Taxi_journeydata!K882</f>
        <v>19.5</v>
      </c>
      <c r="M882" s="13">
        <f>IF(K882="","",Taxi_journeydata!M882)</f>
        <v>2.1331018520868383E-2</v>
      </c>
      <c r="N882" s="46">
        <f t="shared" si="42"/>
        <v>30.716666670050472</v>
      </c>
      <c r="O882" s="5">
        <f t="shared" si="41"/>
        <v>4</v>
      </c>
      <c r="P882" s="20">
        <f t="shared" si="43"/>
        <v>20</v>
      </c>
    </row>
    <row r="883" spans="2:16" x14ac:dyDescent="0.35">
      <c r="B883" s="11">
        <f>Taxi_journeydata!B883</f>
        <v>44405</v>
      </c>
      <c r="C883" s="13">
        <f>Taxi_journeydata!C883</f>
        <v>0.88190972222222219</v>
      </c>
      <c r="D883" s="11">
        <f>Taxi_journeydata!D883</f>
        <v>44405</v>
      </c>
      <c r="E883" s="13">
        <f>Taxi_journeydata!E883</f>
        <v>0.88543981481481471</v>
      </c>
      <c r="F883" s="5">
        <f>Taxi_journeydata!F883</f>
        <v>1</v>
      </c>
      <c r="G883" s="5">
        <f>Taxi_journeydata!G883</f>
        <v>264</v>
      </c>
      <c r="H883" s="5">
        <f>Taxi_journeydata!H883</f>
        <v>264</v>
      </c>
      <c r="I883" s="5">
        <f>Taxi_journeydata!I883</f>
        <v>1</v>
      </c>
      <c r="J883" s="5">
        <f>Taxi_journeydata!J883</f>
        <v>0.9</v>
      </c>
      <c r="K883" s="5">
        <f>Taxi_journeydata!K883</f>
        <v>5.5</v>
      </c>
      <c r="M883" s="13">
        <f>IF(K883="","",Taxi_journeydata!M883)</f>
        <v>3.5300925956107676E-3</v>
      </c>
      <c r="N883" s="46">
        <f t="shared" si="42"/>
        <v>5.0833333376795053</v>
      </c>
      <c r="O883" s="5">
        <f t="shared" si="41"/>
        <v>4</v>
      </c>
      <c r="P883" s="20">
        <f t="shared" si="43"/>
        <v>21</v>
      </c>
    </row>
    <row r="884" spans="2:16" x14ac:dyDescent="0.35">
      <c r="B884" s="11">
        <f>Taxi_journeydata!B884</f>
        <v>44405</v>
      </c>
      <c r="C884" s="13">
        <f>Taxi_journeydata!C884</f>
        <v>0.94344907407407408</v>
      </c>
      <c r="D884" s="11">
        <f>Taxi_journeydata!D884</f>
        <v>44405</v>
      </c>
      <c r="E884" s="13">
        <f>Taxi_journeydata!E884</f>
        <v>0.96446759259259263</v>
      </c>
      <c r="F884" s="5">
        <f>Taxi_journeydata!F884</f>
        <v>1</v>
      </c>
      <c r="G884" s="5">
        <f>Taxi_journeydata!G884</f>
        <v>127</v>
      </c>
      <c r="H884" s="5">
        <f>Taxi_journeydata!H884</f>
        <v>74</v>
      </c>
      <c r="I884" s="5">
        <f>Taxi_journeydata!I884</f>
        <v>5</v>
      </c>
      <c r="J884" s="5">
        <f>Taxi_journeydata!J884</f>
        <v>9.09</v>
      </c>
      <c r="K884" s="5">
        <f>Taxi_journeydata!K884</f>
        <v>30</v>
      </c>
      <c r="M884" s="13">
        <f>IF(K884="","",Taxi_journeydata!M884)</f>
        <v>2.1018518520577345E-2</v>
      </c>
      <c r="N884" s="46">
        <f t="shared" si="42"/>
        <v>30.266666669631377</v>
      </c>
      <c r="O884" s="5">
        <f t="shared" si="41"/>
        <v>4</v>
      </c>
      <c r="P884" s="20">
        <f t="shared" si="43"/>
        <v>22</v>
      </c>
    </row>
    <row r="885" spans="2:16" x14ac:dyDescent="0.35">
      <c r="B885" s="11">
        <f>Taxi_journeydata!B885</f>
        <v>44406</v>
      </c>
      <c r="C885" s="13">
        <f>Taxi_journeydata!C885</f>
        <v>8.3333333333333339E-4</v>
      </c>
      <c r="D885" s="11">
        <f>Taxi_journeydata!D885</f>
        <v>44406</v>
      </c>
      <c r="E885" s="13">
        <f>Taxi_journeydata!E885</f>
        <v>4.5949074074074078E-3</v>
      </c>
      <c r="F885" s="5">
        <f>Taxi_journeydata!F885</f>
        <v>1</v>
      </c>
      <c r="G885" s="5">
        <f>Taxi_journeydata!G885</f>
        <v>166</v>
      </c>
      <c r="H885" s="5">
        <f>Taxi_journeydata!H885</f>
        <v>42</v>
      </c>
      <c r="I885" s="5">
        <f>Taxi_journeydata!I885</f>
        <v>1</v>
      </c>
      <c r="J885" s="5">
        <f>Taxi_journeydata!J885</f>
        <v>0.95</v>
      </c>
      <c r="K885" s="5">
        <f>Taxi_journeydata!K885</f>
        <v>6</v>
      </c>
      <c r="M885" s="13">
        <f>IF(K885="","",Taxi_journeydata!M885)</f>
        <v>3.7615740729961544E-3</v>
      </c>
      <c r="N885" s="46">
        <f t="shared" si="42"/>
        <v>5.4166666651144624</v>
      </c>
      <c r="O885" s="5">
        <f t="shared" si="41"/>
        <v>5</v>
      </c>
      <c r="P885" s="20">
        <f t="shared" si="43"/>
        <v>0</v>
      </c>
    </row>
    <row r="886" spans="2:16" x14ac:dyDescent="0.35">
      <c r="B886" s="11">
        <f>Taxi_journeydata!B886</f>
        <v>44406</v>
      </c>
      <c r="C886" s="13">
        <f>Taxi_journeydata!C886</f>
        <v>5.5532407407407412E-2</v>
      </c>
      <c r="D886" s="11">
        <f>Taxi_journeydata!D886</f>
        <v>44406</v>
      </c>
      <c r="E886" s="13">
        <f>Taxi_journeydata!E886</f>
        <v>5.8923611111111107E-2</v>
      </c>
      <c r="F886" s="5">
        <f>Taxi_journeydata!F886</f>
        <v>1</v>
      </c>
      <c r="G886" s="5">
        <f>Taxi_journeydata!G886</f>
        <v>42</v>
      </c>
      <c r="H886" s="5">
        <f>Taxi_journeydata!H886</f>
        <v>41</v>
      </c>
      <c r="I886" s="5">
        <f>Taxi_journeydata!I886</f>
        <v>1</v>
      </c>
      <c r="J886" s="5">
        <f>Taxi_journeydata!J886</f>
        <v>1.05</v>
      </c>
      <c r="K886" s="5">
        <f>Taxi_journeydata!K886</f>
        <v>6</v>
      </c>
      <c r="M886" s="13">
        <f>IF(K886="","",Taxi_journeydata!M886)</f>
        <v>3.3912037033587694E-3</v>
      </c>
      <c r="N886" s="46">
        <f t="shared" si="42"/>
        <v>4.883333332836628</v>
      </c>
      <c r="O886" s="5">
        <f t="shared" si="41"/>
        <v>5</v>
      </c>
      <c r="P886" s="20">
        <f t="shared" si="43"/>
        <v>1</v>
      </c>
    </row>
    <row r="887" spans="2:16" x14ac:dyDescent="0.35">
      <c r="B887" s="11">
        <f>Taxi_journeydata!B887</f>
        <v>44406</v>
      </c>
      <c r="C887" s="13">
        <f>Taxi_journeydata!C887</f>
        <v>5.1817129629629623E-2</v>
      </c>
      <c r="D887" s="11">
        <f>Taxi_journeydata!D887</f>
        <v>44406</v>
      </c>
      <c r="E887" s="13">
        <f>Taxi_journeydata!E887</f>
        <v>5.2534722222222219E-2</v>
      </c>
      <c r="F887" s="5">
        <f>Taxi_journeydata!F887</f>
        <v>1</v>
      </c>
      <c r="G887" s="5">
        <f>Taxi_journeydata!G887</f>
        <v>41</v>
      </c>
      <c r="H887" s="5">
        <f>Taxi_journeydata!H887</f>
        <v>41</v>
      </c>
      <c r="I887" s="5">
        <f>Taxi_journeydata!I887</f>
        <v>1</v>
      </c>
      <c r="J887" s="5">
        <f>Taxi_journeydata!J887</f>
        <v>0.11</v>
      </c>
      <c r="K887" s="5">
        <f>Taxi_journeydata!K887</f>
        <v>3</v>
      </c>
      <c r="M887" s="13">
        <f>IF(K887="","",Taxi_journeydata!M887)</f>
        <v>7.1759259299142286E-4</v>
      </c>
      <c r="N887" s="46">
        <f t="shared" si="42"/>
        <v>1.0333333339076489</v>
      </c>
      <c r="O887" s="5">
        <f t="shared" si="41"/>
        <v>5</v>
      </c>
      <c r="P887" s="20">
        <f t="shared" si="43"/>
        <v>1</v>
      </c>
    </row>
    <row r="888" spans="2:16" x14ac:dyDescent="0.35">
      <c r="B888" s="11">
        <f>Taxi_journeydata!B888</f>
        <v>44406</v>
      </c>
      <c r="C888" s="13">
        <f>Taxi_journeydata!C888</f>
        <v>0.28341435185185188</v>
      </c>
      <c r="D888" s="11">
        <f>Taxi_journeydata!D888</f>
        <v>44406</v>
      </c>
      <c r="E888" s="13">
        <f>Taxi_journeydata!E888</f>
        <v>0.29065972222222219</v>
      </c>
      <c r="F888" s="5">
        <f>Taxi_journeydata!F888</f>
        <v>1</v>
      </c>
      <c r="G888" s="5">
        <f>Taxi_journeydata!G888</f>
        <v>42</v>
      </c>
      <c r="H888" s="5">
        <f>Taxi_journeydata!H888</f>
        <v>168</v>
      </c>
      <c r="I888" s="5">
        <f>Taxi_journeydata!I888</f>
        <v>1</v>
      </c>
      <c r="J888" s="5">
        <f>Taxi_journeydata!J888</f>
        <v>2.09</v>
      </c>
      <c r="K888" s="5">
        <f>Taxi_journeydata!K888</f>
        <v>10</v>
      </c>
      <c r="M888" s="13">
        <f>IF(K888="","",Taxi_journeydata!M888)</f>
        <v>7.2453703687642701E-3</v>
      </c>
      <c r="N888" s="46">
        <f t="shared" si="42"/>
        <v>10.433333331020549</v>
      </c>
      <c r="O888" s="5">
        <f t="shared" si="41"/>
        <v>5</v>
      </c>
      <c r="P888" s="20">
        <f t="shared" si="43"/>
        <v>6</v>
      </c>
    </row>
    <row r="889" spans="2:16" x14ac:dyDescent="0.35">
      <c r="B889" s="11">
        <f>Taxi_journeydata!B889</f>
        <v>44406</v>
      </c>
      <c r="C889" s="13">
        <f>Taxi_journeydata!C889</f>
        <v>0.30173611111111109</v>
      </c>
      <c r="D889" s="11">
        <f>Taxi_journeydata!D889</f>
        <v>44406</v>
      </c>
      <c r="E889" s="13">
        <f>Taxi_journeydata!E889</f>
        <v>0.30819444444444444</v>
      </c>
      <c r="F889" s="5">
        <f>Taxi_journeydata!F889</f>
        <v>1</v>
      </c>
      <c r="G889" s="5">
        <f>Taxi_journeydata!G889</f>
        <v>74</v>
      </c>
      <c r="H889" s="5">
        <f>Taxi_journeydata!H889</f>
        <v>74</v>
      </c>
      <c r="I889" s="5">
        <f>Taxi_journeydata!I889</f>
        <v>1</v>
      </c>
      <c r="J889" s="5">
        <f>Taxi_journeydata!J889</f>
        <v>1.19</v>
      </c>
      <c r="K889" s="5">
        <f>Taxi_journeydata!K889</f>
        <v>7.5</v>
      </c>
      <c r="M889" s="13">
        <f>IF(K889="","",Taxi_journeydata!M889)</f>
        <v>6.4583333369228058E-3</v>
      </c>
      <c r="N889" s="46">
        <f t="shared" si="42"/>
        <v>9.3000000051688403</v>
      </c>
      <c r="O889" s="5">
        <f t="shared" si="41"/>
        <v>5</v>
      </c>
      <c r="P889" s="20">
        <f t="shared" si="43"/>
        <v>7</v>
      </c>
    </row>
    <row r="890" spans="2:16" x14ac:dyDescent="0.35">
      <c r="B890" s="11">
        <f>Taxi_journeydata!B890</f>
        <v>44406</v>
      </c>
      <c r="C890" s="13">
        <f>Taxi_journeydata!C890</f>
        <v>0.34363425925925922</v>
      </c>
      <c r="D890" s="11">
        <f>Taxi_journeydata!D890</f>
        <v>44406</v>
      </c>
      <c r="E890" s="13">
        <f>Taxi_journeydata!E890</f>
        <v>0.34637731481481482</v>
      </c>
      <c r="F890" s="5">
        <f>Taxi_journeydata!F890</f>
        <v>1</v>
      </c>
      <c r="G890" s="5">
        <f>Taxi_journeydata!G890</f>
        <v>41</v>
      </c>
      <c r="H890" s="5">
        <f>Taxi_journeydata!H890</f>
        <v>42</v>
      </c>
      <c r="I890" s="5">
        <f>Taxi_journeydata!I890</f>
        <v>1</v>
      </c>
      <c r="J890" s="5">
        <f>Taxi_journeydata!J890</f>
        <v>0.74</v>
      </c>
      <c r="K890" s="5">
        <f>Taxi_journeydata!K890</f>
        <v>5</v>
      </c>
      <c r="M890" s="13">
        <f>IF(K890="","",Taxi_journeydata!M890)</f>
        <v>2.7430555564933456E-3</v>
      </c>
      <c r="N890" s="46">
        <f t="shared" si="42"/>
        <v>3.9500000013504177</v>
      </c>
      <c r="O890" s="5">
        <f t="shared" si="41"/>
        <v>5</v>
      </c>
      <c r="P890" s="20">
        <f t="shared" si="43"/>
        <v>8</v>
      </c>
    </row>
    <row r="891" spans="2:16" x14ac:dyDescent="0.35">
      <c r="B891" s="11">
        <f>Taxi_journeydata!B891</f>
        <v>44406</v>
      </c>
      <c r="C891" s="13">
        <f>Taxi_journeydata!C891</f>
        <v>0.36259259259259258</v>
      </c>
      <c r="D891" s="11">
        <f>Taxi_journeydata!D891</f>
        <v>44406</v>
      </c>
      <c r="E891" s="13">
        <f>Taxi_journeydata!E891</f>
        <v>0.36951388888888892</v>
      </c>
      <c r="F891" s="5">
        <f>Taxi_journeydata!F891</f>
        <v>1</v>
      </c>
      <c r="G891" s="5">
        <f>Taxi_journeydata!G891</f>
        <v>41</v>
      </c>
      <c r="H891" s="5">
        <f>Taxi_journeydata!H891</f>
        <v>74</v>
      </c>
      <c r="I891" s="5">
        <f>Taxi_journeydata!I891</f>
        <v>1</v>
      </c>
      <c r="J891" s="5">
        <f>Taxi_journeydata!J891</f>
        <v>0.8</v>
      </c>
      <c r="K891" s="5">
        <f>Taxi_journeydata!K891</f>
        <v>7.5</v>
      </c>
      <c r="M891" s="13">
        <f>IF(K891="","",Taxi_journeydata!M891)</f>
        <v>6.921296298969537E-3</v>
      </c>
      <c r="N891" s="46">
        <f t="shared" si="42"/>
        <v>9.9666666705161333</v>
      </c>
      <c r="O891" s="5">
        <f t="shared" si="41"/>
        <v>5</v>
      </c>
      <c r="P891" s="20">
        <f t="shared" si="43"/>
        <v>8</v>
      </c>
    </row>
    <row r="892" spans="2:16" x14ac:dyDescent="0.35">
      <c r="B892" s="11">
        <f>Taxi_journeydata!B892</f>
        <v>44406</v>
      </c>
      <c r="C892" s="13">
        <f>Taxi_journeydata!C892</f>
        <v>0.36531249999999998</v>
      </c>
      <c r="D892" s="11">
        <f>Taxi_journeydata!D892</f>
        <v>44406</v>
      </c>
      <c r="E892" s="13">
        <f>Taxi_journeydata!E892</f>
        <v>0.37820601851851854</v>
      </c>
      <c r="F892" s="5">
        <f>Taxi_journeydata!F892</f>
        <v>1</v>
      </c>
      <c r="G892" s="5">
        <f>Taxi_journeydata!G892</f>
        <v>74</v>
      </c>
      <c r="H892" s="5">
        <f>Taxi_journeydata!H892</f>
        <v>116</v>
      </c>
      <c r="I892" s="5">
        <f>Taxi_journeydata!I892</f>
        <v>1</v>
      </c>
      <c r="J892" s="5">
        <f>Taxi_journeydata!J892</f>
        <v>2.76</v>
      </c>
      <c r="K892" s="5">
        <f>Taxi_journeydata!K892</f>
        <v>14</v>
      </c>
      <c r="M892" s="13">
        <f>IF(K892="","",Taxi_journeydata!M892)</f>
        <v>1.2893518520286307E-2</v>
      </c>
      <c r="N892" s="46">
        <f t="shared" si="42"/>
        <v>18.566666669212282</v>
      </c>
      <c r="O892" s="5">
        <f t="shared" si="41"/>
        <v>5</v>
      </c>
      <c r="P892" s="20">
        <f t="shared" si="43"/>
        <v>8</v>
      </c>
    </row>
    <row r="893" spans="2:16" x14ac:dyDescent="0.35">
      <c r="B893" s="11">
        <f>Taxi_journeydata!B893</f>
        <v>44406</v>
      </c>
      <c r="C893" s="13">
        <f>Taxi_journeydata!C893</f>
        <v>0.35378472222222218</v>
      </c>
      <c r="D893" s="11">
        <f>Taxi_journeydata!D893</f>
        <v>44406</v>
      </c>
      <c r="E893" s="13">
        <f>Taxi_journeydata!E893</f>
        <v>0.37511574074074078</v>
      </c>
      <c r="F893" s="5">
        <f>Taxi_journeydata!F893</f>
        <v>1</v>
      </c>
      <c r="G893" s="5">
        <f>Taxi_journeydata!G893</f>
        <v>197</v>
      </c>
      <c r="H893" s="5">
        <f>Taxi_journeydata!H893</f>
        <v>138</v>
      </c>
      <c r="I893" s="5">
        <f>Taxi_journeydata!I893</f>
        <v>1</v>
      </c>
      <c r="J893" s="5">
        <f>Taxi_journeydata!J893</f>
        <v>7.77</v>
      </c>
      <c r="K893" s="5">
        <f>Taxi_journeydata!K893</f>
        <v>28.5</v>
      </c>
      <c r="M893" s="13">
        <f>IF(K893="","",Taxi_journeydata!M893)</f>
        <v>2.1331018520868383E-2</v>
      </c>
      <c r="N893" s="46">
        <f t="shared" si="42"/>
        <v>30.716666670050472</v>
      </c>
      <c r="O893" s="5">
        <f t="shared" si="41"/>
        <v>5</v>
      </c>
      <c r="P893" s="20">
        <f t="shared" si="43"/>
        <v>8</v>
      </c>
    </row>
    <row r="894" spans="2:16" x14ac:dyDescent="0.35">
      <c r="B894" s="11">
        <f>Taxi_journeydata!B894</f>
        <v>44406</v>
      </c>
      <c r="C894" s="13">
        <f>Taxi_journeydata!C894</f>
        <v>0.3741666666666667</v>
      </c>
      <c r="D894" s="11">
        <f>Taxi_journeydata!D894</f>
        <v>44406</v>
      </c>
      <c r="E894" s="13">
        <f>Taxi_journeydata!E894</f>
        <v>0.38078703703703703</v>
      </c>
      <c r="F894" s="5">
        <f>Taxi_journeydata!F894</f>
        <v>1</v>
      </c>
      <c r="G894" s="5">
        <f>Taxi_journeydata!G894</f>
        <v>244</v>
      </c>
      <c r="H894" s="5">
        <f>Taxi_journeydata!H894</f>
        <v>169</v>
      </c>
      <c r="I894" s="5">
        <f>Taxi_journeydata!I894</f>
        <v>1</v>
      </c>
      <c r="J894" s="5">
        <f>Taxi_journeydata!J894</f>
        <v>2.1800000000000002</v>
      </c>
      <c r="K894" s="5">
        <f>Taxi_journeydata!K894</f>
        <v>9.5</v>
      </c>
      <c r="M894" s="13">
        <f>IF(K894="","",Taxi_journeydata!M894)</f>
        <v>6.6203703681821935E-3</v>
      </c>
      <c r="N894" s="46">
        <f t="shared" si="42"/>
        <v>9.5333333301823586</v>
      </c>
      <c r="O894" s="5">
        <f t="shared" si="41"/>
        <v>5</v>
      </c>
      <c r="P894" s="20">
        <f t="shared" si="43"/>
        <v>8</v>
      </c>
    </row>
    <row r="895" spans="2:16" x14ac:dyDescent="0.35">
      <c r="B895" s="11">
        <f>Taxi_journeydata!B895</f>
        <v>44406</v>
      </c>
      <c r="C895" s="13">
        <f>Taxi_journeydata!C895</f>
        <v>0.44562499999999999</v>
      </c>
      <c r="D895" s="11">
        <f>Taxi_journeydata!D895</f>
        <v>44406</v>
      </c>
      <c r="E895" s="13">
        <f>Taxi_journeydata!E895</f>
        <v>0.45019675925925928</v>
      </c>
      <c r="F895" s="5">
        <f>Taxi_journeydata!F895</f>
        <v>1</v>
      </c>
      <c r="G895" s="5">
        <f>Taxi_journeydata!G895</f>
        <v>41</v>
      </c>
      <c r="H895" s="5">
        <f>Taxi_journeydata!H895</f>
        <v>24</v>
      </c>
      <c r="I895" s="5">
        <f>Taxi_journeydata!I895</f>
        <v>3</v>
      </c>
      <c r="J895" s="5">
        <f>Taxi_journeydata!J895</f>
        <v>0.57999999999999996</v>
      </c>
      <c r="K895" s="5">
        <f>Taxi_journeydata!K895</f>
        <v>5.5</v>
      </c>
      <c r="M895" s="13">
        <f>IF(K895="","",Taxi_journeydata!M895)</f>
        <v>4.5717592583969235E-3</v>
      </c>
      <c r="N895" s="46">
        <f t="shared" si="42"/>
        <v>6.5833333320915699</v>
      </c>
      <c r="O895" s="5">
        <f t="shared" si="41"/>
        <v>5</v>
      </c>
      <c r="P895" s="20">
        <f t="shared" si="43"/>
        <v>10</v>
      </c>
    </row>
    <row r="896" spans="2:16" x14ac:dyDescent="0.35">
      <c r="B896" s="11">
        <f>Taxi_journeydata!B896</f>
        <v>44406</v>
      </c>
      <c r="C896" s="13">
        <f>Taxi_journeydata!C896</f>
        <v>0.43957175925925923</v>
      </c>
      <c r="D896" s="11">
        <f>Taxi_journeydata!D896</f>
        <v>44406</v>
      </c>
      <c r="E896" s="13">
        <f>Taxi_journeydata!E896</f>
        <v>0.44548611111111108</v>
      </c>
      <c r="F896" s="5">
        <f>Taxi_journeydata!F896</f>
        <v>1</v>
      </c>
      <c r="G896" s="5">
        <f>Taxi_journeydata!G896</f>
        <v>74</v>
      </c>
      <c r="H896" s="5">
        <f>Taxi_journeydata!H896</f>
        <v>43</v>
      </c>
      <c r="I896" s="5">
        <f>Taxi_journeydata!I896</f>
        <v>1</v>
      </c>
      <c r="J896" s="5">
        <f>Taxi_journeydata!J896</f>
        <v>1.4</v>
      </c>
      <c r="K896" s="5">
        <f>Taxi_journeydata!K896</f>
        <v>7.5</v>
      </c>
      <c r="M896" s="13">
        <f>IF(K896="","",Taxi_journeydata!M896)</f>
        <v>5.914351851970423E-3</v>
      </c>
      <c r="N896" s="46">
        <f t="shared" si="42"/>
        <v>8.5166666668374091</v>
      </c>
      <c r="O896" s="5">
        <f t="shared" si="41"/>
        <v>5</v>
      </c>
      <c r="P896" s="20">
        <f t="shared" si="43"/>
        <v>10</v>
      </c>
    </row>
    <row r="897" spans="2:16" x14ac:dyDescent="0.35">
      <c r="B897" s="11">
        <f>Taxi_journeydata!B897</f>
        <v>44406</v>
      </c>
      <c r="C897" s="13">
        <f>Taxi_journeydata!C897</f>
        <v>0.49251157407407403</v>
      </c>
      <c r="D897" s="11">
        <f>Taxi_journeydata!D897</f>
        <v>44406</v>
      </c>
      <c r="E897" s="13">
        <f>Taxi_journeydata!E897</f>
        <v>0.5015856481481481</v>
      </c>
      <c r="F897" s="5">
        <f>Taxi_journeydata!F897</f>
        <v>1</v>
      </c>
      <c r="G897" s="5">
        <f>Taxi_journeydata!G897</f>
        <v>243</v>
      </c>
      <c r="H897" s="5">
        <f>Taxi_journeydata!H897</f>
        <v>244</v>
      </c>
      <c r="I897" s="5">
        <f>Taxi_journeydata!I897</f>
        <v>1</v>
      </c>
      <c r="J897" s="5">
        <f>Taxi_journeydata!J897</f>
        <v>1.4</v>
      </c>
      <c r="K897" s="5">
        <f>Taxi_journeydata!K897</f>
        <v>10</v>
      </c>
      <c r="M897" s="13">
        <f>IF(K897="","",Taxi_journeydata!M897)</f>
        <v>9.074074070667848E-3</v>
      </c>
      <c r="N897" s="46">
        <f t="shared" si="42"/>
        <v>13.066666661761701</v>
      </c>
      <c r="O897" s="5">
        <f t="shared" si="41"/>
        <v>5</v>
      </c>
      <c r="P897" s="20">
        <f t="shared" si="43"/>
        <v>11</v>
      </c>
    </row>
    <row r="898" spans="2:16" x14ac:dyDescent="0.35">
      <c r="B898" s="11">
        <f>Taxi_journeydata!B898</f>
        <v>44406</v>
      </c>
      <c r="C898" s="13">
        <f>Taxi_journeydata!C898</f>
        <v>0.46916666666666668</v>
      </c>
      <c r="D898" s="11">
        <f>Taxi_journeydata!D898</f>
        <v>44406</v>
      </c>
      <c r="E898" s="13">
        <f>Taxi_journeydata!E898</f>
        <v>0.47339120370370374</v>
      </c>
      <c r="F898" s="5">
        <f>Taxi_journeydata!F898</f>
        <v>1</v>
      </c>
      <c r="G898" s="5">
        <f>Taxi_journeydata!G898</f>
        <v>7</v>
      </c>
      <c r="H898" s="5">
        <f>Taxi_journeydata!H898</f>
        <v>7</v>
      </c>
      <c r="I898" s="5">
        <f>Taxi_journeydata!I898</f>
        <v>1</v>
      </c>
      <c r="J898" s="5">
        <f>Taxi_journeydata!J898</f>
        <v>0.71</v>
      </c>
      <c r="K898" s="5">
        <f>Taxi_journeydata!K898</f>
        <v>5.5</v>
      </c>
      <c r="M898" s="13">
        <f>IF(K898="","",Taxi_journeydata!M898)</f>
        <v>4.2245370350428857E-3</v>
      </c>
      <c r="N898" s="46">
        <f t="shared" si="42"/>
        <v>6.0833333304617554</v>
      </c>
      <c r="O898" s="5">
        <f t="shared" si="41"/>
        <v>5</v>
      </c>
      <c r="P898" s="20">
        <f t="shared" si="43"/>
        <v>11</v>
      </c>
    </row>
    <row r="899" spans="2:16" x14ac:dyDescent="0.35">
      <c r="B899" s="11">
        <f>Taxi_journeydata!B899</f>
        <v>44406</v>
      </c>
      <c r="C899" s="13">
        <f>Taxi_journeydata!C899</f>
        <v>0.46929398148148144</v>
      </c>
      <c r="D899" s="11">
        <f>Taxi_journeydata!D899</f>
        <v>44406</v>
      </c>
      <c r="E899" s="13">
        <f>Taxi_journeydata!E899</f>
        <v>0.47849537037037032</v>
      </c>
      <c r="F899" s="5">
        <f>Taxi_journeydata!F899</f>
        <v>1</v>
      </c>
      <c r="G899" s="5">
        <f>Taxi_journeydata!G899</f>
        <v>42</v>
      </c>
      <c r="H899" s="5">
        <f>Taxi_journeydata!H899</f>
        <v>147</v>
      </c>
      <c r="I899" s="5">
        <f>Taxi_journeydata!I899</f>
        <v>1</v>
      </c>
      <c r="J899" s="5">
        <f>Taxi_journeydata!J899</f>
        <v>3.54</v>
      </c>
      <c r="K899" s="5">
        <f>Taxi_journeydata!K899</f>
        <v>13.5</v>
      </c>
      <c r="M899" s="13">
        <f>IF(K899="","",Taxi_journeydata!M899)</f>
        <v>9.2013888861401938E-3</v>
      </c>
      <c r="N899" s="46">
        <f t="shared" si="42"/>
        <v>13.249999996041879</v>
      </c>
      <c r="O899" s="5">
        <f t="shared" si="41"/>
        <v>5</v>
      </c>
      <c r="P899" s="20">
        <f t="shared" si="43"/>
        <v>11</v>
      </c>
    </row>
    <row r="900" spans="2:16" x14ac:dyDescent="0.35">
      <c r="B900" s="11">
        <f>Taxi_journeydata!B900</f>
        <v>44406</v>
      </c>
      <c r="C900" s="13">
        <f>Taxi_journeydata!C900</f>
        <v>0.49898148148148147</v>
      </c>
      <c r="D900" s="11">
        <f>Taxi_journeydata!D900</f>
        <v>44406</v>
      </c>
      <c r="E900" s="13">
        <f>Taxi_journeydata!E900</f>
        <v>0.5053819444444444</v>
      </c>
      <c r="F900" s="5">
        <f>Taxi_journeydata!F900</f>
        <v>1</v>
      </c>
      <c r="G900" s="5">
        <f>Taxi_journeydata!G900</f>
        <v>70</v>
      </c>
      <c r="H900" s="5">
        <f>Taxi_journeydata!H900</f>
        <v>70</v>
      </c>
      <c r="I900" s="5">
        <f>Taxi_journeydata!I900</f>
        <v>1</v>
      </c>
      <c r="J900" s="5">
        <f>Taxi_journeydata!J900</f>
        <v>0.93</v>
      </c>
      <c r="K900" s="5">
        <f>Taxi_journeydata!K900</f>
        <v>7.5</v>
      </c>
      <c r="M900" s="13">
        <f>IF(K900="","",Taxi_journeydata!M900)</f>
        <v>6.4004629603005014E-3</v>
      </c>
      <c r="N900" s="46">
        <f t="shared" si="42"/>
        <v>9.2166666628327221</v>
      </c>
      <c r="O900" s="5">
        <f t="shared" si="41"/>
        <v>5</v>
      </c>
      <c r="P900" s="20">
        <f t="shared" si="43"/>
        <v>11</v>
      </c>
    </row>
    <row r="901" spans="2:16" x14ac:dyDescent="0.35">
      <c r="B901" s="11">
        <f>Taxi_journeydata!B901</f>
        <v>44406</v>
      </c>
      <c r="C901" s="13">
        <f>Taxi_journeydata!C901</f>
        <v>0.57271990740740741</v>
      </c>
      <c r="D901" s="11">
        <f>Taxi_journeydata!D901</f>
        <v>44406</v>
      </c>
      <c r="E901" s="13">
        <f>Taxi_journeydata!E901</f>
        <v>0.58047453703703711</v>
      </c>
      <c r="F901" s="5">
        <f>Taxi_journeydata!F901</f>
        <v>1</v>
      </c>
      <c r="G901" s="5">
        <f>Taxi_journeydata!G901</f>
        <v>42</v>
      </c>
      <c r="H901" s="5">
        <f>Taxi_journeydata!H901</f>
        <v>116</v>
      </c>
      <c r="I901" s="5">
        <f>Taxi_journeydata!I901</f>
        <v>1</v>
      </c>
      <c r="J901" s="5">
        <f>Taxi_journeydata!J901</f>
        <v>1.61</v>
      </c>
      <c r="K901" s="5">
        <f>Taxi_journeydata!K901</f>
        <v>9</v>
      </c>
      <c r="M901" s="13">
        <f>IF(K901="","",Taxi_journeydata!M901)</f>
        <v>7.7546296306536533E-3</v>
      </c>
      <c r="N901" s="46">
        <f t="shared" si="42"/>
        <v>11.166666668141261</v>
      </c>
      <c r="O901" s="5">
        <f t="shared" si="41"/>
        <v>5</v>
      </c>
      <c r="P901" s="20">
        <f t="shared" si="43"/>
        <v>13</v>
      </c>
    </row>
    <row r="902" spans="2:16" x14ac:dyDescent="0.35">
      <c r="B902" s="11">
        <f>Taxi_journeydata!B902</f>
        <v>44406</v>
      </c>
      <c r="C902" s="13">
        <f>Taxi_journeydata!C902</f>
        <v>0.5886689814814815</v>
      </c>
      <c r="D902" s="11">
        <f>Taxi_journeydata!D902</f>
        <v>44406</v>
      </c>
      <c r="E902" s="13">
        <f>Taxi_journeydata!E902</f>
        <v>0.59299768518518514</v>
      </c>
      <c r="F902" s="5">
        <f>Taxi_journeydata!F902</f>
        <v>1</v>
      </c>
      <c r="G902" s="5">
        <f>Taxi_journeydata!G902</f>
        <v>166</v>
      </c>
      <c r="H902" s="5">
        <f>Taxi_journeydata!H902</f>
        <v>152</v>
      </c>
      <c r="I902" s="5">
        <f>Taxi_journeydata!I902</f>
        <v>1</v>
      </c>
      <c r="J902" s="5">
        <f>Taxi_journeydata!J902</f>
        <v>1.06</v>
      </c>
      <c r="K902" s="5">
        <f>Taxi_journeydata!K902</f>
        <v>6</v>
      </c>
      <c r="M902" s="13">
        <f>IF(K902="","",Taxi_journeydata!M902)</f>
        <v>4.3287037042318843E-3</v>
      </c>
      <c r="N902" s="46">
        <f t="shared" si="42"/>
        <v>6.2333333340939134</v>
      </c>
      <c r="O902" s="5">
        <f t="shared" si="41"/>
        <v>5</v>
      </c>
      <c r="P902" s="20">
        <f t="shared" si="43"/>
        <v>14</v>
      </c>
    </row>
    <row r="903" spans="2:16" x14ac:dyDescent="0.35">
      <c r="B903" s="11">
        <f>Taxi_journeydata!B903</f>
        <v>44406</v>
      </c>
      <c r="C903" s="13">
        <f>Taxi_journeydata!C903</f>
        <v>0.64864583333333337</v>
      </c>
      <c r="D903" s="11">
        <f>Taxi_journeydata!D903</f>
        <v>44406</v>
      </c>
      <c r="E903" s="13">
        <f>Taxi_journeydata!E903</f>
        <v>0.66958333333333331</v>
      </c>
      <c r="F903" s="5">
        <f>Taxi_journeydata!F903</f>
        <v>1</v>
      </c>
      <c r="G903" s="5">
        <f>Taxi_journeydata!G903</f>
        <v>95</v>
      </c>
      <c r="H903" s="5">
        <f>Taxi_journeydata!H903</f>
        <v>216</v>
      </c>
      <c r="I903" s="5">
        <f>Taxi_journeydata!I903</f>
        <v>1</v>
      </c>
      <c r="J903" s="5">
        <f>Taxi_journeydata!J903</f>
        <v>4.3899999999999997</v>
      </c>
      <c r="K903" s="5">
        <f>Taxi_journeydata!K903</f>
        <v>21.5</v>
      </c>
      <c r="M903" s="13">
        <f>IF(K903="","",Taxi_journeydata!M903)</f>
        <v>2.0937499997671694E-2</v>
      </c>
      <c r="N903" s="46">
        <f t="shared" si="42"/>
        <v>30.149999996647239</v>
      </c>
      <c r="O903" s="5">
        <f t="shared" si="41"/>
        <v>5</v>
      </c>
      <c r="P903" s="20">
        <f t="shared" si="43"/>
        <v>15</v>
      </c>
    </row>
    <row r="904" spans="2:16" x14ac:dyDescent="0.35">
      <c r="B904" s="11">
        <f>Taxi_journeydata!B904</f>
        <v>44406</v>
      </c>
      <c r="C904" s="13">
        <f>Taxi_journeydata!C904</f>
        <v>0.63097222222222216</v>
      </c>
      <c r="D904" s="11">
        <f>Taxi_journeydata!D904</f>
        <v>44406</v>
      </c>
      <c r="E904" s="13">
        <f>Taxi_journeydata!E904</f>
        <v>0.63909722222222221</v>
      </c>
      <c r="F904" s="5">
        <f>Taxi_journeydata!F904</f>
        <v>1</v>
      </c>
      <c r="G904" s="5">
        <f>Taxi_journeydata!G904</f>
        <v>244</v>
      </c>
      <c r="H904" s="5">
        <f>Taxi_journeydata!H904</f>
        <v>243</v>
      </c>
      <c r="I904" s="5">
        <f>Taxi_journeydata!I904</f>
        <v>5</v>
      </c>
      <c r="J904" s="5">
        <f>Taxi_journeydata!J904</f>
        <v>1.32</v>
      </c>
      <c r="K904" s="5">
        <f>Taxi_journeydata!K904</f>
        <v>9</v>
      </c>
      <c r="M904" s="13">
        <f>IF(K904="","",Taxi_journeydata!M904)</f>
        <v>8.1250000002910383E-3</v>
      </c>
      <c r="N904" s="46">
        <f t="shared" si="42"/>
        <v>11.700000000419095</v>
      </c>
      <c r="O904" s="5">
        <f t="shared" si="41"/>
        <v>5</v>
      </c>
      <c r="P904" s="20">
        <f t="shared" si="43"/>
        <v>15</v>
      </c>
    </row>
    <row r="905" spans="2:16" x14ac:dyDescent="0.35">
      <c r="B905" s="11">
        <f>Taxi_journeydata!B905</f>
        <v>44406</v>
      </c>
      <c r="C905" s="13">
        <f>Taxi_journeydata!C905</f>
        <v>0.63681712962962966</v>
      </c>
      <c r="D905" s="11">
        <f>Taxi_journeydata!D905</f>
        <v>44406</v>
      </c>
      <c r="E905" s="13">
        <f>Taxi_journeydata!E905</f>
        <v>0.66094907407407411</v>
      </c>
      <c r="F905" s="5">
        <f>Taxi_journeydata!F905</f>
        <v>1</v>
      </c>
      <c r="G905" s="5">
        <f>Taxi_journeydata!G905</f>
        <v>36</v>
      </c>
      <c r="H905" s="5">
        <f>Taxi_journeydata!H905</f>
        <v>25</v>
      </c>
      <c r="I905" s="5">
        <f>Taxi_journeydata!I905</f>
        <v>2</v>
      </c>
      <c r="J905" s="5">
        <f>Taxi_journeydata!J905</f>
        <v>4.2300000000000004</v>
      </c>
      <c r="K905" s="5">
        <f>Taxi_journeydata!K905</f>
        <v>22</v>
      </c>
      <c r="M905" s="13">
        <f>IF(K905="","",Taxi_journeydata!M905)</f>
        <v>2.4131944446708076E-2</v>
      </c>
      <c r="N905" s="46">
        <f t="shared" si="42"/>
        <v>34.750000003259629</v>
      </c>
      <c r="O905" s="5">
        <f t="shared" si="41"/>
        <v>5</v>
      </c>
      <c r="P905" s="20">
        <f t="shared" si="43"/>
        <v>15</v>
      </c>
    </row>
    <row r="906" spans="2:16" x14ac:dyDescent="0.35">
      <c r="B906" s="11">
        <f>Taxi_journeydata!B906</f>
        <v>44406</v>
      </c>
      <c r="C906" s="13">
        <f>Taxi_journeydata!C906</f>
        <v>0.63523148148148145</v>
      </c>
      <c r="D906" s="11">
        <f>Taxi_journeydata!D906</f>
        <v>44406</v>
      </c>
      <c r="E906" s="13">
        <f>Taxi_journeydata!E906</f>
        <v>0.64203703703703707</v>
      </c>
      <c r="F906" s="5">
        <f>Taxi_journeydata!F906</f>
        <v>1</v>
      </c>
      <c r="G906" s="5">
        <f>Taxi_journeydata!G906</f>
        <v>129</v>
      </c>
      <c r="H906" s="5">
        <f>Taxi_journeydata!H906</f>
        <v>129</v>
      </c>
      <c r="I906" s="5">
        <f>Taxi_journeydata!I906</f>
        <v>1</v>
      </c>
      <c r="J906" s="5">
        <f>Taxi_journeydata!J906</f>
        <v>1.84</v>
      </c>
      <c r="K906" s="5">
        <f>Taxi_journeydata!K906</f>
        <v>8.5</v>
      </c>
      <c r="M906" s="13">
        <f>IF(K906="","",Taxi_journeydata!M906)</f>
        <v>6.805555553000886E-3</v>
      </c>
      <c r="N906" s="46">
        <f t="shared" si="42"/>
        <v>9.7999999963212758</v>
      </c>
      <c r="O906" s="5">
        <f t="shared" si="41"/>
        <v>5</v>
      </c>
      <c r="P906" s="20">
        <f t="shared" si="43"/>
        <v>15</v>
      </c>
    </row>
    <row r="907" spans="2:16" x14ac:dyDescent="0.35">
      <c r="B907" s="11">
        <f>Taxi_journeydata!B907</f>
        <v>44406</v>
      </c>
      <c r="C907" s="13">
        <f>Taxi_journeydata!C907</f>
        <v>0.69339120370370377</v>
      </c>
      <c r="D907" s="11">
        <f>Taxi_journeydata!D907</f>
        <v>44406</v>
      </c>
      <c r="E907" s="13">
        <f>Taxi_journeydata!E907</f>
        <v>0.69728009259259249</v>
      </c>
      <c r="F907" s="5">
        <f>Taxi_journeydata!F907</f>
        <v>1</v>
      </c>
      <c r="G907" s="5">
        <f>Taxi_journeydata!G907</f>
        <v>166</v>
      </c>
      <c r="H907" s="5">
        <f>Taxi_journeydata!H907</f>
        <v>238</v>
      </c>
      <c r="I907" s="5">
        <f>Taxi_journeydata!I907</f>
        <v>1</v>
      </c>
      <c r="J907" s="5">
        <f>Taxi_journeydata!J907</f>
        <v>1.03</v>
      </c>
      <c r="K907" s="5">
        <f>Taxi_journeydata!K907</f>
        <v>6</v>
      </c>
      <c r="M907" s="13">
        <f>IF(K907="","",Taxi_journeydata!M907)</f>
        <v>3.8888888884685002E-3</v>
      </c>
      <c r="N907" s="46">
        <f t="shared" si="42"/>
        <v>5.5999999993946403</v>
      </c>
      <c r="O907" s="5">
        <f t="shared" si="41"/>
        <v>5</v>
      </c>
      <c r="P907" s="20">
        <f t="shared" si="43"/>
        <v>16</v>
      </c>
    </row>
    <row r="908" spans="2:16" x14ac:dyDescent="0.35">
      <c r="B908" s="11">
        <f>Taxi_journeydata!B908</f>
        <v>44406</v>
      </c>
      <c r="C908" s="13">
        <f>Taxi_journeydata!C908</f>
        <v>0.70814814814814808</v>
      </c>
      <c r="D908" s="11">
        <f>Taxi_journeydata!D908</f>
        <v>44406</v>
      </c>
      <c r="E908" s="13">
        <f>Taxi_journeydata!E908</f>
        <v>0.7316435185185185</v>
      </c>
      <c r="F908" s="5">
        <f>Taxi_journeydata!F908</f>
        <v>1</v>
      </c>
      <c r="G908" s="5">
        <f>Taxi_journeydata!G908</f>
        <v>213</v>
      </c>
      <c r="H908" s="5">
        <f>Taxi_journeydata!H908</f>
        <v>74</v>
      </c>
      <c r="I908" s="5">
        <f>Taxi_journeydata!I908</f>
        <v>1</v>
      </c>
      <c r="J908" s="5">
        <f>Taxi_journeydata!J908</f>
        <v>5.43</v>
      </c>
      <c r="K908" s="5">
        <f>Taxi_journeydata!K908</f>
        <v>25</v>
      </c>
      <c r="M908" s="13">
        <f>IF(K908="","",Taxi_journeydata!M908)</f>
        <v>2.3495370369346347E-2</v>
      </c>
      <c r="N908" s="46">
        <f t="shared" si="42"/>
        <v>33.833333331858739</v>
      </c>
      <c r="O908" s="5">
        <f t="shared" ref="O908:O971" si="44">IF(K908="","",WEEKDAY(B908))</f>
        <v>5</v>
      </c>
      <c r="P908" s="20">
        <f t="shared" si="43"/>
        <v>16</v>
      </c>
    </row>
    <row r="909" spans="2:16" x14ac:dyDescent="0.35">
      <c r="B909" s="11">
        <f>Taxi_journeydata!B909</f>
        <v>44406</v>
      </c>
      <c r="C909" s="13">
        <f>Taxi_journeydata!C909</f>
        <v>0.73174768518518529</v>
      </c>
      <c r="D909" s="11">
        <f>Taxi_journeydata!D909</f>
        <v>44406</v>
      </c>
      <c r="E909" s="13">
        <f>Taxi_journeydata!E909</f>
        <v>0.7361805555555555</v>
      </c>
      <c r="F909" s="5">
        <f>Taxi_journeydata!F909</f>
        <v>1</v>
      </c>
      <c r="G909" s="5">
        <f>Taxi_journeydata!G909</f>
        <v>75</v>
      </c>
      <c r="H909" s="5">
        <f>Taxi_journeydata!H909</f>
        <v>75</v>
      </c>
      <c r="I909" s="5">
        <f>Taxi_journeydata!I909</f>
        <v>1</v>
      </c>
      <c r="J909" s="5">
        <f>Taxi_journeydata!J909</f>
        <v>0.63</v>
      </c>
      <c r="K909" s="5">
        <f>Taxi_journeydata!K909</f>
        <v>5.5</v>
      </c>
      <c r="M909" s="13">
        <f>IF(K909="","",Taxi_journeydata!M909)</f>
        <v>4.432870373420883E-3</v>
      </c>
      <c r="N909" s="46">
        <f t="shared" ref="N909:N972" si="45">IF(M909="",0,M909*24*60)</f>
        <v>6.3833333377260715</v>
      </c>
      <c r="O909" s="5">
        <f t="shared" si="44"/>
        <v>5</v>
      </c>
      <c r="P909" s="20">
        <f t="shared" ref="P909:P972" si="46">IF(K909="","",ROUNDDOWN(C909*24,0))</f>
        <v>17</v>
      </c>
    </row>
    <row r="910" spans="2:16" x14ac:dyDescent="0.35">
      <c r="B910" s="11">
        <f>Taxi_journeydata!B910</f>
        <v>44406</v>
      </c>
      <c r="C910" s="13">
        <f>Taxi_journeydata!C910</f>
        <v>0.71386574074074083</v>
      </c>
      <c r="D910" s="11">
        <f>Taxi_journeydata!D910</f>
        <v>44406</v>
      </c>
      <c r="E910" s="13">
        <f>Taxi_journeydata!E910</f>
        <v>0.72616898148148146</v>
      </c>
      <c r="F910" s="5">
        <f>Taxi_journeydata!F910</f>
        <v>1</v>
      </c>
      <c r="G910" s="5">
        <f>Taxi_journeydata!G910</f>
        <v>95</v>
      </c>
      <c r="H910" s="5">
        <f>Taxi_journeydata!H910</f>
        <v>83</v>
      </c>
      <c r="I910" s="5">
        <f>Taxi_journeydata!I910</f>
        <v>1</v>
      </c>
      <c r="J910" s="5">
        <f>Taxi_journeydata!J910</f>
        <v>3.29</v>
      </c>
      <c r="K910" s="5">
        <f>Taxi_journeydata!K910</f>
        <v>15</v>
      </c>
      <c r="M910" s="13">
        <f>IF(K910="","",Taxi_journeydata!M910)</f>
        <v>1.230324074276723E-2</v>
      </c>
      <c r="N910" s="46">
        <f t="shared" si="45"/>
        <v>17.716666669584811</v>
      </c>
      <c r="O910" s="5">
        <f t="shared" si="44"/>
        <v>5</v>
      </c>
      <c r="P910" s="20">
        <f t="shared" si="46"/>
        <v>17</v>
      </c>
    </row>
    <row r="911" spans="2:16" x14ac:dyDescent="0.35">
      <c r="B911" s="11">
        <f>Taxi_journeydata!B911</f>
        <v>44406</v>
      </c>
      <c r="C911" s="13">
        <f>Taxi_journeydata!C911</f>
        <v>0.72872685185185182</v>
      </c>
      <c r="D911" s="11">
        <f>Taxi_journeydata!D911</f>
        <v>44406</v>
      </c>
      <c r="E911" s="13">
        <f>Taxi_journeydata!E911</f>
        <v>0.74776620370370372</v>
      </c>
      <c r="F911" s="5">
        <f>Taxi_journeydata!F911</f>
        <v>1</v>
      </c>
      <c r="G911" s="5">
        <f>Taxi_journeydata!G911</f>
        <v>33</v>
      </c>
      <c r="H911" s="5">
        <f>Taxi_journeydata!H911</f>
        <v>17</v>
      </c>
      <c r="I911" s="5">
        <f>Taxi_journeydata!I911</f>
        <v>1</v>
      </c>
      <c r="J911" s="5">
        <f>Taxi_journeydata!J911</f>
        <v>2.87</v>
      </c>
      <c r="K911" s="5">
        <f>Taxi_journeydata!K911</f>
        <v>17.5</v>
      </c>
      <c r="M911" s="13">
        <f>IF(K911="","",Taxi_journeydata!M911)</f>
        <v>1.9039351849642117E-2</v>
      </c>
      <c r="N911" s="46">
        <f t="shared" si="45"/>
        <v>27.416666663484648</v>
      </c>
      <c r="O911" s="5">
        <f t="shared" si="44"/>
        <v>5</v>
      </c>
      <c r="P911" s="20">
        <f t="shared" si="46"/>
        <v>17</v>
      </c>
    </row>
    <row r="912" spans="2:16" x14ac:dyDescent="0.35">
      <c r="B912" s="11">
        <f>Taxi_journeydata!B912</f>
        <v>44406</v>
      </c>
      <c r="C912" s="13">
        <f>Taxi_journeydata!C912</f>
        <v>0.78506944444444438</v>
      </c>
      <c r="D912" s="11">
        <f>Taxi_journeydata!D912</f>
        <v>44406</v>
      </c>
      <c r="E912" s="13">
        <f>Taxi_journeydata!E912</f>
        <v>0.79537037037037039</v>
      </c>
      <c r="F912" s="5">
        <f>Taxi_journeydata!F912</f>
        <v>1</v>
      </c>
      <c r="G912" s="5">
        <f>Taxi_journeydata!G912</f>
        <v>129</v>
      </c>
      <c r="H912" s="5">
        <f>Taxi_journeydata!H912</f>
        <v>223</v>
      </c>
      <c r="I912" s="5">
        <f>Taxi_journeydata!I912</f>
        <v>1</v>
      </c>
      <c r="J912" s="5">
        <f>Taxi_journeydata!J912</f>
        <v>2.25</v>
      </c>
      <c r="K912" s="5">
        <f>Taxi_journeydata!K912</f>
        <v>11</v>
      </c>
      <c r="M912" s="13">
        <f>IF(K912="","",Taxi_journeydata!M912)</f>
        <v>1.0300925925548654E-2</v>
      </c>
      <c r="N912" s="46">
        <f t="shared" si="45"/>
        <v>14.833333332790062</v>
      </c>
      <c r="O912" s="5">
        <f t="shared" si="44"/>
        <v>5</v>
      </c>
      <c r="P912" s="20">
        <f t="shared" si="46"/>
        <v>18</v>
      </c>
    </row>
    <row r="913" spans="2:16" x14ac:dyDescent="0.35">
      <c r="B913" s="11">
        <f>Taxi_journeydata!B913</f>
        <v>44406</v>
      </c>
      <c r="C913" s="13">
        <f>Taxi_journeydata!C913</f>
        <v>0.75375000000000003</v>
      </c>
      <c r="D913" s="11">
        <f>Taxi_journeydata!D913</f>
        <v>44406</v>
      </c>
      <c r="E913" s="13">
        <f>Taxi_journeydata!E913</f>
        <v>0.76251157407407411</v>
      </c>
      <c r="F913" s="5">
        <f>Taxi_journeydata!F913</f>
        <v>1</v>
      </c>
      <c r="G913" s="5">
        <f>Taxi_journeydata!G913</f>
        <v>25</v>
      </c>
      <c r="H913" s="5">
        <f>Taxi_journeydata!H913</f>
        <v>25</v>
      </c>
      <c r="I913" s="5">
        <f>Taxi_journeydata!I913</f>
        <v>1</v>
      </c>
      <c r="J913" s="5">
        <f>Taxi_journeydata!J913</f>
        <v>1.3</v>
      </c>
      <c r="K913" s="5">
        <f>Taxi_journeydata!K913</f>
        <v>9</v>
      </c>
      <c r="M913" s="13">
        <f>IF(K913="","",Taxi_journeydata!M913)</f>
        <v>8.7615740776527673E-3</v>
      </c>
      <c r="N913" s="46">
        <f t="shared" si="45"/>
        <v>12.616666671819985</v>
      </c>
      <c r="O913" s="5">
        <f t="shared" si="44"/>
        <v>5</v>
      </c>
      <c r="P913" s="20">
        <f t="shared" si="46"/>
        <v>18</v>
      </c>
    </row>
    <row r="914" spans="2:16" x14ac:dyDescent="0.35">
      <c r="B914" s="11">
        <f>Taxi_journeydata!B914</f>
        <v>44406</v>
      </c>
      <c r="C914" s="13">
        <f>Taxi_journeydata!C914</f>
        <v>0.78545138888888888</v>
      </c>
      <c r="D914" s="11">
        <f>Taxi_journeydata!D914</f>
        <v>44406</v>
      </c>
      <c r="E914" s="13">
        <f>Taxi_journeydata!E914</f>
        <v>0.828125</v>
      </c>
      <c r="F914" s="5">
        <f>Taxi_journeydata!F914</f>
        <v>1</v>
      </c>
      <c r="G914" s="5">
        <f>Taxi_journeydata!G914</f>
        <v>198</v>
      </c>
      <c r="H914" s="5">
        <f>Taxi_journeydata!H914</f>
        <v>89</v>
      </c>
      <c r="I914" s="5">
        <f>Taxi_journeydata!I914</f>
        <v>2</v>
      </c>
      <c r="J914" s="5">
        <f>Taxi_journeydata!J914</f>
        <v>8.2100000000000009</v>
      </c>
      <c r="K914" s="5">
        <f>Taxi_journeydata!K914</f>
        <v>38.5</v>
      </c>
      <c r="M914" s="13">
        <f>IF(K914="","",Taxi_journeydata!M914)</f>
        <v>4.2673611111240461E-2</v>
      </c>
      <c r="N914" s="46">
        <f t="shared" si="45"/>
        <v>61.450000000186265</v>
      </c>
      <c r="O914" s="5">
        <f t="shared" si="44"/>
        <v>5</v>
      </c>
      <c r="P914" s="20">
        <f t="shared" si="46"/>
        <v>18</v>
      </c>
    </row>
    <row r="915" spans="2:16" x14ac:dyDescent="0.35">
      <c r="B915" s="11">
        <f>Taxi_journeydata!B915</f>
        <v>44406</v>
      </c>
      <c r="C915" s="13">
        <f>Taxi_journeydata!C915</f>
        <v>0.80425925925925934</v>
      </c>
      <c r="D915" s="11">
        <f>Taxi_journeydata!D915</f>
        <v>44406</v>
      </c>
      <c r="E915" s="13">
        <f>Taxi_journeydata!E915</f>
        <v>0.81008101851851855</v>
      </c>
      <c r="F915" s="5">
        <f>Taxi_journeydata!F915</f>
        <v>1</v>
      </c>
      <c r="G915" s="5">
        <f>Taxi_journeydata!G915</f>
        <v>75</v>
      </c>
      <c r="H915" s="5">
        <f>Taxi_journeydata!H915</f>
        <v>74</v>
      </c>
      <c r="I915" s="5">
        <f>Taxi_journeydata!I915</f>
        <v>1</v>
      </c>
      <c r="J915" s="5">
        <f>Taxi_journeydata!J915</f>
        <v>1.46</v>
      </c>
      <c r="K915" s="5">
        <f>Taxi_journeydata!K915</f>
        <v>7.5</v>
      </c>
      <c r="M915" s="13">
        <f>IF(K915="","",Taxi_journeydata!M915)</f>
        <v>5.8217592595610768E-3</v>
      </c>
      <c r="N915" s="46">
        <f t="shared" si="45"/>
        <v>8.3833333337679505</v>
      </c>
      <c r="O915" s="5">
        <f t="shared" si="44"/>
        <v>5</v>
      </c>
      <c r="P915" s="20">
        <f t="shared" si="46"/>
        <v>19</v>
      </c>
    </row>
    <row r="916" spans="2:16" x14ac:dyDescent="0.35">
      <c r="B916" s="11">
        <f>Taxi_journeydata!B916</f>
        <v>44406</v>
      </c>
      <c r="C916" s="13">
        <f>Taxi_journeydata!C916</f>
        <v>0.81207175925925934</v>
      </c>
      <c r="D916" s="11">
        <f>Taxi_journeydata!D916</f>
        <v>44406</v>
      </c>
      <c r="E916" s="13">
        <f>Taxi_journeydata!E916</f>
        <v>0.81923611111111105</v>
      </c>
      <c r="F916" s="5">
        <f>Taxi_journeydata!F916</f>
        <v>1</v>
      </c>
      <c r="G916" s="5">
        <f>Taxi_journeydata!G916</f>
        <v>166</v>
      </c>
      <c r="H916" s="5">
        <f>Taxi_journeydata!H916</f>
        <v>42</v>
      </c>
      <c r="I916" s="5">
        <f>Taxi_journeydata!I916</f>
        <v>1</v>
      </c>
      <c r="J916" s="5">
        <f>Taxi_journeydata!J916</f>
        <v>1.4</v>
      </c>
      <c r="K916" s="5">
        <f>Taxi_journeydata!K916</f>
        <v>8.5</v>
      </c>
      <c r="M916" s="13">
        <f>IF(K916="","",Taxi_journeydata!M916)</f>
        <v>7.1643518531345762E-3</v>
      </c>
      <c r="N916" s="46">
        <f t="shared" si="45"/>
        <v>10.31666666851379</v>
      </c>
      <c r="O916" s="5">
        <f t="shared" si="44"/>
        <v>5</v>
      </c>
      <c r="P916" s="20">
        <f t="shared" si="46"/>
        <v>19</v>
      </c>
    </row>
    <row r="917" spans="2:16" x14ac:dyDescent="0.35">
      <c r="B917" s="11">
        <f>Taxi_journeydata!B917</f>
        <v>44406</v>
      </c>
      <c r="C917" s="13">
        <f>Taxi_journeydata!C917</f>
        <v>0.84531250000000002</v>
      </c>
      <c r="D917" s="11">
        <f>Taxi_journeydata!D917</f>
        <v>44406</v>
      </c>
      <c r="E917" s="13">
        <f>Taxi_journeydata!E917</f>
        <v>0.84839120370370369</v>
      </c>
      <c r="F917" s="5">
        <f>Taxi_journeydata!F917</f>
        <v>1</v>
      </c>
      <c r="G917" s="5">
        <f>Taxi_journeydata!G917</f>
        <v>75</v>
      </c>
      <c r="H917" s="5">
        <f>Taxi_journeydata!H917</f>
        <v>41</v>
      </c>
      <c r="I917" s="5">
        <f>Taxi_journeydata!I917</f>
        <v>2</v>
      </c>
      <c r="J917" s="5">
        <f>Taxi_journeydata!J917</f>
        <v>0.9</v>
      </c>
      <c r="K917" s="5">
        <f>Taxi_journeydata!K917</f>
        <v>5.5</v>
      </c>
      <c r="M917" s="13">
        <f>IF(K917="","",Taxi_journeydata!M917)</f>
        <v>3.0787037030677311E-3</v>
      </c>
      <c r="N917" s="46">
        <f t="shared" si="45"/>
        <v>4.4333333324175328</v>
      </c>
      <c r="O917" s="5">
        <f t="shared" si="44"/>
        <v>5</v>
      </c>
      <c r="P917" s="20">
        <f t="shared" si="46"/>
        <v>20</v>
      </c>
    </row>
    <row r="918" spans="2:16" x14ac:dyDescent="0.35">
      <c r="B918" s="11">
        <f>Taxi_journeydata!B918</f>
        <v>44406</v>
      </c>
      <c r="C918" s="13">
        <f>Taxi_journeydata!C918</f>
        <v>0.94199074074074074</v>
      </c>
      <c r="D918" s="11">
        <f>Taxi_journeydata!D918</f>
        <v>44406</v>
      </c>
      <c r="E918" s="13">
        <f>Taxi_journeydata!E918</f>
        <v>0.9490277777777778</v>
      </c>
      <c r="F918" s="5">
        <f>Taxi_journeydata!F918</f>
        <v>1</v>
      </c>
      <c r="G918" s="5">
        <f>Taxi_journeydata!G918</f>
        <v>130</v>
      </c>
      <c r="H918" s="5">
        <f>Taxi_journeydata!H918</f>
        <v>205</v>
      </c>
      <c r="I918" s="5">
        <f>Taxi_journeydata!I918</f>
        <v>2</v>
      </c>
      <c r="J918" s="5">
        <f>Taxi_journeydata!J918</f>
        <v>2.5</v>
      </c>
      <c r="K918" s="5">
        <f>Taxi_journeydata!K918</f>
        <v>10</v>
      </c>
      <c r="M918" s="13">
        <f>IF(K918="","",Taxi_journeydata!M918)</f>
        <v>7.0370370376622304E-3</v>
      </c>
      <c r="N918" s="46">
        <f t="shared" si="45"/>
        <v>10.133333334233612</v>
      </c>
      <c r="O918" s="5">
        <f t="shared" si="44"/>
        <v>5</v>
      </c>
      <c r="P918" s="20">
        <f t="shared" si="46"/>
        <v>22</v>
      </c>
    </row>
    <row r="919" spans="2:16" x14ac:dyDescent="0.35">
      <c r="B919" s="11">
        <f>Taxi_journeydata!B919</f>
        <v>44406</v>
      </c>
      <c r="C919" s="13">
        <f>Taxi_journeydata!C919</f>
        <v>0.94004629629629621</v>
      </c>
      <c r="D919" s="11">
        <f>Taxi_journeydata!D919</f>
        <v>44406</v>
      </c>
      <c r="E919" s="13">
        <f>Taxi_journeydata!E919</f>
        <v>0.94195601851851851</v>
      </c>
      <c r="F919" s="5">
        <f>Taxi_journeydata!F919</f>
        <v>1</v>
      </c>
      <c r="G919" s="5">
        <f>Taxi_journeydata!G919</f>
        <v>116</v>
      </c>
      <c r="H919" s="5">
        <f>Taxi_journeydata!H919</f>
        <v>116</v>
      </c>
      <c r="I919" s="5">
        <f>Taxi_journeydata!I919</f>
        <v>1</v>
      </c>
      <c r="J919" s="5">
        <f>Taxi_journeydata!J919</f>
        <v>0.35</v>
      </c>
      <c r="K919" s="5">
        <f>Taxi_journeydata!K919</f>
        <v>4</v>
      </c>
      <c r="M919" s="13">
        <f>IF(K919="","",Taxi_journeydata!M919)</f>
        <v>1.9097222248092294E-3</v>
      </c>
      <c r="N919" s="46">
        <f t="shared" si="45"/>
        <v>2.7500000037252903</v>
      </c>
      <c r="O919" s="5">
        <f t="shared" si="44"/>
        <v>5</v>
      </c>
      <c r="P919" s="20">
        <f t="shared" si="46"/>
        <v>22</v>
      </c>
    </row>
    <row r="920" spans="2:16" x14ac:dyDescent="0.35">
      <c r="B920" s="11">
        <f>Taxi_journeydata!B920</f>
        <v>44407</v>
      </c>
      <c r="C920" s="13">
        <f>Taxi_journeydata!C920</f>
        <v>0.27255787037037038</v>
      </c>
      <c r="D920" s="11">
        <f>Taxi_journeydata!D920</f>
        <v>44407</v>
      </c>
      <c r="E920" s="13">
        <f>Taxi_journeydata!E920</f>
        <v>0.28909722222222223</v>
      </c>
      <c r="F920" s="5">
        <f>Taxi_journeydata!F920</f>
        <v>1</v>
      </c>
      <c r="G920" s="5">
        <f>Taxi_journeydata!G920</f>
        <v>70</v>
      </c>
      <c r="H920" s="5">
        <f>Taxi_journeydata!H920</f>
        <v>63</v>
      </c>
      <c r="I920" s="5">
        <f>Taxi_journeydata!I920</f>
        <v>1</v>
      </c>
      <c r="J920" s="5">
        <f>Taxi_journeydata!J920</f>
        <v>10.89</v>
      </c>
      <c r="K920" s="5">
        <f>Taxi_journeydata!K920</f>
        <v>32.5</v>
      </c>
      <c r="M920" s="13">
        <f>IF(K920="","",Taxi_journeydata!M920)</f>
        <v>1.6539351854589768E-2</v>
      </c>
      <c r="N920" s="46">
        <f t="shared" si="45"/>
        <v>23.816666670609266</v>
      </c>
      <c r="O920" s="5">
        <f t="shared" si="44"/>
        <v>6</v>
      </c>
      <c r="P920" s="20">
        <f t="shared" si="46"/>
        <v>6</v>
      </c>
    </row>
    <row r="921" spans="2:16" x14ac:dyDescent="0.35">
      <c r="B921" s="11">
        <f>Taxi_journeydata!B921</f>
        <v>44407</v>
      </c>
      <c r="C921" s="13">
        <f>Taxi_journeydata!C921</f>
        <v>0.26480324074074074</v>
      </c>
      <c r="D921" s="11">
        <f>Taxi_journeydata!D921</f>
        <v>44407</v>
      </c>
      <c r="E921" s="13">
        <f>Taxi_journeydata!E921</f>
        <v>0.26839120370370367</v>
      </c>
      <c r="F921" s="5">
        <f>Taxi_journeydata!F921</f>
        <v>1</v>
      </c>
      <c r="G921" s="5">
        <f>Taxi_journeydata!G921</f>
        <v>74</v>
      </c>
      <c r="H921" s="5">
        <f>Taxi_journeydata!H921</f>
        <v>75</v>
      </c>
      <c r="I921" s="5">
        <f>Taxi_journeydata!I921</f>
        <v>1</v>
      </c>
      <c r="J921" s="5">
        <f>Taxi_journeydata!J921</f>
        <v>1.37</v>
      </c>
      <c r="K921" s="5">
        <f>Taxi_journeydata!K921</f>
        <v>6.5</v>
      </c>
      <c r="M921" s="13">
        <f>IF(K921="","",Taxi_journeydata!M921)</f>
        <v>3.5879629649571143E-3</v>
      </c>
      <c r="N921" s="46">
        <f t="shared" si="45"/>
        <v>5.1666666695382446</v>
      </c>
      <c r="O921" s="5">
        <f t="shared" si="44"/>
        <v>6</v>
      </c>
      <c r="P921" s="20">
        <f t="shared" si="46"/>
        <v>6</v>
      </c>
    </row>
    <row r="922" spans="2:16" x14ac:dyDescent="0.35">
      <c r="B922" s="11">
        <f>Taxi_journeydata!B922</f>
        <v>44407</v>
      </c>
      <c r="C922" s="13">
        <f>Taxi_journeydata!C922</f>
        <v>0.33400462962962968</v>
      </c>
      <c r="D922" s="11">
        <f>Taxi_journeydata!D922</f>
        <v>44407</v>
      </c>
      <c r="E922" s="13">
        <f>Taxi_journeydata!E922</f>
        <v>0.34246527777777774</v>
      </c>
      <c r="F922" s="5">
        <f>Taxi_journeydata!F922</f>
        <v>1</v>
      </c>
      <c r="G922" s="5">
        <f>Taxi_journeydata!G922</f>
        <v>74</v>
      </c>
      <c r="H922" s="5">
        <f>Taxi_journeydata!H922</f>
        <v>166</v>
      </c>
      <c r="I922" s="5">
        <f>Taxi_journeydata!I922</f>
        <v>1</v>
      </c>
      <c r="J922" s="5">
        <f>Taxi_journeydata!J922</f>
        <v>1.86</v>
      </c>
      <c r="K922" s="5">
        <f>Taxi_journeydata!K922</f>
        <v>9.5</v>
      </c>
      <c r="M922" s="13">
        <f>IF(K922="","",Taxi_journeydata!M922)</f>
        <v>8.4606481468654238E-3</v>
      </c>
      <c r="N922" s="46">
        <f t="shared" si="45"/>
        <v>12.18333333148621</v>
      </c>
      <c r="O922" s="5">
        <f t="shared" si="44"/>
        <v>6</v>
      </c>
      <c r="P922" s="20">
        <f t="shared" si="46"/>
        <v>8</v>
      </c>
    </row>
    <row r="923" spans="2:16" x14ac:dyDescent="0.35">
      <c r="B923" s="11">
        <f>Taxi_journeydata!B923</f>
        <v>44407</v>
      </c>
      <c r="C923" s="13">
        <f>Taxi_journeydata!C923</f>
        <v>0.37804398148148149</v>
      </c>
      <c r="D923" s="11">
        <f>Taxi_journeydata!D923</f>
        <v>44407</v>
      </c>
      <c r="E923" s="13">
        <f>Taxi_journeydata!E923</f>
        <v>0.38349537037037035</v>
      </c>
      <c r="F923" s="5">
        <f>Taxi_journeydata!F923</f>
        <v>1</v>
      </c>
      <c r="G923" s="5">
        <f>Taxi_journeydata!G923</f>
        <v>74</v>
      </c>
      <c r="H923" s="5">
        <f>Taxi_journeydata!H923</f>
        <v>41</v>
      </c>
      <c r="I923" s="5">
        <f>Taxi_journeydata!I923</f>
        <v>1</v>
      </c>
      <c r="J923" s="5">
        <f>Taxi_journeydata!J923</f>
        <v>1.1200000000000001</v>
      </c>
      <c r="K923" s="5">
        <f>Taxi_journeydata!K923</f>
        <v>7</v>
      </c>
      <c r="M923" s="13">
        <f>IF(K923="","",Taxi_journeydata!M923)</f>
        <v>5.4513888899236917E-3</v>
      </c>
      <c r="N923" s="46">
        <f t="shared" si="45"/>
        <v>7.8500000014901161</v>
      </c>
      <c r="O923" s="5">
        <f t="shared" si="44"/>
        <v>6</v>
      </c>
      <c r="P923" s="20">
        <f t="shared" si="46"/>
        <v>9</v>
      </c>
    </row>
    <row r="924" spans="2:16" x14ac:dyDescent="0.35">
      <c r="B924" s="11">
        <f>Taxi_journeydata!B924</f>
        <v>44407</v>
      </c>
      <c r="C924" s="13">
        <f>Taxi_journeydata!C924</f>
        <v>0.3671875</v>
      </c>
      <c r="D924" s="11">
        <f>Taxi_journeydata!D924</f>
        <v>44407</v>
      </c>
      <c r="E924" s="13">
        <f>Taxi_journeydata!E924</f>
        <v>0.3835069444444445</v>
      </c>
      <c r="F924" s="5">
        <f>Taxi_journeydata!F924</f>
        <v>1</v>
      </c>
      <c r="G924" s="5">
        <f>Taxi_journeydata!G924</f>
        <v>191</v>
      </c>
      <c r="H924" s="5">
        <f>Taxi_journeydata!H924</f>
        <v>265</v>
      </c>
      <c r="I924" s="5">
        <f>Taxi_journeydata!I924</f>
        <v>1</v>
      </c>
      <c r="J924" s="5">
        <f>Taxi_journeydata!J924</f>
        <v>9.36</v>
      </c>
      <c r="K924" s="5">
        <f>Taxi_journeydata!K924</f>
        <v>27</v>
      </c>
      <c r="M924" s="13">
        <f>IF(K924="","",Taxi_journeydata!M924)</f>
        <v>1.6319444446708076E-2</v>
      </c>
      <c r="N924" s="46">
        <f t="shared" si="45"/>
        <v>23.500000003259629</v>
      </c>
      <c r="O924" s="5">
        <f t="shared" si="44"/>
        <v>6</v>
      </c>
      <c r="P924" s="20">
        <f t="shared" si="46"/>
        <v>8</v>
      </c>
    </row>
    <row r="925" spans="2:16" x14ac:dyDescent="0.35">
      <c r="B925" s="11">
        <f>Taxi_journeydata!B925</f>
        <v>44407</v>
      </c>
      <c r="C925" s="13">
        <f>Taxi_journeydata!C925</f>
        <v>0.37342592592592588</v>
      </c>
      <c r="D925" s="11">
        <f>Taxi_journeydata!D925</f>
        <v>44407</v>
      </c>
      <c r="E925" s="13">
        <f>Taxi_journeydata!E925</f>
        <v>0.3790972222222222</v>
      </c>
      <c r="F925" s="5">
        <f>Taxi_journeydata!F925</f>
        <v>1</v>
      </c>
      <c r="G925" s="5">
        <f>Taxi_journeydata!G925</f>
        <v>74</v>
      </c>
      <c r="H925" s="5">
        <f>Taxi_journeydata!H925</f>
        <v>41</v>
      </c>
      <c r="I925" s="5">
        <f>Taxi_journeydata!I925</f>
        <v>1</v>
      </c>
      <c r="J925" s="5">
        <f>Taxi_journeydata!J925</f>
        <v>1.3</v>
      </c>
      <c r="K925" s="5">
        <f>Taxi_journeydata!K925</f>
        <v>7</v>
      </c>
      <c r="M925" s="13">
        <f>IF(K925="","",Taxi_journeydata!M925)</f>
        <v>5.6712962978053838E-3</v>
      </c>
      <c r="N925" s="46">
        <f t="shared" si="45"/>
        <v>8.1666666688397527</v>
      </c>
      <c r="O925" s="5">
        <f t="shared" si="44"/>
        <v>6</v>
      </c>
      <c r="P925" s="20">
        <f t="shared" si="46"/>
        <v>8</v>
      </c>
    </row>
    <row r="926" spans="2:16" x14ac:dyDescent="0.35">
      <c r="B926" s="11">
        <f>Taxi_journeydata!B926</f>
        <v>44407</v>
      </c>
      <c r="C926" s="13">
        <f>Taxi_journeydata!C926</f>
        <v>0.38881944444444444</v>
      </c>
      <c r="D926" s="11">
        <f>Taxi_journeydata!D926</f>
        <v>44407</v>
      </c>
      <c r="E926" s="13">
        <f>Taxi_journeydata!E926</f>
        <v>0.39281250000000001</v>
      </c>
      <c r="F926" s="5">
        <f>Taxi_journeydata!F926</f>
        <v>1</v>
      </c>
      <c r="G926" s="5">
        <f>Taxi_journeydata!G926</f>
        <v>166</v>
      </c>
      <c r="H926" s="5">
        <f>Taxi_journeydata!H926</f>
        <v>166</v>
      </c>
      <c r="I926" s="5">
        <f>Taxi_journeydata!I926</f>
        <v>1</v>
      </c>
      <c r="J926" s="5">
        <f>Taxi_journeydata!J926</f>
        <v>0.6</v>
      </c>
      <c r="K926" s="5">
        <f>Taxi_journeydata!K926</f>
        <v>5.5</v>
      </c>
      <c r="M926" s="13">
        <f>IF(K926="","",Taxi_journeydata!M926)</f>
        <v>3.9930555576574989E-3</v>
      </c>
      <c r="N926" s="46">
        <f t="shared" si="45"/>
        <v>5.7500000030267984</v>
      </c>
      <c r="O926" s="5">
        <f t="shared" si="44"/>
        <v>6</v>
      </c>
      <c r="P926" s="20">
        <f t="shared" si="46"/>
        <v>9</v>
      </c>
    </row>
    <row r="927" spans="2:16" x14ac:dyDescent="0.35">
      <c r="B927" s="11">
        <f>Taxi_journeydata!B927</f>
        <v>44407</v>
      </c>
      <c r="C927" s="13">
        <f>Taxi_journeydata!C927</f>
        <v>0.38341435185185185</v>
      </c>
      <c r="D927" s="11">
        <f>Taxi_journeydata!D927</f>
        <v>44407</v>
      </c>
      <c r="E927" s="13">
        <f>Taxi_journeydata!E927</f>
        <v>0.39099537037037035</v>
      </c>
      <c r="F927" s="5">
        <f>Taxi_journeydata!F927</f>
        <v>1</v>
      </c>
      <c r="G927" s="5">
        <f>Taxi_journeydata!G927</f>
        <v>41</v>
      </c>
      <c r="H927" s="5">
        <f>Taxi_journeydata!H927</f>
        <v>74</v>
      </c>
      <c r="I927" s="5">
        <f>Taxi_journeydata!I927</f>
        <v>1</v>
      </c>
      <c r="J927" s="5">
        <f>Taxi_journeydata!J927</f>
        <v>1.5</v>
      </c>
      <c r="K927" s="5">
        <f>Taxi_journeydata!K927</f>
        <v>9</v>
      </c>
      <c r="M927" s="13">
        <f>IF(K927="","",Taxi_journeydata!M927)</f>
        <v>7.5810185153386556E-3</v>
      </c>
      <c r="N927" s="46">
        <f t="shared" si="45"/>
        <v>10.916666662087664</v>
      </c>
      <c r="O927" s="5">
        <f t="shared" si="44"/>
        <v>6</v>
      </c>
      <c r="P927" s="20">
        <f t="shared" si="46"/>
        <v>9</v>
      </c>
    </row>
    <row r="928" spans="2:16" x14ac:dyDescent="0.35">
      <c r="B928" s="11">
        <f>Taxi_journeydata!B928</f>
        <v>44407</v>
      </c>
      <c r="C928" s="13">
        <f>Taxi_journeydata!C928</f>
        <v>0.39307870370370374</v>
      </c>
      <c r="D928" s="11">
        <f>Taxi_journeydata!D928</f>
        <v>44407</v>
      </c>
      <c r="E928" s="13">
        <f>Taxi_journeydata!E928</f>
        <v>0.39797453703703706</v>
      </c>
      <c r="F928" s="5">
        <f>Taxi_journeydata!F928</f>
        <v>1</v>
      </c>
      <c r="G928" s="5">
        <f>Taxi_journeydata!G928</f>
        <v>74</v>
      </c>
      <c r="H928" s="5">
        <f>Taxi_journeydata!H928</f>
        <v>42</v>
      </c>
      <c r="I928" s="5">
        <f>Taxi_journeydata!I928</f>
        <v>6</v>
      </c>
      <c r="J928" s="5">
        <f>Taxi_journeydata!J928</f>
        <v>1.07</v>
      </c>
      <c r="K928" s="5">
        <f>Taxi_journeydata!K928</f>
        <v>6.5</v>
      </c>
      <c r="M928" s="13">
        <f>IF(K928="","",Taxi_journeydata!M928)</f>
        <v>4.8958333354676142E-3</v>
      </c>
      <c r="N928" s="46">
        <f t="shared" si="45"/>
        <v>7.0500000030733645</v>
      </c>
      <c r="O928" s="5">
        <f t="shared" si="44"/>
        <v>6</v>
      </c>
      <c r="P928" s="20">
        <f t="shared" si="46"/>
        <v>9</v>
      </c>
    </row>
    <row r="929" spans="2:16" x14ac:dyDescent="0.35">
      <c r="B929" s="11">
        <f>Taxi_journeydata!B929</f>
        <v>44407</v>
      </c>
      <c r="C929" s="13">
        <f>Taxi_journeydata!C929</f>
        <v>0.38796296296296301</v>
      </c>
      <c r="D929" s="11">
        <f>Taxi_journeydata!D929</f>
        <v>44407</v>
      </c>
      <c r="E929" s="13">
        <f>Taxi_journeydata!E929</f>
        <v>0.3909259259259259</v>
      </c>
      <c r="F929" s="5">
        <f>Taxi_journeydata!F929</f>
        <v>1</v>
      </c>
      <c r="G929" s="5">
        <f>Taxi_journeydata!G929</f>
        <v>41</v>
      </c>
      <c r="H929" s="5">
        <f>Taxi_journeydata!H929</f>
        <v>75</v>
      </c>
      <c r="I929" s="5">
        <f>Taxi_journeydata!I929</f>
        <v>1</v>
      </c>
      <c r="J929" s="5">
        <f>Taxi_journeydata!J929</f>
        <v>0.83</v>
      </c>
      <c r="K929" s="5">
        <f>Taxi_journeydata!K929</f>
        <v>5</v>
      </c>
      <c r="M929" s="13">
        <f>IF(K929="","",Taxi_journeydata!M929)</f>
        <v>2.9629629643750377E-3</v>
      </c>
      <c r="N929" s="46">
        <f t="shared" si="45"/>
        <v>4.2666666687000543</v>
      </c>
      <c r="O929" s="5">
        <f t="shared" si="44"/>
        <v>6</v>
      </c>
      <c r="P929" s="20">
        <f t="shared" si="46"/>
        <v>9</v>
      </c>
    </row>
    <row r="930" spans="2:16" x14ac:dyDescent="0.35">
      <c r="B930" s="11">
        <f>Taxi_journeydata!B930</f>
        <v>44407</v>
      </c>
      <c r="C930" s="13">
        <f>Taxi_journeydata!C930</f>
        <v>0.43126157407407412</v>
      </c>
      <c r="D930" s="11">
        <f>Taxi_journeydata!D930</f>
        <v>44407</v>
      </c>
      <c r="E930" s="13">
        <f>Taxi_journeydata!E930</f>
        <v>0.44517361111111109</v>
      </c>
      <c r="F930" s="5">
        <f>Taxi_journeydata!F930</f>
        <v>1</v>
      </c>
      <c r="G930" s="5">
        <f>Taxi_journeydata!G930</f>
        <v>82</v>
      </c>
      <c r="H930" s="5">
        <f>Taxi_journeydata!H930</f>
        <v>7</v>
      </c>
      <c r="I930" s="5">
        <f>Taxi_journeydata!I930</f>
        <v>5</v>
      </c>
      <c r="J930" s="5">
        <f>Taxi_journeydata!J930</f>
        <v>4.2699999999999996</v>
      </c>
      <c r="K930" s="5">
        <f>Taxi_journeydata!K930</f>
        <v>17.5</v>
      </c>
      <c r="M930" s="13">
        <f>IF(K930="","",Taxi_journeydata!M930)</f>
        <v>1.3912037036789116E-2</v>
      </c>
      <c r="N930" s="46">
        <f t="shared" si="45"/>
        <v>20.033333332976326</v>
      </c>
      <c r="O930" s="5">
        <f t="shared" si="44"/>
        <v>6</v>
      </c>
      <c r="P930" s="20">
        <f t="shared" si="46"/>
        <v>10</v>
      </c>
    </row>
    <row r="931" spans="2:16" x14ac:dyDescent="0.35">
      <c r="B931" s="11">
        <f>Taxi_journeydata!B931</f>
        <v>44407</v>
      </c>
      <c r="C931" s="13">
        <f>Taxi_journeydata!C931</f>
        <v>0.44906249999999998</v>
      </c>
      <c r="D931" s="11">
        <f>Taxi_journeydata!D931</f>
        <v>44407</v>
      </c>
      <c r="E931" s="13">
        <f>Taxi_journeydata!E931</f>
        <v>0.45355324074074077</v>
      </c>
      <c r="F931" s="5">
        <f>Taxi_journeydata!F931</f>
        <v>1</v>
      </c>
      <c r="G931" s="5">
        <f>Taxi_journeydata!G931</f>
        <v>7</v>
      </c>
      <c r="H931" s="5">
        <f>Taxi_journeydata!H931</f>
        <v>7</v>
      </c>
      <c r="I931" s="5">
        <f>Taxi_journeydata!I931</f>
        <v>1</v>
      </c>
      <c r="J931" s="5">
        <f>Taxi_journeydata!J931</f>
        <v>0.96</v>
      </c>
      <c r="K931" s="5">
        <f>Taxi_journeydata!K931</f>
        <v>6</v>
      </c>
      <c r="M931" s="13">
        <f>IF(K931="","",Taxi_journeydata!M931)</f>
        <v>4.4907407427672297E-3</v>
      </c>
      <c r="N931" s="46">
        <f t="shared" si="45"/>
        <v>6.4666666695848107</v>
      </c>
      <c r="O931" s="5">
        <f t="shared" si="44"/>
        <v>6</v>
      </c>
      <c r="P931" s="20">
        <f t="shared" si="46"/>
        <v>10</v>
      </c>
    </row>
    <row r="932" spans="2:16" x14ac:dyDescent="0.35">
      <c r="B932" s="11">
        <f>Taxi_journeydata!B932</f>
        <v>44407</v>
      </c>
      <c r="C932" s="13">
        <f>Taxi_journeydata!C932</f>
        <v>0.44927083333333334</v>
      </c>
      <c r="D932" s="11">
        <f>Taxi_journeydata!D932</f>
        <v>44407</v>
      </c>
      <c r="E932" s="13">
        <f>Taxi_journeydata!E932</f>
        <v>0.46400462962962963</v>
      </c>
      <c r="F932" s="5">
        <f>Taxi_journeydata!F932</f>
        <v>1</v>
      </c>
      <c r="G932" s="5">
        <f>Taxi_journeydata!G932</f>
        <v>33</v>
      </c>
      <c r="H932" s="5">
        <f>Taxi_journeydata!H932</f>
        <v>188</v>
      </c>
      <c r="I932" s="5">
        <f>Taxi_journeydata!I932</f>
        <v>1</v>
      </c>
      <c r="J932" s="5">
        <f>Taxi_journeydata!J932</f>
        <v>3.63</v>
      </c>
      <c r="K932" s="5">
        <f>Taxi_journeydata!K932</f>
        <v>16</v>
      </c>
      <c r="M932" s="13">
        <f>IF(K932="","",Taxi_journeydata!M932)</f>
        <v>1.4733796298969537E-2</v>
      </c>
      <c r="N932" s="46">
        <f t="shared" si="45"/>
        <v>21.216666670516133</v>
      </c>
      <c r="O932" s="5">
        <f t="shared" si="44"/>
        <v>6</v>
      </c>
      <c r="P932" s="20">
        <f t="shared" si="46"/>
        <v>10</v>
      </c>
    </row>
    <row r="933" spans="2:16" x14ac:dyDescent="0.35">
      <c r="B933" s="11">
        <f>Taxi_journeydata!B933</f>
        <v>44407</v>
      </c>
      <c r="C933" s="13">
        <f>Taxi_journeydata!C933</f>
        <v>0.50171296296296297</v>
      </c>
      <c r="D933" s="11">
        <f>Taxi_journeydata!D933</f>
        <v>44407</v>
      </c>
      <c r="E933" s="13">
        <f>Taxi_journeydata!E933</f>
        <v>0.50546296296296289</v>
      </c>
      <c r="F933" s="5">
        <f>Taxi_journeydata!F933</f>
        <v>1</v>
      </c>
      <c r="G933" s="5">
        <f>Taxi_journeydata!G933</f>
        <v>152</v>
      </c>
      <c r="H933" s="5">
        <f>Taxi_journeydata!H933</f>
        <v>41</v>
      </c>
      <c r="I933" s="5">
        <f>Taxi_journeydata!I933</f>
        <v>1</v>
      </c>
      <c r="J933" s="5">
        <f>Taxi_journeydata!J933</f>
        <v>1.02</v>
      </c>
      <c r="K933" s="5">
        <f>Taxi_journeydata!K933</f>
        <v>6</v>
      </c>
      <c r="M933" s="13">
        <f>IF(K933="","",Taxi_journeydata!M933)</f>
        <v>3.7500000034924597E-3</v>
      </c>
      <c r="N933" s="46">
        <f t="shared" si="45"/>
        <v>5.4000000050291419</v>
      </c>
      <c r="O933" s="5">
        <f t="shared" si="44"/>
        <v>6</v>
      </c>
      <c r="P933" s="20">
        <f t="shared" si="46"/>
        <v>12</v>
      </c>
    </row>
    <row r="934" spans="2:16" x14ac:dyDescent="0.35">
      <c r="B934" s="11">
        <f>Taxi_journeydata!B934</f>
        <v>44407</v>
      </c>
      <c r="C934" s="13">
        <f>Taxi_journeydata!C934</f>
        <v>0.48875000000000002</v>
      </c>
      <c r="D934" s="11">
        <f>Taxi_journeydata!D934</f>
        <v>44407</v>
      </c>
      <c r="E934" s="13">
        <f>Taxi_journeydata!E934</f>
        <v>0.49307870370370371</v>
      </c>
      <c r="F934" s="5">
        <f>Taxi_journeydata!F934</f>
        <v>1</v>
      </c>
      <c r="G934" s="5">
        <f>Taxi_journeydata!G934</f>
        <v>166</v>
      </c>
      <c r="H934" s="5">
        <f>Taxi_journeydata!H934</f>
        <v>166</v>
      </c>
      <c r="I934" s="5">
        <f>Taxi_journeydata!I934</f>
        <v>1</v>
      </c>
      <c r="J934" s="5">
        <f>Taxi_journeydata!J934</f>
        <v>0.8</v>
      </c>
      <c r="K934" s="5">
        <f>Taxi_journeydata!K934</f>
        <v>6</v>
      </c>
      <c r="M934" s="13">
        <f>IF(K934="","",Taxi_journeydata!M934)</f>
        <v>4.3287037042318843E-3</v>
      </c>
      <c r="N934" s="46">
        <f t="shared" si="45"/>
        <v>6.2333333340939134</v>
      </c>
      <c r="O934" s="5">
        <f t="shared" si="44"/>
        <v>6</v>
      </c>
      <c r="P934" s="20">
        <f t="shared" si="46"/>
        <v>11</v>
      </c>
    </row>
    <row r="935" spans="2:16" x14ac:dyDescent="0.35">
      <c r="B935" s="11">
        <f>Taxi_journeydata!B935</f>
        <v>44407</v>
      </c>
      <c r="C935" s="13">
        <f>Taxi_journeydata!C935</f>
        <v>0.51202546296296292</v>
      </c>
      <c r="D935" s="11">
        <f>Taxi_journeydata!D935</f>
        <v>44407</v>
      </c>
      <c r="E935" s="13">
        <f>Taxi_journeydata!E935</f>
        <v>0.52043981481481483</v>
      </c>
      <c r="F935" s="5">
        <f>Taxi_journeydata!F935</f>
        <v>1</v>
      </c>
      <c r="G935" s="5">
        <f>Taxi_journeydata!G935</f>
        <v>25</v>
      </c>
      <c r="H935" s="5">
        <f>Taxi_journeydata!H935</f>
        <v>97</v>
      </c>
      <c r="I935" s="5">
        <f>Taxi_journeydata!I935</f>
        <v>1</v>
      </c>
      <c r="J935" s="5">
        <f>Taxi_journeydata!J935</f>
        <v>1.0900000000000001</v>
      </c>
      <c r="K935" s="5">
        <f>Taxi_journeydata!K935</f>
        <v>7.5</v>
      </c>
      <c r="M935" s="13">
        <f>IF(K935="","",Taxi_journeydata!M935)</f>
        <v>8.4143518542987294E-3</v>
      </c>
      <c r="N935" s="46">
        <f t="shared" si="45"/>
        <v>12.11666667019017</v>
      </c>
      <c r="O935" s="5">
        <f t="shared" si="44"/>
        <v>6</v>
      </c>
      <c r="P935" s="20">
        <f t="shared" si="46"/>
        <v>12</v>
      </c>
    </row>
    <row r="936" spans="2:16" x14ac:dyDescent="0.35">
      <c r="B936" s="11">
        <f>Taxi_journeydata!B936</f>
        <v>44407</v>
      </c>
      <c r="C936" s="13">
        <f>Taxi_journeydata!C936</f>
        <v>0.56953703703703706</v>
      </c>
      <c r="D936" s="11">
        <f>Taxi_journeydata!D936</f>
        <v>44407</v>
      </c>
      <c r="E936" s="13">
        <f>Taxi_journeydata!E936</f>
        <v>0.60260416666666672</v>
      </c>
      <c r="F936" s="5">
        <f>Taxi_journeydata!F936</f>
        <v>1</v>
      </c>
      <c r="G936" s="5">
        <f>Taxi_journeydata!G936</f>
        <v>97</v>
      </c>
      <c r="H936" s="5">
        <f>Taxi_journeydata!H936</f>
        <v>55</v>
      </c>
      <c r="I936" s="5">
        <f>Taxi_journeydata!I936</f>
        <v>1</v>
      </c>
      <c r="J936" s="5">
        <f>Taxi_journeydata!J936</f>
        <v>9.4</v>
      </c>
      <c r="K936" s="5">
        <f>Taxi_journeydata!K936</f>
        <v>37</v>
      </c>
      <c r="M936" s="13">
        <f>IF(K936="","",Taxi_journeydata!M936)</f>
        <v>3.3067129632399883E-2</v>
      </c>
      <c r="N936" s="46">
        <f t="shared" si="45"/>
        <v>47.616666670655832</v>
      </c>
      <c r="O936" s="5">
        <f t="shared" si="44"/>
        <v>6</v>
      </c>
      <c r="P936" s="20">
        <f t="shared" si="46"/>
        <v>13</v>
      </c>
    </row>
    <row r="937" spans="2:16" x14ac:dyDescent="0.35">
      <c r="B937" s="11">
        <f>Taxi_journeydata!B937</f>
        <v>44407</v>
      </c>
      <c r="C937" s="13">
        <f>Taxi_journeydata!C937</f>
        <v>0.57625000000000004</v>
      </c>
      <c r="D937" s="11">
        <f>Taxi_journeydata!D937</f>
        <v>44407</v>
      </c>
      <c r="E937" s="13">
        <f>Taxi_journeydata!E937</f>
        <v>0.58310185185185182</v>
      </c>
      <c r="F937" s="5">
        <f>Taxi_journeydata!F937</f>
        <v>1</v>
      </c>
      <c r="G937" s="5">
        <f>Taxi_journeydata!G937</f>
        <v>75</v>
      </c>
      <c r="H937" s="5">
        <f>Taxi_journeydata!H937</f>
        <v>74</v>
      </c>
      <c r="I937" s="5">
        <f>Taxi_journeydata!I937</f>
        <v>6</v>
      </c>
      <c r="J937" s="5">
        <f>Taxi_journeydata!J937</f>
        <v>1.67</v>
      </c>
      <c r="K937" s="5">
        <f>Taxi_journeydata!K937</f>
        <v>8.5</v>
      </c>
      <c r="M937" s="13">
        <f>IF(K937="","",Taxi_journeydata!M937)</f>
        <v>6.8518518528435379E-3</v>
      </c>
      <c r="N937" s="46">
        <f t="shared" si="45"/>
        <v>9.8666666680946946</v>
      </c>
      <c r="O937" s="5">
        <f t="shared" si="44"/>
        <v>6</v>
      </c>
      <c r="P937" s="20">
        <f t="shared" si="46"/>
        <v>13</v>
      </c>
    </row>
    <row r="938" spans="2:16" x14ac:dyDescent="0.35">
      <c r="B938" s="11">
        <f>Taxi_journeydata!B938</f>
        <v>44407</v>
      </c>
      <c r="C938" s="13">
        <f>Taxi_journeydata!C938</f>
        <v>0.61457175925925933</v>
      </c>
      <c r="D938" s="11">
        <f>Taxi_journeydata!D938</f>
        <v>44407</v>
      </c>
      <c r="E938" s="13">
        <f>Taxi_journeydata!E938</f>
        <v>0.6229513888888889</v>
      </c>
      <c r="F938" s="5">
        <f>Taxi_journeydata!F938</f>
        <v>1</v>
      </c>
      <c r="G938" s="5">
        <f>Taxi_journeydata!G938</f>
        <v>41</v>
      </c>
      <c r="H938" s="5">
        <f>Taxi_journeydata!H938</f>
        <v>43</v>
      </c>
      <c r="I938" s="5">
        <f>Taxi_journeydata!I938</f>
        <v>1</v>
      </c>
      <c r="J938" s="5">
        <f>Taxi_journeydata!J938</f>
        <v>1.53</v>
      </c>
      <c r="K938" s="5">
        <f>Taxi_journeydata!K938</f>
        <v>9</v>
      </c>
      <c r="M938" s="13">
        <f>IF(K938="","",Taxi_journeydata!M938)</f>
        <v>8.3796296312357299E-3</v>
      </c>
      <c r="N938" s="46">
        <f t="shared" si="45"/>
        <v>12.066666668979451</v>
      </c>
      <c r="O938" s="5">
        <f t="shared" si="44"/>
        <v>6</v>
      </c>
      <c r="P938" s="20">
        <f t="shared" si="46"/>
        <v>14</v>
      </c>
    </row>
    <row r="939" spans="2:16" x14ac:dyDescent="0.35">
      <c r="B939" s="11">
        <f>Taxi_journeydata!B939</f>
        <v>44407</v>
      </c>
      <c r="C939" s="13">
        <f>Taxi_journeydata!C939</f>
        <v>0.62753472222222217</v>
      </c>
      <c r="D939" s="11">
        <f>Taxi_journeydata!D939</f>
        <v>44407</v>
      </c>
      <c r="E939" s="13">
        <f>Taxi_journeydata!E939</f>
        <v>0.63043981481481481</v>
      </c>
      <c r="F939" s="5">
        <f>Taxi_journeydata!F939</f>
        <v>1</v>
      </c>
      <c r="G939" s="5">
        <f>Taxi_journeydata!G939</f>
        <v>166</v>
      </c>
      <c r="H939" s="5">
        <f>Taxi_journeydata!H939</f>
        <v>41</v>
      </c>
      <c r="I939" s="5">
        <f>Taxi_journeydata!I939</f>
        <v>1</v>
      </c>
      <c r="J939" s="5">
        <f>Taxi_journeydata!J939</f>
        <v>0.7</v>
      </c>
      <c r="K939" s="5">
        <f>Taxi_journeydata!K939</f>
        <v>5</v>
      </c>
      <c r="M939" s="13">
        <f>IF(K939="","",Taxi_journeydata!M939)</f>
        <v>2.905092595028691E-3</v>
      </c>
      <c r="N939" s="46">
        <f t="shared" si="45"/>
        <v>4.183333336841315</v>
      </c>
      <c r="O939" s="5">
        <f t="shared" si="44"/>
        <v>6</v>
      </c>
      <c r="P939" s="20">
        <f t="shared" si="46"/>
        <v>15</v>
      </c>
    </row>
    <row r="940" spans="2:16" x14ac:dyDescent="0.35">
      <c r="B940" s="11">
        <f>Taxi_journeydata!B940</f>
        <v>44407</v>
      </c>
      <c r="C940" s="13">
        <f>Taxi_journeydata!C940</f>
        <v>0.65113425925925927</v>
      </c>
      <c r="D940" s="11">
        <f>Taxi_journeydata!D940</f>
        <v>44407</v>
      </c>
      <c r="E940" s="13">
        <f>Taxi_journeydata!E940</f>
        <v>0.66033564814814816</v>
      </c>
      <c r="F940" s="5">
        <f>Taxi_journeydata!F940</f>
        <v>1</v>
      </c>
      <c r="G940" s="5">
        <f>Taxi_journeydata!G940</f>
        <v>41</v>
      </c>
      <c r="H940" s="5">
        <f>Taxi_journeydata!H940</f>
        <v>41</v>
      </c>
      <c r="I940" s="5">
        <f>Taxi_journeydata!I940</f>
        <v>5</v>
      </c>
      <c r="J940" s="5">
        <f>Taxi_journeydata!J940</f>
        <v>1.39</v>
      </c>
      <c r="K940" s="5">
        <f>Taxi_journeydata!K940</f>
        <v>9.5</v>
      </c>
      <c r="M940" s="13">
        <f>IF(K940="","",Taxi_journeydata!M940)</f>
        <v>9.2013888861401938E-3</v>
      </c>
      <c r="N940" s="46">
        <f t="shared" si="45"/>
        <v>13.249999996041879</v>
      </c>
      <c r="O940" s="5">
        <f t="shared" si="44"/>
        <v>6</v>
      </c>
      <c r="P940" s="20">
        <f t="shared" si="46"/>
        <v>15</v>
      </c>
    </row>
    <row r="941" spans="2:16" x14ac:dyDescent="0.35">
      <c r="B941" s="11">
        <f>Taxi_journeydata!B941</f>
        <v>44407</v>
      </c>
      <c r="C941" s="13">
        <f>Taxi_journeydata!C941</f>
        <v>0.64987268518518515</v>
      </c>
      <c r="D941" s="11">
        <f>Taxi_journeydata!D941</f>
        <v>44407</v>
      </c>
      <c r="E941" s="13">
        <f>Taxi_journeydata!E941</f>
        <v>0.65244212962962966</v>
      </c>
      <c r="F941" s="5">
        <f>Taxi_journeydata!F941</f>
        <v>1</v>
      </c>
      <c r="G941" s="5">
        <f>Taxi_journeydata!G941</f>
        <v>75</v>
      </c>
      <c r="H941" s="5">
        <f>Taxi_journeydata!H941</f>
        <v>75</v>
      </c>
      <c r="I941" s="5">
        <f>Taxi_journeydata!I941</f>
        <v>1</v>
      </c>
      <c r="J941" s="5">
        <f>Taxi_journeydata!J941</f>
        <v>0.42</v>
      </c>
      <c r="K941" s="5">
        <f>Taxi_journeydata!K941</f>
        <v>4.5</v>
      </c>
      <c r="M941" s="13">
        <f>IF(K941="","",Taxi_journeydata!M941)</f>
        <v>2.5694444411783479E-3</v>
      </c>
      <c r="N941" s="46">
        <f t="shared" si="45"/>
        <v>3.699999995296821</v>
      </c>
      <c r="O941" s="5">
        <f t="shared" si="44"/>
        <v>6</v>
      </c>
      <c r="P941" s="20">
        <f t="shared" si="46"/>
        <v>15</v>
      </c>
    </row>
    <row r="942" spans="2:16" x14ac:dyDescent="0.35">
      <c r="B942" s="11">
        <f>Taxi_journeydata!B942</f>
        <v>44407</v>
      </c>
      <c r="C942" s="13">
        <f>Taxi_journeydata!C942</f>
        <v>0.70439814814814816</v>
      </c>
      <c r="D942" s="11">
        <f>Taxi_journeydata!D942</f>
        <v>44407</v>
      </c>
      <c r="E942" s="13">
        <f>Taxi_journeydata!E942</f>
        <v>0.71424768518518522</v>
      </c>
      <c r="F942" s="5">
        <f>Taxi_journeydata!F942</f>
        <v>1</v>
      </c>
      <c r="G942" s="5">
        <f>Taxi_journeydata!G942</f>
        <v>7</v>
      </c>
      <c r="H942" s="5">
        <f>Taxi_journeydata!H942</f>
        <v>260</v>
      </c>
      <c r="I942" s="5">
        <f>Taxi_journeydata!I942</f>
        <v>1</v>
      </c>
      <c r="J942" s="5">
        <f>Taxi_journeydata!J942</f>
        <v>1.72</v>
      </c>
      <c r="K942" s="5">
        <f>Taxi_journeydata!K942</f>
        <v>10.5</v>
      </c>
      <c r="M942" s="13">
        <f>IF(K942="","",Taxi_journeydata!M942)</f>
        <v>9.8495370402815752E-3</v>
      </c>
      <c r="N942" s="46">
        <f t="shared" si="45"/>
        <v>14.183333338005468</v>
      </c>
      <c r="O942" s="5">
        <f t="shared" si="44"/>
        <v>6</v>
      </c>
      <c r="P942" s="20">
        <f t="shared" si="46"/>
        <v>16</v>
      </c>
    </row>
    <row r="943" spans="2:16" x14ac:dyDescent="0.35">
      <c r="B943" s="11">
        <f>Taxi_journeydata!B943</f>
        <v>44407</v>
      </c>
      <c r="C943" s="13">
        <f>Taxi_journeydata!C943</f>
        <v>0.70770833333333327</v>
      </c>
      <c r="D943" s="11">
        <f>Taxi_journeydata!D943</f>
        <v>44407</v>
      </c>
      <c r="E943" s="13">
        <f>Taxi_journeydata!E943</f>
        <v>0.71233796296296292</v>
      </c>
      <c r="F943" s="5">
        <f>Taxi_journeydata!F943</f>
        <v>1</v>
      </c>
      <c r="G943" s="5">
        <f>Taxi_journeydata!G943</f>
        <v>33</v>
      </c>
      <c r="H943" s="5">
        <f>Taxi_journeydata!H943</f>
        <v>40</v>
      </c>
      <c r="I943" s="5">
        <f>Taxi_journeydata!I943</f>
        <v>1</v>
      </c>
      <c r="J943" s="5">
        <f>Taxi_journeydata!J943</f>
        <v>1.0900000000000001</v>
      </c>
      <c r="K943" s="5">
        <f>Taxi_journeydata!K943</f>
        <v>6</v>
      </c>
      <c r="M943" s="13">
        <f>IF(K943="","",Taxi_journeydata!M943)</f>
        <v>4.6296296277432702E-3</v>
      </c>
      <c r="N943" s="46">
        <f t="shared" si="45"/>
        <v>6.6666666639503092</v>
      </c>
      <c r="O943" s="5">
        <f t="shared" si="44"/>
        <v>6</v>
      </c>
      <c r="P943" s="20">
        <f t="shared" si="46"/>
        <v>16</v>
      </c>
    </row>
    <row r="944" spans="2:16" x14ac:dyDescent="0.35">
      <c r="B944" s="11">
        <f>Taxi_journeydata!B944</f>
        <v>44407</v>
      </c>
      <c r="C944" s="13">
        <f>Taxi_journeydata!C944</f>
        <v>0.69157407407407412</v>
      </c>
      <c r="D944" s="11">
        <f>Taxi_journeydata!D944</f>
        <v>44407</v>
      </c>
      <c r="E944" s="13">
        <f>Taxi_journeydata!E944</f>
        <v>0.70035879629629638</v>
      </c>
      <c r="F944" s="5">
        <f>Taxi_journeydata!F944</f>
        <v>1</v>
      </c>
      <c r="G944" s="5">
        <f>Taxi_journeydata!G944</f>
        <v>95</v>
      </c>
      <c r="H944" s="5">
        <f>Taxi_journeydata!H944</f>
        <v>135</v>
      </c>
      <c r="I944" s="5">
        <f>Taxi_journeydata!I944</f>
        <v>1</v>
      </c>
      <c r="J944" s="5">
        <f>Taxi_journeydata!J944</f>
        <v>2.25</v>
      </c>
      <c r="K944" s="5">
        <f>Taxi_journeydata!K944</f>
        <v>10</v>
      </c>
      <c r="M944" s="13">
        <f>IF(K944="","",Taxi_journeydata!M944)</f>
        <v>8.7847222239361145E-3</v>
      </c>
      <c r="N944" s="46">
        <f t="shared" si="45"/>
        <v>12.650000002468005</v>
      </c>
      <c r="O944" s="5">
        <f t="shared" si="44"/>
        <v>6</v>
      </c>
      <c r="P944" s="20">
        <f t="shared" si="46"/>
        <v>16</v>
      </c>
    </row>
    <row r="945" spans="2:16" x14ac:dyDescent="0.35">
      <c r="B945" s="11">
        <f>Taxi_journeydata!B945</f>
        <v>44407</v>
      </c>
      <c r="C945" s="13">
        <f>Taxi_journeydata!C945</f>
        <v>0.72690972222222217</v>
      </c>
      <c r="D945" s="11">
        <f>Taxi_journeydata!D945</f>
        <v>44407</v>
      </c>
      <c r="E945" s="13">
        <f>Taxi_journeydata!E945</f>
        <v>0.73826388888888894</v>
      </c>
      <c r="F945" s="5">
        <f>Taxi_journeydata!F945</f>
        <v>1</v>
      </c>
      <c r="G945" s="5">
        <f>Taxi_journeydata!G945</f>
        <v>61</v>
      </c>
      <c r="H945" s="5">
        <f>Taxi_journeydata!H945</f>
        <v>61</v>
      </c>
      <c r="I945" s="5">
        <f>Taxi_journeydata!I945</f>
        <v>1</v>
      </c>
      <c r="J945" s="5">
        <f>Taxi_journeydata!J945</f>
        <v>1.54</v>
      </c>
      <c r="K945" s="5">
        <f>Taxi_journeydata!K945</f>
        <v>11</v>
      </c>
      <c r="M945" s="13">
        <f>IF(K945="","",Taxi_journeydata!M945)</f>
        <v>1.1354166665114462E-2</v>
      </c>
      <c r="N945" s="46">
        <f t="shared" si="45"/>
        <v>16.349999997764826</v>
      </c>
      <c r="O945" s="5">
        <f t="shared" si="44"/>
        <v>6</v>
      </c>
      <c r="P945" s="20">
        <f t="shared" si="46"/>
        <v>17</v>
      </c>
    </row>
    <row r="946" spans="2:16" x14ac:dyDescent="0.35">
      <c r="B946" s="11">
        <f>Taxi_journeydata!B946</f>
        <v>44407</v>
      </c>
      <c r="C946" s="13">
        <f>Taxi_journeydata!C946</f>
        <v>0.72484953703703703</v>
      </c>
      <c r="D946" s="11">
        <f>Taxi_journeydata!D946</f>
        <v>44407</v>
      </c>
      <c r="E946" s="13">
        <f>Taxi_journeydata!E946</f>
        <v>0.73842592592592593</v>
      </c>
      <c r="F946" s="5">
        <f>Taxi_journeydata!F946</f>
        <v>1</v>
      </c>
      <c r="G946" s="5">
        <f>Taxi_journeydata!G946</f>
        <v>74</v>
      </c>
      <c r="H946" s="5">
        <f>Taxi_journeydata!H946</f>
        <v>166</v>
      </c>
      <c r="I946" s="5">
        <f>Taxi_journeydata!I946</f>
        <v>1</v>
      </c>
      <c r="J946" s="5">
        <f>Taxi_journeydata!J946</f>
        <v>1.94</v>
      </c>
      <c r="K946" s="5">
        <f>Taxi_journeydata!K946</f>
        <v>12.5</v>
      </c>
      <c r="M946" s="13">
        <f>IF(K946="","",Taxi_journeydata!M946)</f>
        <v>1.357638889021473E-2</v>
      </c>
      <c r="N946" s="46">
        <f t="shared" si="45"/>
        <v>19.550000001909211</v>
      </c>
      <c r="O946" s="5">
        <f t="shared" si="44"/>
        <v>6</v>
      </c>
      <c r="P946" s="20">
        <f t="shared" si="46"/>
        <v>17</v>
      </c>
    </row>
    <row r="947" spans="2:16" x14ac:dyDescent="0.35">
      <c r="B947" s="11">
        <f>Taxi_journeydata!B947</f>
        <v>44407</v>
      </c>
      <c r="C947" s="13">
        <f>Taxi_journeydata!C947</f>
        <v>0.75187500000000007</v>
      </c>
      <c r="D947" s="11">
        <f>Taxi_journeydata!D947</f>
        <v>44407</v>
      </c>
      <c r="E947" s="13">
        <f>Taxi_journeydata!E947</f>
        <v>0.81013888888888896</v>
      </c>
      <c r="F947" s="5">
        <f>Taxi_journeydata!F947</f>
        <v>1</v>
      </c>
      <c r="G947" s="5">
        <f>Taxi_journeydata!G947</f>
        <v>133</v>
      </c>
      <c r="H947" s="5">
        <f>Taxi_journeydata!H947</f>
        <v>49</v>
      </c>
      <c r="I947" s="5">
        <f>Taxi_journeydata!I947</f>
        <v>1</v>
      </c>
      <c r="J947" s="5">
        <f>Taxi_journeydata!J947</f>
        <v>25.04</v>
      </c>
      <c r="K947" s="5">
        <f>Taxi_journeydata!K947</f>
        <v>77.5</v>
      </c>
      <c r="M947" s="13">
        <f>IF(K947="","",Taxi_journeydata!M947)</f>
        <v>5.8263888888177462E-2</v>
      </c>
      <c r="N947" s="46">
        <f t="shared" si="45"/>
        <v>83.899999998975545</v>
      </c>
      <c r="O947" s="5">
        <f t="shared" si="44"/>
        <v>6</v>
      </c>
      <c r="P947" s="20">
        <f t="shared" si="46"/>
        <v>18</v>
      </c>
    </row>
    <row r="948" spans="2:16" x14ac:dyDescent="0.35">
      <c r="B948" s="11">
        <f>Taxi_journeydata!B948</f>
        <v>44407</v>
      </c>
      <c r="C948" s="13">
        <f>Taxi_journeydata!C948</f>
        <v>0.82254629629629628</v>
      </c>
      <c r="D948" s="11">
        <f>Taxi_journeydata!D948</f>
        <v>44407</v>
      </c>
      <c r="E948" s="13">
        <f>Taxi_journeydata!E948</f>
        <v>0.83288194444444441</v>
      </c>
      <c r="F948" s="5">
        <f>Taxi_journeydata!F948</f>
        <v>1</v>
      </c>
      <c r="G948" s="5">
        <f>Taxi_journeydata!G948</f>
        <v>166</v>
      </c>
      <c r="H948" s="5">
        <f>Taxi_journeydata!H948</f>
        <v>244</v>
      </c>
      <c r="I948" s="5">
        <f>Taxi_journeydata!I948</f>
        <v>1</v>
      </c>
      <c r="J948" s="5">
        <f>Taxi_journeydata!J948</f>
        <v>3.64</v>
      </c>
      <c r="K948" s="5">
        <f>Taxi_journeydata!K948</f>
        <v>14</v>
      </c>
      <c r="M948" s="13">
        <f>IF(K948="","",Taxi_journeydata!M948)</f>
        <v>1.0335648148611654E-2</v>
      </c>
      <c r="N948" s="46">
        <f t="shared" si="45"/>
        <v>14.883333334000781</v>
      </c>
      <c r="O948" s="5">
        <f t="shared" si="44"/>
        <v>6</v>
      </c>
      <c r="P948" s="20">
        <f t="shared" si="46"/>
        <v>19</v>
      </c>
    </row>
    <row r="949" spans="2:16" x14ac:dyDescent="0.35">
      <c r="B949" s="11">
        <f>Taxi_journeydata!B949</f>
        <v>44407</v>
      </c>
      <c r="C949" s="13">
        <f>Taxi_journeydata!C949</f>
        <v>0.82537037037037031</v>
      </c>
      <c r="D949" s="11">
        <f>Taxi_journeydata!D949</f>
        <v>44407</v>
      </c>
      <c r="E949" s="13">
        <f>Taxi_journeydata!E949</f>
        <v>0.83520833333333344</v>
      </c>
      <c r="F949" s="5">
        <f>Taxi_journeydata!F949</f>
        <v>1</v>
      </c>
      <c r="G949" s="5">
        <f>Taxi_journeydata!G949</f>
        <v>247</v>
      </c>
      <c r="H949" s="5">
        <f>Taxi_journeydata!H949</f>
        <v>244</v>
      </c>
      <c r="I949" s="5">
        <f>Taxi_journeydata!I949</f>
        <v>1</v>
      </c>
      <c r="J949" s="5">
        <f>Taxi_journeydata!J949</f>
        <v>1.91</v>
      </c>
      <c r="K949" s="5">
        <f>Taxi_journeydata!K949</f>
        <v>10.5</v>
      </c>
      <c r="M949" s="13">
        <f>IF(K949="","",Taxi_journeydata!M949)</f>
        <v>9.8379629635019228E-3</v>
      </c>
      <c r="N949" s="46">
        <f t="shared" si="45"/>
        <v>14.166666667442769</v>
      </c>
      <c r="O949" s="5">
        <f t="shared" si="44"/>
        <v>6</v>
      </c>
      <c r="P949" s="20">
        <f t="shared" si="46"/>
        <v>19</v>
      </c>
    </row>
    <row r="950" spans="2:16" x14ac:dyDescent="0.35">
      <c r="B950" s="11">
        <f>Taxi_journeydata!B950</f>
        <v>44407</v>
      </c>
      <c r="C950" s="13">
        <f>Taxi_journeydata!C950</f>
        <v>0.83851851851851855</v>
      </c>
      <c r="D950" s="11">
        <f>Taxi_journeydata!D950</f>
        <v>44407</v>
      </c>
      <c r="E950" s="13">
        <f>Taxi_journeydata!E950</f>
        <v>0.84212962962962967</v>
      </c>
      <c r="F950" s="5">
        <f>Taxi_journeydata!F950</f>
        <v>1</v>
      </c>
      <c r="G950" s="5">
        <f>Taxi_journeydata!G950</f>
        <v>42</v>
      </c>
      <c r="H950" s="5">
        <f>Taxi_journeydata!H950</f>
        <v>42</v>
      </c>
      <c r="I950" s="5">
        <f>Taxi_journeydata!I950</f>
        <v>1</v>
      </c>
      <c r="J950" s="5">
        <f>Taxi_journeydata!J950</f>
        <v>0.68</v>
      </c>
      <c r="K950" s="5">
        <f>Taxi_journeydata!K950</f>
        <v>5.5</v>
      </c>
      <c r="M950" s="13">
        <f>IF(K950="","",Taxi_journeydata!M950)</f>
        <v>3.6111111112404615E-3</v>
      </c>
      <c r="N950" s="46">
        <f t="shared" si="45"/>
        <v>5.2000000001862645</v>
      </c>
      <c r="O950" s="5">
        <f t="shared" si="44"/>
        <v>6</v>
      </c>
      <c r="P950" s="20">
        <f t="shared" si="46"/>
        <v>20</v>
      </c>
    </row>
    <row r="951" spans="2:16" x14ac:dyDescent="0.35">
      <c r="B951" s="11">
        <f>Taxi_journeydata!B951</f>
        <v>44407</v>
      </c>
      <c r="C951" s="13">
        <f>Taxi_journeydata!C951</f>
        <v>0.8849189814814814</v>
      </c>
      <c r="D951" s="11">
        <f>Taxi_journeydata!D951</f>
        <v>44407</v>
      </c>
      <c r="E951" s="13">
        <f>Taxi_journeydata!E951</f>
        <v>0.89351851851851849</v>
      </c>
      <c r="F951" s="5">
        <f>Taxi_journeydata!F951</f>
        <v>1</v>
      </c>
      <c r="G951" s="5">
        <f>Taxi_journeydata!G951</f>
        <v>126</v>
      </c>
      <c r="H951" s="5">
        <f>Taxi_journeydata!H951</f>
        <v>69</v>
      </c>
      <c r="I951" s="5">
        <f>Taxi_journeydata!I951</f>
        <v>2</v>
      </c>
      <c r="J951" s="5">
        <f>Taxi_journeydata!J951</f>
        <v>1.9</v>
      </c>
      <c r="K951" s="5">
        <f>Taxi_journeydata!K951</f>
        <v>9.5</v>
      </c>
      <c r="M951" s="13">
        <f>IF(K951="","",Taxi_journeydata!M951)</f>
        <v>8.599537039117422E-3</v>
      </c>
      <c r="N951" s="46">
        <f t="shared" si="45"/>
        <v>12.383333336329088</v>
      </c>
      <c r="O951" s="5">
        <f t="shared" si="44"/>
        <v>6</v>
      </c>
      <c r="P951" s="20">
        <f t="shared" si="46"/>
        <v>21</v>
      </c>
    </row>
    <row r="952" spans="2:16" x14ac:dyDescent="0.35">
      <c r="B952" s="11">
        <f>Taxi_journeydata!B952</f>
        <v>44407</v>
      </c>
      <c r="C952" s="13">
        <f>Taxi_journeydata!C952</f>
        <v>0.9176157407407407</v>
      </c>
      <c r="D952" s="11">
        <f>Taxi_journeydata!D952</f>
        <v>44407</v>
      </c>
      <c r="E952" s="13">
        <f>Taxi_journeydata!E952</f>
        <v>0.92228009259259258</v>
      </c>
      <c r="F952" s="5">
        <f>Taxi_journeydata!F952</f>
        <v>1</v>
      </c>
      <c r="G952" s="5">
        <f>Taxi_journeydata!G952</f>
        <v>7</v>
      </c>
      <c r="H952" s="5">
        <f>Taxi_journeydata!H952</f>
        <v>223</v>
      </c>
      <c r="I952" s="5">
        <f>Taxi_journeydata!I952</f>
        <v>1</v>
      </c>
      <c r="J952" s="5">
        <f>Taxi_journeydata!J952</f>
        <v>1.53</v>
      </c>
      <c r="K952" s="5">
        <f>Taxi_journeydata!K952</f>
        <v>7</v>
      </c>
      <c r="M952" s="13">
        <f>IF(K952="","",Taxi_journeydata!M952)</f>
        <v>4.6643518508062698E-3</v>
      </c>
      <c r="N952" s="46">
        <f t="shared" si="45"/>
        <v>6.7166666651610285</v>
      </c>
      <c r="O952" s="5">
        <f t="shared" si="44"/>
        <v>6</v>
      </c>
      <c r="P952" s="20">
        <f t="shared" si="46"/>
        <v>22</v>
      </c>
    </row>
    <row r="953" spans="2:16" x14ac:dyDescent="0.35">
      <c r="B953" s="11">
        <f>Taxi_journeydata!B953</f>
        <v>44407</v>
      </c>
      <c r="C953" s="13">
        <f>Taxi_journeydata!C953</f>
        <v>0.97763888888888895</v>
      </c>
      <c r="D953" s="11">
        <f>Taxi_journeydata!D953</f>
        <v>44407</v>
      </c>
      <c r="E953" s="13">
        <f>Taxi_journeydata!E953</f>
        <v>0.98851851851851846</v>
      </c>
      <c r="F953" s="5">
        <f>Taxi_journeydata!F953</f>
        <v>1</v>
      </c>
      <c r="G953" s="5">
        <f>Taxi_journeydata!G953</f>
        <v>43</v>
      </c>
      <c r="H953" s="5">
        <f>Taxi_journeydata!H953</f>
        <v>116</v>
      </c>
      <c r="I953" s="5">
        <f>Taxi_journeydata!I953</f>
        <v>1</v>
      </c>
      <c r="J953" s="5">
        <f>Taxi_journeydata!J953</f>
        <v>3.29</v>
      </c>
      <c r="K953" s="5">
        <f>Taxi_journeydata!K953</f>
        <v>13.5</v>
      </c>
      <c r="M953" s="13">
        <f>IF(K953="","",Taxi_journeydata!M953)</f>
        <v>1.0879629626288079E-2</v>
      </c>
      <c r="N953" s="46">
        <f t="shared" si="45"/>
        <v>15.666666661854833</v>
      </c>
      <c r="O953" s="5">
        <f t="shared" si="44"/>
        <v>6</v>
      </c>
      <c r="P953" s="20">
        <f t="shared" si="46"/>
        <v>23</v>
      </c>
    </row>
    <row r="954" spans="2:16" x14ac:dyDescent="0.35">
      <c r="B954" s="11">
        <f>Taxi_journeydata!B954</f>
        <v>44408</v>
      </c>
      <c r="C954" s="13">
        <f>Taxi_journeydata!C954</f>
        <v>0.10684027777777778</v>
      </c>
      <c r="D954" s="11">
        <f>Taxi_journeydata!D954</f>
        <v>44408</v>
      </c>
      <c r="E954" s="13">
        <f>Taxi_journeydata!E954</f>
        <v>0.11444444444444445</v>
      </c>
      <c r="F954" s="5">
        <f>Taxi_journeydata!F954</f>
        <v>1</v>
      </c>
      <c r="G954" s="5">
        <f>Taxi_journeydata!G954</f>
        <v>129</v>
      </c>
      <c r="H954" s="5">
        <f>Taxi_journeydata!H954</f>
        <v>173</v>
      </c>
      <c r="I954" s="5">
        <f>Taxi_journeydata!I954</f>
        <v>1</v>
      </c>
      <c r="J954" s="5">
        <f>Taxi_journeydata!J954</f>
        <v>1.3</v>
      </c>
      <c r="K954" s="5">
        <f>Taxi_journeydata!K954</f>
        <v>8.5</v>
      </c>
      <c r="M954" s="13">
        <f>IF(K954="","",Taxi_journeydata!M954)</f>
        <v>7.6041666688979603E-3</v>
      </c>
      <c r="N954" s="46">
        <f t="shared" si="45"/>
        <v>10.950000003213063</v>
      </c>
      <c r="O954" s="5">
        <f t="shared" si="44"/>
        <v>7</v>
      </c>
      <c r="P954" s="20">
        <f t="shared" si="46"/>
        <v>2</v>
      </c>
    </row>
    <row r="955" spans="2:16" x14ac:dyDescent="0.35">
      <c r="B955" s="11">
        <f>Taxi_journeydata!B955</f>
        <v>44408</v>
      </c>
      <c r="C955" s="13">
        <f>Taxi_journeydata!C955</f>
        <v>0.14216435185185186</v>
      </c>
      <c r="D955" s="11">
        <f>Taxi_journeydata!D955</f>
        <v>44408</v>
      </c>
      <c r="E955" s="13">
        <f>Taxi_journeydata!E955</f>
        <v>0.16081018518518519</v>
      </c>
      <c r="F955" s="5">
        <f>Taxi_journeydata!F955</f>
        <v>1</v>
      </c>
      <c r="G955" s="5">
        <f>Taxi_journeydata!G955</f>
        <v>116</v>
      </c>
      <c r="H955" s="5">
        <f>Taxi_journeydata!H955</f>
        <v>241</v>
      </c>
      <c r="I955" s="5">
        <f>Taxi_journeydata!I955</f>
        <v>2</v>
      </c>
      <c r="J955" s="5">
        <f>Taxi_journeydata!J955</f>
        <v>6.28</v>
      </c>
      <c r="K955" s="5">
        <f>Taxi_journeydata!K955</f>
        <v>24.5</v>
      </c>
      <c r="M955" s="13">
        <f>IF(K955="","",Taxi_journeydata!M955)</f>
        <v>1.8645833333721384E-2</v>
      </c>
      <c r="N955" s="46">
        <f t="shared" si="45"/>
        <v>26.850000000558794</v>
      </c>
      <c r="O955" s="5">
        <f t="shared" si="44"/>
        <v>7</v>
      </c>
      <c r="P955" s="20">
        <f t="shared" si="46"/>
        <v>3</v>
      </c>
    </row>
    <row r="956" spans="2:16" x14ac:dyDescent="0.35">
      <c r="B956" s="11">
        <f>Taxi_journeydata!B956</f>
        <v>44408</v>
      </c>
      <c r="C956" s="13">
        <f>Taxi_journeydata!C956</f>
        <v>0.3132523148148148</v>
      </c>
      <c r="D956" s="11">
        <f>Taxi_journeydata!D956</f>
        <v>44408</v>
      </c>
      <c r="E956" s="13">
        <f>Taxi_journeydata!E956</f>
        <v>0.32034722222222223</v>
      </c>
      <c r="F956" s="5">
        <f>Taxi_journeydata!F956</f>
        <v>1</v>
      </c>
      <c r="G956" s="5">
        <f>Taxi_journeydata!G956</f>
        <v>7</v>
      </c>
      <c r="H956" s="5">
        <f>Taxi_journeydata!H956</f>
        <v>260</v>
      </c>
      <c r="I956" s="5">
        <f>Taxi_journeydata!I956</f>
        <v>1</v>
      </c>
      <c r="J956" s="5">
        <f>Taxi_journeydata!J956</f>
        <v>1.64</v>
      </c>
      <c r="K956" s="5">
        <f>Taxi_journeydata!K956</f>
        <v>8.5</v>
      </c>
      <c r="M956" s="13">
        <f>IF(K956="","",Taxi_journeydata!M956)</f>
        <v>7.0949074070085771E-3</v>
      </c>
      <c r="N956" s="46">
        <f t="shared" si="45"/>
        <v>10.216666666092351</v>
      </c>
      <c r="O956" s="5">
        <f t="shared" si="44"/>
        <v>7</v>
      </c>
      <c r="P956" s="20">
        <f t="shared" si="46"/>
        <v>7</v>
      </c>
    </row>
    <row r="957" spans="2:16" x14ac:dyDescent="0.35">
      <c r="B957" s="11">
        <f>Taxi_journeydata!B957</f>
        <v>44408</v>
      </c>
      <c r="C957" s="13">
        <f>Taxi_journeydata!C957</f>
        <v>0.3721990740740741</v>
      </c>
      <c r="D957" s="11">
        <f>Taxi_journeydata!D957</f>
        <v>44408</v>
      </c>
      <c r="E957" s="13">
        <f>Taxi_journeydata!E957</f>
        <v>0.38340277777777776</v>
      </c>
      <c r="F957" s="5">
        <f>Taxi_journeydata!F957</f>
        <v>1</v>
      </c>
      <c r="G957" s="5">
        <f>Taxi_journeydata!G957</f>
        <v>75</v>
      </c>
      <c r="H957" s="5">
        <f>Taxi_journeydata!H957</f>
        <v>119</v>
      </c>
      <c r="I957" s="5">
        <f>Taxi_journeydata!I957</f>
        <v>1</v>
      </c>
      <c r="J957" s="5">
        <f>Taxi_journeydata!J957</f>
        <v>4.75</v>
      </c>
      <c r="K957" s="5">
        <f>Taxi_journeydata!K957</f>
        <v>16</v>
      </c>
      <c r="M957" s="13">
        <f>IF(K957="","",Taxi_journeydata!M957)</f>
        <v>1.1203703703358769E-2</v>
      </c>
      <c r="N957" s="46">
        <f t="shared" si="45"/>
        <v>16.133333332836628</v>
      </c>
      <c r="O957" s="5">
        <f t="shared" si="44"/>
        <v>7</v>
      </c>
      <c r="P957" s="20">
        <f t="shared" si="46"/>
        <v>8</v>
      </c>
    </row>
    <row r="958" spans="2:16" x14ac:dyDescent="0.35">
      <c r="B958" s="11">
        <f>Taxi_journeydata!B958</f>
        <v>44408</v>
      </c>
      <c r="C958" s="13">
        <f>Taxi_journeydata!C958</f>
        <v>0.37280092592592595</v>
      </c>
      <c r="D958" s="11">
        <f>Taxi_journeydata!D958</f>
        <v>44408</v>
      </c>
      <c r="E958" s="13">
        <f>Taxi_journeydata!E958</f>
        <v>0.37785879629629626</v>
      </c>
      <c r="F958" s="5">
        <f>Taxi_journeydata!F958</f>
        <v>1</v>
      </c>
      <c r="G958" s="5">
        <f>Taxi_journeydata!G958</f>
        <v>135</v>
      </c>
      <c r="H958" s="5">
        <f>Taxi_journeydata!H958</f>
        <v>121</v>
      </c>
      <c r="I958" s="5">
        <f>Taxi_journeydata!I958</f>
        <v>2</v>
      </c>
      <c r="J958" s="5">
        <f>Taxi_journeydata!J958</f>
        <v>1.74</v>
      </c>
      <c r="K958" s="5">
        <f>Taxi_journeydata!K958</f>
        <v>7.5</v>
      </c>
      <c r="M958" s="13">
        <f>IF(K958="","",Taxi_journeydata!M958)</f>
        <v>5.0578703740029596E-3</v>
      </c>
      <c r="N958" s="46">
        <f t="shared" si="45"/>
        <v>7.2833333385642618</v>
      </c>
      <c r="O958" s="5">
        <f t="shared" si="44"/>
        <v>7</v>
      </c>
      <c r="P958" s="20">
        <f t="shared" si="46"/>
        <v>8</v>
      </c>
    </row>
    <row r="959" spans="2:16" x14ac:dyDescent="0.35">
      <c r="B959" s="11">
        <f>Taxi_journeydata!B959</f>
        <v>44408</v>
      </c>
      <c r="C959" s="13">
        <f>Taxi_journeydata!C959</f>
        <v>0.40436342592592589</v>
      </c>
      <c r="D959" s="11">
        <f>Taxi_journeydata!D959</f>
        <v>44408</v>
      </c>
      <c r="E959" s="13">
        <f>Taxi_journeydata!E959</f>
        <v>0.4085185185185185</v>
      </c>
      <c r="F959" s="5">
        <f>Taxi_journeydata!F959</f>
        <v>1</v>
      </c>
      <c r="G959" s="5">
        <f>Taxi_journeydata!G959</f>
        <v>166</v>
      </c>
      <c r="H959" s="5">
        <f>Taxi_journeydata!H959</f>
        <v>43</v>
      </c>
      <c r="I959" s="5">
        <f>Taxi_journeydata!I959</f>
        <v>1</v>
      </c>
      <c r="J959" s="5">
        <f>Taxi_journeydata!J959</f>
        <v>1.1100000000000001</v>
      </c>
      <c r="K959" s="5">
        <f>Taxi_journeydata!K959</f>
        <v>6.5</v>
      </c>
      <c r="M959" s="13">
        <f>IF(K959="","",Taxi_journeydata!M959)</f>
        <v>4.1550925961928442E-3</v>
      </c>
      <c r="N959" s="46">
        <f t="shared" si="45"/>
        <v>5.9833333385176957</v>
      </c>
      <c r="O959" s="5">
        <f t="shared" si="44"/>
        <v>7</v>
      </c>
      <c r="P959" s="20">
        <f t="shared" si="46"/>
        <v>9</v>
      </c>
    </row>
    <row r="960" spans="2:16" x14ac:dyDescent="0.35">
      <c r="B960" s="11">
        <f>Taxi_journeydata!B960</f>
        <v>44408</v>
      </c>
      <c r="C960" s="13">
        <f>Taxi_journeydata!C960</f>
        <v>0.41545138888888888</v>
      </c>
      <c r="D960" s="11">
        <f>Taxi_journeydata!D960</f>
        <v>44408</v>
      </c>
      <c r="E960" s="13">
        <f>Taxi_journeydata!E960</f>
        <v>0.41994212962962968</v>
      </c>
      <c r="F960" s="5">
        <f>Taxi_journeydata!F960</f>
        <v>1</v>
      </c>
      <c r="G960" s="5">
        <f>Taxi_journeydata!G960</f>
        <v>74</v>
      </c>
      <c r="H960" s="5">
        <f>Taxi_journeydata!H960</f>
        <v>74</v>
      </c>
      <c r="I960" s="5">
        <f>Taxi_journeydata!I960</f>
        <v>1</v>
      </c>
      <c r="J960" s="5">
        <f>Taxi_journeydata!J960</f>
        <v>0.87</v>
      </c>
      <c r="K960" s="5">
        <f>Taxi_journeydata!K960</f>
        <v>6</v>
      </c>
      <c r="M960" s="13">
        <f>IF(K960="","",Taxi_journeydata!M960)</f>
        <v>4.4907407427672297E-3</v>
      </c>
      <c r="N960" s="46">
        <f t="shared" si="45"/>
        <v>6.4666666695848107</v>
      </c>
      <c r="O960" s="5">
        <f t="shared" si="44"/>
        <v>7</v>
      </c>
      <c r="P960" s="20">
        <f t="shared" si="46"/>
        <v>9</v>
      </c>
    </row>
    <row r="961" spans="2:16" x14ac:dyDescent="0.35">
      <c r="B961" s="11">
        <f>Taxi_journeydata!B961</f>
        <v>44408</v>
      </c>
      <c r="C961" s="13">
        <f>Taxi_journeydata!C961</f>
        <v>0.43629629629629635</v>
      </c>
      <c r="D961" s="11">
        <f>Taxi_journeydata!D961</f>
        <v>44408</v>
      </c>
      <c r="E961" s="13">
        <f>Taxi_journeydata!E961</f>
        <v>0.44162037037037033</v>
      </c>
      <c r="F961" s="5">
        <f>Taxi_journeydata!F961</f>
        <v>1</v>
      </c>
      <c r="G961" s="5">
        <f>Taxi_journeydata!G961</f>
        <v>41</v>
      </c>
      <c r="H961" s="5">
        <f>Taxi_journeydata!H961</f>
        <v>151</v>
      </c>
      <c r="I961" s="5">
        <f>Taxi_journeydata!I961</f>
        <v>1</v>
      </c>
      <c r="J961" s="5">
        <f>Taxi_journeydata!J961</f>
        <v>1.08</v>
      </c>
      <c r="K961" s="5">
        <f>Taxi_journeydata!K961</f>
        <v>7</v>
      </c>
      <c r="M961" s="13">
        <f>IF(K961="","",Taxi_journeydata!M961)</f>
        <v>5.324074074451346E-3</v>
      </c>
      <c r="N961" s="46">
        <f t="shared" si="45"/>
        <v>7.6666666672099382</v>
      </c>
      <c r="O961" s="5">
        <f t="shared" si="44"/>
        <v>7</v>
      </c>
      <c r="P961" s="20">
        <f t="shared" si="46"/>
        <v>10</v>
      </c>
    </row>
    <row r="962" spans="2:16" x14ac:dyDescent="0.35">
      <c r="B962" s="11">
        <f>Taxi_journeydata!B962</f>
        <v>44408</v>
      </c>
      <c r="C962" s="13">
        <f>Taxi_journeydata!C962</f>
        <v>0.48585648148148147</v>
      </c>
      <c r="D962" s="11">
        <f>Taxi_journeydata!D962</f>
        <v>44408</v>
      </c>
      <c r="E962" s="13">
        <f>Taxi_journeydata!E962</f>
        <v>0.49427083333333338</v>
      </c>
      <c r="F962" s="5">
        <f>Taxi_journeydata!F962</f>
        <v>1</v>
      </c>
      <c r="G962" s="5">
        <f>Taxi_journeydata!G962</f>
        <v>75</v>
      </c>
      <c r="H962" s="5">
        <f>Taxi_journeydata!H962</f>
        <v>152</v>
      </c>
      <c r="I962" s="5">
        <f>Taxi_journeydata!I962</f>
        <v>1</v>
      </c>
      <c r="J962" s="5">
        <f>Taxi_journeydata!J962</f>
        <v>2.4900000000000002</v>
      </c>
      <c r="K962" s="5">
        <f>Taxi_journeydata!K962</f>
        <v>10.5</v>
      </c>
      <c r="M962" s="13">
        <f>IF(K962="","",Taxi_journeydata!M962)</f>
        <v>8.4143518542987294E-3</v>
      </c>
      <c r="N962" s="46">
        <f t="shared" si="45"/>
        <v>12.11666667019017</v>
      </c>
      <c r="O962" s="5">
        <f t="shared" si="44"/>
        <v>7</v>
      </c>
      <c r="P962" s="20">
        <f t="shared" si="46"/>
        <v>11</v>
      </c>
    </row>
    <row r="963" spans="2:16" x14ac:dyDescent="0.35">
      <c r="B963" s="11">
        <f>Taxi_journeydata!B963</f>
        <v>44408</v>
      </c>
      <c r="C963" s="13">
        <f>Taxi_journeydata!C963</f>
        <v>0.53568287037037032</v>
      </c>
      <c r="D963" s="11">
        <f>Taxi_journeydata!D963</f>
        <v>44408</v>
      </c>
      <c r="E963" s="13">
        <f>Taxi_journeydata!E963</f>
        <v>0.54601851851851857</v>
      </c>
      <c r="F963" s="5">
        <f>Taxi_journeydata!F963</f>
        <v>1</v>
      </c>
      <c r="G963" s="5">
        <f>Taxi_journeydata!G963</f>
        <v>83</v>
      </c>
      <c r="H963" s="5">
        <f>Taxi_journeydata!H963</f>
        <v>82</v>
      </c>
      <c r="I963" s="5">
        <f>Taxi_journeydata!I963</f>
        <v>1</v>
      </c>
      <c r="J963" s="5">
        <f>Taxi_journeydata!J963</f>
        <v>1.18</v>
      </c>
      <c r="K963" s="5">
        <f>Taxi_journeydata!K963</f>
        <v>10</v>
      </c>
      <c r="M963" s="13">
        <f>IF(K963="","",Taxi_journeydata!M963)</f>
        <v>1.0335648148611654E-2</v>
      </c>
      <c r="N963" s="46">
        <f t="shared" si="45"/>
        <v>14.883333334000781</v>
      </c>
      <c r="O963" s="5">
        <f t="shared" si="44"/>
        <v>7</v>
      </c>
      <c r="P963" s="20">
        <f t="shared" si="46"/>
        <v>12</v>
      </c>
    </row>
    <row r="964" spans="2:16" x14ac:dyDescent="0.35">
      <c r="B964" s="11">
        <f>Taxi_journeydata!B964</f>
        <v>44408</v>
      </c>
      <c r="C964" s="13">
        <f>Taxi_journeydata!C964</f>
        <v>0.5809375</v>
      </c>
      <c r="D964" s="11">
        <f>Taxi_journeydata!D964</f>
        <v>44408</v>
      </c>
      <c r="E964" s="13">
        <f>Taxi_journeydata!E964</f>
        <v>0.58782407407407411</v>
      </c>
      <c r="F964" s="5">
        <f>Taxi_journeydata!F964</f>
        <v>1</v>
      </c>
      <c r="G964" s="5">
        <f>Taxi_journeydata!G964</f>
        <v>42</v>
      </c>
      <c r="H964" s="5">
        <f>Taxi_journeydata!H964</f>
        <v>74</v>
      </c>
      <c r="I964" s="5">
        <f>Taxi_journeydata!I964</f>
        <v>1</v>
      </c>
      <c r="J964" s="5">
        <f>Taxi_journeydata!J964</f>
        <v>1.4</v>
      </c>
      <c r="K964" s="5">
        <f>Taxi_journeydata!K964</f>
        <v>8</v>
      </c>
      <c r="M964" s="13">
        <f>IF(K964="","",Taxi_journeydata!M964)</f>
        <v>6.8865740759065375E-3</v>
      </c>
      <c r="N964" s="46">
        <f t="shared" si="45"/>
        <v>9.916666669305414</v>
      </c>
      <c r="O964" s="5">
        <f t="shared" si="44"/>
        <v>7</v>
      </c>
      <c r="P964" s="20">
        <f t="shared" si="46"/>
        <v>13</v>
      </c>
    </row>
    <row r="965" spans="2:16" x14ac:dyDescent="0.35">
      <c r="B965" s="11">
        <f>Taxi_journeydata!B965</f>
        <v>44408</v>
      </c>
      <c r="C965" s="13">
        <f>Taxi_journeydata!C965</f>
        <v>0.61552083333333341</v>
      </c>
      <c r="D965" s="11">
        <f>Taxi_journeydata!D965</f>
        <v>44408</v>
      </c>
      <c r="E965" s="13">
        <f>Taxi_journeydata!E965</f>
        <v>0.6182523148148148</v>
      </c>
      <c r="F965" s="5">
        <f>Taxi_journeydata!F965</f>
        <v>1</v>
      </c>
      <c r="G965" s="5">
        <f>Taxi_journeydata!G965</f>
        <v>41</v>
      </c>
      <c r="H965" s="5">
        <f>Taxi_journeydata!H965</f>
        <v>42</v>
      </c>
      <c r="I965" s="5">
        <f>Taxi_journeydata!I965</f>
        <v>1</v>
      </c>
      <c r="J965" s="5">
        <f>Taxi_journeydata!J965</f>
        <v>0.88</v>
      </c>
      <c r="K965" s="5">
        <f>Taxi_journeydata!K965</f>
        <v>5</v>
      </c>
      <c r="M965" s="13">
        <f>IF(K965="","",Taxi_journeydata!M965)</f>
        <v>2.7314814797136933E-3</v>
      </c>
      <c r="N965" s="46">
        <f t="shared" si="45"/>
        <v>3.9333333307877183</v>
      </c>
      <c r="O965" s="5">
        <f t="shared" si="44"/>
        <v>7</v>
      </c>
      <c r="P965" s="20">
        <f t="shared" si="46"/>
        <v>14</v>
      </c>
    </row>
    <row r="966" spans="2:16" x14ac:dyDescent="0.35">
      <c r="B966" s="11">
        <f>Taxi_journeydata!B966</f>
        <v>44408</v>
      </c>
      <c r="C966" s="13">
        <f>Taxi_journeydata!C966</f>
        <v>0.70138888888888884</v>
      </c>
      <c r="D966" s="11">
        <f>Taxi_journeydata!D966</f>
        <v>44408</v>
      </c>
      <c r="E966" s="13">
        <f>Taxi_journeydata!E966</f>
        <v>0.70847222222222228</v>
      </c>
      <c r="F966" s="5">
        <f>Taxi_journeydata!F966</f>
        <v>1</v>
      </c>
      <c r="G966" s="5">
        <f>Taxi_journeydata!G966</f>
        <v>82</v>
      </c>
      <c r="H966" s="5">
        <f>Taxi_journeydata!H966</f>
        <v>157</v>
      </c>
      <c r="I966" s="5">
        <f>Taxi_journeydata!I966</f>
        <v>1</v>
      </c>
      <c r="J966" s="5">
        <f>Taxi_journeydata!J966</f>
        <v>2.11</v>
      </c>
      <c r="K966" s="5">
        <f>Taxi_journeydata!K966</f>
        <v>9</v>
      </c>
      <c r="M966" s="13">
        <f>IF(K966="","",Taxi_journeydata!M966)</f>
        <v>7.0833333302289248E-3</v>
      </c>
      <c r="N966" s="46">
        <f t="shared" si="45"/>
        <v>10.199999995529652</v>
      </c>
      <c r="O966" s="5">
        <f t="shared" si="44"/>
        <v>7</v>
      </c>
      <c r="P966" s="20">
        <f t="shared" si="46"/>
        <v>16</v>
      </c>
    </row>
    <row r="967" spans="2:16" x14ac:dyDescent="0.35">
      <c r="B967" s="11">
        <f>Taxi_journeydata!B967</f>
        <v>44408</v>
      </c>
      <c r="C967" s="13">
        <f>Taxi_journeydata!C967</f>
        <v>0.69776620370370368</v>
      </c>
      <c r="D967" s="11">
        <f>Taxi_journeydata!D967</f>
        <v>44408</v>
      </c>
      <c r="E967" s="13">
        <f>Taxi_journeydata!E967</f>
        <v>0.71405092592592589</v>
      </c>
      <c r="F967" s="5">
        <f>Taxi_journeydata!F967</f>
        <v>1</v>
      </c>
      <c r="G967" s="5">
        <f>Taxi_journeydata!G967</f>
        <v>24</v>
      </c>
      <c r="H967" s="5">
        <f>Taxi_journeydata!H967</f>
        <v>119</v>
      </c>
      <c r="I967" s="5">
        <f>Taxi_journeydata!I967</f>
        <v>1</v>
      </c>
      <c r="J967" s="5">
        <f>Taxi_journeydata!J967</f>
        <v>4.08</v>
      </c>
      <c r="K967" s="5">
        <f>Taxi_journeydata!K967</f>
        <v>18</v>
      </c>
      <c r="M967" s="13">
        <f>IF(K967="","",Taxi_journeydata!M967)</f>
        <v>1.6284722223645076E-2</v>
      </c>
      <c r="N967" s="46">
        <f t="shared" si="45"/>
        <v>23.45000000204891</v>
      </c>
      <c r="O967" s="5">
        <f t="shared" si="44"/>
        <v>7</v>
      </c>
      <c r="P967" s="20">
        <f t="shared" si="46"/>
        <v>16</v>
      </c>
    </row>
    <row r="968" spans="2:16" x14ac:dyDescent="0.35">
      <c r="B968" s="11">
        <f>Taxi_journeydata!B968</f>
        <v>44408</v>
      </c>
      <c r="C968" s="13">
        <f>Taxi_journeydata!C968</f>
        <v>0.73917824074074068</v>
      </c>
      <c r="D968" s="11">
        <f>Taxi_journeydata!D968</f>
        <v>44408</v>
      </c>
      <c r="E968" s="13">
        <f>Taxi_journeydata!E968</f>
        <v>0.74690972222222218</v>
      </c>
      <c r="F968" s="5">
        <f>Taxi_journeydata!F968</f>
        <v>1</v>
      </c>
      <c r="G968" s="5">
        <f>Taxi_journeydata!G968</f>
        <v>130</v>
      </c>
      <c r="H968" s="5">
        <f>Taxi_journeydata!H968</f>
        <v>205</v>
      </c>
      <c r="I968" s="5">
        <f>Taxi_journeydata!I968</f>
        <v>1</v>
      </c>
      <c r="J968" s="5">
        <f>Taxi_journeydata!J968</f>
        <v>2.4500000000000002</v>
      </c>
      <c r="K968" s="5">
        <f>Taxi_journeydata!K968</f>
        <v>10.5</v>
      </c>
      <c r="M968" s="13">
        <f>IF(K968="","",Taxi_journeydata!M968)</f>
        <v>7.7314814843703061E-3</v>
      </c>
      <c r="N968" s="46">
        <f t="shared" si="45"/>
        <v>11.133333337493241</v>
      </c>
      <c r="O968" s="5">
        <f t="shared" si="44"/>
        <v>7</v>
      </c>
      <c r="P968" s="20">
        <f t="shared" si="46"/>
        <v>17</v>
      </c>
    </row>
    <row r="969" spans="2:16" x14ac:dyDescent="0.35">
      <c r="B969" s="11">
        <f>Taxi_journeydata!B969</f>
        <v>44408</v>
      </c>
      <c r="C969" s="13">
        <f>Taxi_journeydata!C969</f>
        <v>0.74940972222222213</v>
      </c>
      <c r="D969" s="11">
        <f>Taxi_journeydata!D969</f>
        <v>44408</v>
      </c>
      <c r="E969" s="13">
        <f>Taxi_journeydata!E969</f>
        <v>0.75317129629629631</v>
      </c>
      <c r="F969" s="5">
        <f>Taxi_journeydata!F969</f>
        <v>1</v>
      </c>
      <c r="G969" s="5">
        <f>Taxi_journeydata!G969</f>
        <v>167</v>
      </c>
      <c r="H969" s="5">
        <f>Taxi_journeydata!H969</f>
        <v>167</v>
      </c>
      <c r="I969" s="5">
        <f>Taxi_journeydata!I969</f>
        <v>2</v>
      </c>
      <c r="J969" s="5">
        <f>Taxi_journeydata!J969</f>
        <v>0.93</v>
      </c>
      <c r="K969" s="5">
        <f>Taxi_journeydata!K969</f>
        <v>6</v>
      </c>
      <c r="M969" s="13">
        <f>IF(K969="","",Taxi_journeydata!M969)</f>
        <v>3.7615740729961544E-3</v>
      </c>
      <c r="N969" s="46">
        <f t="shared" si="45"/>
        <v>5.4166666651144624</v>
      </c>
      <c r="O969" s="5">
        <f t="shared" si="44"/>
        <v>7</v>
      </c>
      <c r="P969" s="20">
        <f t="shared" si="46"/>
        <v>17</v>
      </c>
    </row>
    <row r="970" spans="2:16" x14ac:dyDescent="0.35">
      <c r="B970" s="11">
        <f>Taxi_journeydata!B970</f>
        <v>44408</v>
      </c>
      <c r="C970" s="13">
        <f>Taxi_journeydata!C970</f>
        <v>0.7249537037037036</v>
      </c>
      <c r="D970" s="11">
        <f>Taxi_journeydata!D970</f>
        <v>44408</v>
      </c>
      <c r="E970" s="13">
        <f>Taxi_journeydata!E970</f>
        <v>0.72763888888888895</v>
      </c>
      <c r="F970" s="5">
        <f>Taxi_journeydata!F970</f>
        <v>1</v>
      </c>
      <c r="G970" s="5">
        <f>Taxi_journeydata!G970</f>
        <v>41</v>
      </c>
      <c r="H970" s="5">
        <f>Taxi_journeydata!H970</f>
        <v>75</v>
      </c>
      <c r="I970" s="5">
        <f>Taxi_journeydata!I970</f>
        <v>1</v>
      </c>
      <c r="J970" s="5">
        <f>Taxi_journeydata!J970</f>
        <v>0.94</v>
      </c>
      <c r="K970" s="5">
        <f>Taxi_journeydata!K970</f>
        <v>5</v>
      </c>
      <c r="M970" s="13">
        <f>IF(K970="","",Taxi_journeydata!M970)</f>
        <v>2.6851851871469989E-3</v>
      </c>
      <c r="N970" s="46">
        <f t="shared" si="45"/>
        <v>3.8666666694916785</v>
      </c>
      <c r="O970" s="5">
        <f t="shared" si="44"/>
        <v>7</v>
      </c>
      <c r="P970" s="20">
        <f t="shared" si="46"/>
        <v>17</v>
      </c>
    </row>
    <row r="971" spans="2:16" x14ac:dyDescent="0.35">
      <c r="B971" s="11">
        <f>Taxi_journeydata!B971</f>
        <v>44408</v>
      </c>
      <c r="C971" s="13">
        <f>Taxi_journeydata!C971</f>
        <v>0.7608449074074074</v>
      </c>
      <c r="D971" s="11">
        <f>Taxi_journeydata!D971</f>
        <v>44408</v>
      </c>
      <c r="E971" s="13">
        <f>Taxi_journeydata!E971</f>
        <v>0.77030092592592592</v>
      </c>
      <c r="F971" s="5">
        <f>Taxi_journeydata!F971</f>
        <v>1</v>
      </c>
      <c r="G971" s="5">
        <f>Taxi_journeydata!G971</f>
        <v>241</v>
      </c>
      <c r="H971" s="5">
        <f>Taxi_journeydata!H971</f>
        <v>119</v>
      </c>
      <c r="I971" s="5">
        <f>Taxi_journeydata!I971</f>
        <v>1</v>
      </c>
      <c r="J971" s="5">
        <f>Taxi_journeydata!J971</f>
        <v>2.5</v>
      </c>
      <c r="K971" s="5">
        <f>Taxi_journeydata!K971</f>
        <v>11.5</v>
      </c>
      <c r="M971" s="13">
        <f>IF(K971="","",Taxi_journeydata!M971)</f>
        <v>9.4560185170848854E-3</v>
      </c>
      <c r="N971" s="46">
        <f t="shared" si="45"/>
        <v>13.616666664602235</v>
      </c>
      <c r="O971" s="5">
        <f t="shared" si="44"/>
        <v>7</v>
      </c>
      <c r="P971" s="20">
        <f t="shared" si="46"/>
        <v>18</v>
      </c>
    </row>
    <row r="972" spans="2:16" x14ac:dyDescent="0.35">
      <c r="B972" s="11">
        <f>Taxi_journeydata!B972</f>
        <v>44408</v>
      </c>
      <c r="C972" s="13">
        <f>Taxi_journeydata!C972</f>
        <v>0.75537037037037036</v>
      </c>
      <c r="D972" s="11">
        <f>Taxi_journeydata!D972</f>
        <v>44408</v>
      </c>
      <c r="E972" s="13">
        <f>Taxi_journeydata!E972</f>
        <v>0.78835648148148152</v>
      </c>
      <c r="F972" s="5">
        <f>Taxi_journeydata!F972</f>
        <v>1</v>
      </c>
      <c r="G972" s="5">
        <f>Taxi_journeydata!G972</f>
        <v>56</v>
      </c>
      <c r="H972" s="5">
        <f>Taxi_journeydata!H972</f>
        <v>36</v>
      </c>
      <c r="I972" s="5">
        <f>Taxi_journeydata!I972</f>
        <v>5</v>
      </c>
      <c r="J972" s="5">
        <f>Taxi_journeydata!J972</f>
        <v>10.39</v>
      </c>
      <c r="K972" s="5">
        <f>Taxi_journeydata!K972</f>
        <v>37.5</v>
      </c>
      <c r="M972" s="13">
        <f>IF(K972="","",Taxi_journeydata!M972)</f>
        <v>3.2986111109494232E-2</v>
      </c>
      <c r="N972" s="46">
        <f t="shared" si="45"/>
        <v>47.499999997671694</v>
      </c>
      <c r="O972" s="5">
        <f t="shared" ref="O972:O981" si="47">IF(K972="","",WEEKDAY(B972))</f>
        <v>7</v>
      </c>
      <c r="P972" s="20">
        <f t="shared" si="46"/>
        <v>18</v>
      </c>
    </row>
    <row r="973" spans="2:16" x14ac:dyDescent="0.35">
      <c r="B973" s="11">
        <f>Taxi_journeydata!B973</f>
        <v>44408</v>
      </c>
      <c r="C973" s="13">
        <f>Taxi_journeydata!C973</f>
        <v>0.75953703703703701</v>
      </c>
      <c r="D973" s="11">
        <f>Taxi_journeydata!D973</f>
        <v>44408</v>
      </c>
      <c r="E973" s="13">
        <f>Taxi_journeydata!E973</f>
        <v>0.76706018518518515</v>
      </c>
      <c r="F973" s="5">
        <f>Taxi_journeydata!F973</f>
        <v>1</v>
      </c>
      <c r="G973" s="5">
        <f>Taxi_journeydata!G973</f>
        <v>82</v>
      </c>
      <c r="H973" s="5">
        <f>Taxi_journeydata!H973</f>
        <v>82</v>
      </c>
      <c r="I973" s="5">
        <f>Taxi_journeydata!I973</f>
        <v>2</v>
      </c>
      <c r="J973" s="5">
        <f>Taxi_journeydata!J973</f>
        <v>0.98</v>
      </c>
      <c r="K973" s="5">
        <f>Taxi_journeydata!K973</f>
        <v>8</v>
      </c>
      <c r="M973" s="13">
        <f>IF(K973="","",Taxi_journeydata!M973)</f>
        <v>7.5231481459923089E-3</v>
      </c>
      <c r="N973" s="46">
        <f t="shared" ref="N973:N981" si="48">IF(M973="",0,M973*24*60)</f>
        <v>10.833333330228925</v>
      </c>
      <c r="O973" s="5">
        <f t="shared" si="47"/>
        <v>7</v>
      </c>
      <c r="P973" s="20">
        <f t="shared" ref="P973:P981" si="49">IF(K973="","",ROUNDDOWN(C973*24,0))</f>
        <v>18</v>
      </c>
    </row>
    <row r="974" spans="2:16" x14ac:dyDescent="0.35">
      <c r="B974" s="11">
        <f>Taxi_journeydata!B974</f>
        <v>44408</v>
      </c>
      <c r="C974" s="13">
        <f>Taxi_journeydata!C974</f>
        <v>0.78148148148148155</v>
      </c>
      <c r="D974" s="11">
        <f>Taxi_journeydata!D974</f>
        <v>44408</v>
      </c>
      <c r="E974" s="13">
        <f>Taxi_journeydata!E974</f>
        <v>0.79537037037037039</v>
      </c>
      <c r="F974" s="5">
        <f>Taxi_journeydata!F974</f>
        <v>1</v>
      </c>
      <c r="G974" s="5">
        <f>Taxi_journeydata!G974</f>
        <v>82</v>
      </c>
      <c r="H974" s="5">
        <f>Taxi_journeydata!H974</f>
        <v>129</v>
      </c>
      <c r="I974" s="5">
        <f>Taxi_journeydata!I974</f>
        <v>1</v>
      </c>
      <c r="J974" s="5">
        <f>Taxi_journeydata!J974</f>
        <v>1.71</v>
      </c>
      <c r="K974" s="5">
        <f>Taxi_journeydata!K974</f>
        <v>13</v>
      </c>
      <c r="M974" s="13">
        <f>IF(K974="","",Taxi_journeydata!M974)</f>
        <v>1.3888888890505768E-2</v>
      </c>
      <c r="N974" s="46">
        <f t="shared" si="48"/>
        <v>20.000000002328306</v>
      </c>
      <c r="O974" s="5">
        <f t="shared" si="47"/>
        <v>7</v>
      </c>
      <c r="P974" s="20">
        <f t="shared" si="49"/>
        <v>18</v>
      </c>
    </row>
    <row r="975" spans="2:16" x14ac:dyDescent="0.35">
      <c r="B975" s="11">
        <f>Taxi_journeydata!B975</f>
        <v>44408</v>
      </c>
      <c r="C975" s="13">
        <f>Taxi_journeydata!C975</f>
        <v>0.82829861111111114</v>
      </c>
      <c r="D975" s="11">
        <f>Taxi_journeydata!D975</f>
        <v>44408</v>
      </c>
      <c r="E975" s="13">
        <f>Taxi_journeydata!E975</f>
        <v>0.84274305555555562</v>
      </c>
      <c r="F975" s="5">
        <f>Taxi_journeydata!F975</f>
        <v>1</v>
      </c>
      <c r="G975" s="5">
        <f>Taxi_journeydata!G975</f>
        <v>25</v>
      </c>
      <c r="H975" s="5">
        <f>Taxi_journeydata!H975</f>
        <v>61</v>
      </c>
      <c r="I975" s="5">
        <f>Taxi_journeydata!I975</f>
        <v>1</v>
      </c>
      <c r="J975" s="5">
        <f>Taxi_journeydata!J975</f>
        <v>3.07</v>
      </c>
      <c r="K975" s="5">
        <f>Taxi_journeydata!K975</f>
        <v>14</v>
      </c>
      <c r="M975" s="13">
        <f>IF(K975="","",Taxi_journeydata!M975)</f>
        <v>1.4444444444961846E-2</v>
      </c>
      <c r="N975" s="46">
        <f t="shared" si="48"/>
        <v>20.800000000745058</v>
      </c>
      <c r="O975" s="5">
        <f t="shared" si="47"/>
        <v>7</v>
      </c>
      <c r="P975" s="20">
        <f t="shared" si="49"/>
        <v>19</v>
      </c>
    </row>
    <row r="976" spans="2:16" x14ac:dyDescent="0.35">
      <c r="B976" s="11">
        <f>Taxi_journeydata!B976</f>
        <v>44408</v>
      </c>
      <c r="C976" s="13">
        <f>Taxi_journeydata!C976</f>
        <v>0.81274305555555559</v>
      </c>
      <c r="D976" s="11">
        <f>Taxi_journeydata!D976</f>
        <v>44408</v>
      </c>
      <c r="E976" s="13">
        <f>Taxi_journeydata!E976</f>
        <v>0.81896990740740738</v>
      </c>
      <c r="F976" s="5">
        <f>Taxi_journeydata!F976</f>
        <v>1</v>
      </c>
      <c r="G976" s="5">
        <f>Taxi_journeydata!G976</f>
        <v>59</v>
      </c>
      <c r="H976" s="5">
        <f>Taxi_journeydata!H976</f>
        <v>69</v>
      </c>
      <c r="I976" s="5">
        <f>Taxi_journeydata!I976</f>
        <v>1</v>
      </c>
      <c r="J976" s="5">
        <f>Taxi_journeydata!J976</f>
        <v>2.0099999999999998</v>
      </c>
      <c r="K976" s="5">
        <f>Taxi_journeydata!K976</f>
        <v>8</v>
      </c>
      <c r="M976" s="13">
        <f>IF(K976="","",Taxi_journeydata!M976)</f>
        <v>6.2268518522614613E-3</v>
      </c>
      <c r="N976" s="46">
        <f t="shared" si="48"/>
        <v>8.9666666672565043</v>
      </c>
      <c r="O976" s="5">
        <f t="shared" si="47"/>
        <v>7</v>
      </c>
      <c r="P976" s="20">
        <f t="shared" si="49"/>
        <v>19</v>
      </c>
    </row>
    <row r="977" spans="2:16" x14ac:dyDescent="0.35">
      <c r="B977" s="11">
        <f>Taxi_journeydata!B977</f>
        <v>44408</v>
      </c>
      <c r="C977" s="13">
        <f>Taxi_journeydata!C977</f>
        <v>0.84034722222222225</v>
      </c>
      <c r="D977" s="11">
        <f>Taxi_journeydata!D977</f>
        <v>44408</v>
      </c>
      <c r="E977" s="13">
        <f>Taxi_journeydata!E977</f>
        <v>0.85385416666666669</v>
      </c>
      <c r="F977" s="5">
        <f>Taxi_journeydata!F977</f>
        <v>1</v>
      </c>
      <c r="G977" s="5">
        <f>Taxi_journeydata!G977</f>
        <v>75</v>
      </c>
      <c r="H977" s="5">
        <f>Taxi_journeydata!H977</f>
        <v>247</v>
      </c>
      <c r="I977" s="5">
        <f>Taxi_journeydata!I977</f>
        <v>1</v>
      </c>
      <c r="J977" s="5">
        <f>Taxi_journeydata!J977</f>
        <v>4.0999999999999996</v>
      </c>
      <c r="K977" s="5">
        <f>Taxi_journeydata!K977</f>
        <v>16.5</v>
      </c>
      <c r="M977" s="13">
        <f>IF(K977="","",Taxi_journeydata!M977)</f>
        <v>1.3506944444088731E-2</v>
      </c>
      <c r="N977" s="46">
        <f t="shared" si="48"/>
        <v>19.449999999487773</v>
      </c>
      <c r="O977" s="5">
        <f t="shared" si="47"/>
        <v>7</v>
      </c>
      <c r="P977" s="20">
        <f t="shared" si="49"/>
        <v>20</v>
      </c>
    </row>
    <row r="978" spans="2:16" x14ac:dyDescent="0.35">
      <c r="B978" s="11">
        <f>Taxi_journeydata!B978</f>
        <v>44408</v>
      </c>
      <c r="C978" s="13">
        <f>Taxi_journeydata!C978</f>
        <v>0.8502777777777778</v>
      </c>
      <c r="D978" s="11">
        <f>Taxi_journeydata!D978</f>
        <v>44408</v>
      </c>
      <c r="E978" s="13">
        <f>Taxi_journeydata!E978</f>
        <v>0.85206018518518523</v>
      </c>
      <c r="F978" s="5">
        <f>Taxi_journeydata!F978</f>
        <v>1</v>
      </c>
      <c r="G978" s="5">
        <f>Taxi_journeydata!G978</f>
        <v>41</v>
      </c>
      <c r="H978" s="5">
        <f>Taxi_journeydata!H978</f>
        <v>41</v>
      </c>
      <c r="I978" s="5">
        <f>Taxi_journeydata!I978</f>
        <v>1</v>
      </c>
      <c r="J978" s="5">
        <f>Taxi_journeydata!J978</f>
        <v>0.47</v>
      </c>
      <c r="K978" s="5">
        <f>Taxi_journeydata!K978</f>
        <v>4</v>
      </c>
      <c r="M978" s="13">
        <f>IF(K978="","",Taxi_journeydata!M978)</f>
        <v>1.7824074093368836E-3</v>
      </c>
      <c r="N978" s="46">
        <f t="shared" si="48"/>
        <v>2.5666666694451123</v>
      </c>
      <c r="O978" s="5">
        <f t="shared" si="47"/>
        <v>7</v>
      </c>
      <c r="P978" s="20">
        <f t="shared" si="49"/>
        <v>20</v>
      </c>
    </row>
    <row r="979" spans="2:16" x14ac:dyDescent="0.35">
      <c r="B979" s="11">
        <f>Taxi_journeydata!B979</f>
        <v>44408</v>
      </c>
      <c r="C979" s="13">
        <f>Taxi_journeydata!C979</f>
        <v>0.89061342592592585</v>
      </c>
      <c r="D979" s="11">
        <f>Taxi_journeydata!D979</f>
        <v>44408</v>
      </c>
      <c r="E979" s="13">
        <f>Taxi_journeydata!E979</f>
        <v>0.90471064814814817</v>
      </c>
      <c r="F979" s="5">
        <f>Taxi_journeydata!F979</f>
        <v>1</v>
      </c>
      <c r="G979" s="5">
        <f>Taxi_journeydata!G979</f>
        <v>244</v>
      </c>
      <c r="H979" s="5">
        <f>Taxi_journeydata!H979</f>
        <v>265</v>
      </c>
      <c r="I979" s="5">
        <f>Taxi_journeydata!I979</f>
        <v>2</v>
      </c>
      <c r="J979" s="5">
        <f>Taxi_journeydata!J979</f>
        <v>9.3000000000000007</v>
      </c>
      <c r="K979" s="5">
        <f>Taxi_journeydata!K979</f>
        <v>27.5</v>
      </c>
      <c r="M979" s="13">
        <f>IF(K979="","",Taxi_journeydata!M979)</f>
        <v>1.4097222221607808E-2</v>
      </c>
      <c r="N979" s="46">
        <f t="shared" si="48"/>
        <v>20.299999999115244</v>
      </c>
      <c r="O979" s="5">
        <f t="shared" si="47"/>
        <v>7</v>
      </c>
      <c r="P979" s="20">
        <f t="shared" si="49"/>
        <v>21</v>
      </c>
    </row>
    <row r="980" spans="2:16" x14ac:dyDescent="0.35">
      <c r="B980" s="11">
        <f>Taxi_journeydata!B980</f>
        <v>44408</v>
      </c>
      <c r="C980" s="13">
        <f>Taxi_journeydata!C980</f>
        <v>0.88872685185185185</v>
      </c>
      <c r="D980" s="11">
        <f>Taxi_journeydata!D980</f>
        <v>44408</v>
      </c>
      <c r="E980" s="13">
        <f>Taxi_journeydata!E980</f>
        <v>0.90261574074074069</v>
      </c>
      <c r="F980" s="5">
        <f>Taxi_journeydata!F980</f>
        <v>1</v>
      </c>
      <c r="G980" s="5">
        <f>Taxi_journeydata!G980</f>
        <v>49</v>
      </c>
      <c r="H980" s="5">
        <f>Taxi_journeydata!H980</f>
        <v>80</v>
      </c>
      <c r="I980" s="5">
        <f>Taxi_journeydata!I980</f>
        <v>1</v>
      </c>
      <c r="J980" s="5">
        <f>Taxi_journeydata!J980</f>
        <v>2.6</v>
      </c>
      <c r="K980" s="5">
        <f>Taxi_journeydata!K980</f>
        <v>14.5</v>
      </c>
      <c r="M980" s="13">
        <f>IF(K980="","",Taxi_journeydata!M980)</f>
        <v>1.3888888890505768E-2</v>
      </c>
      <c r="N980" s="46">
        <f t="shared" si="48"/>
        <v>20.000000002328306</v>
      </c>
      <c r="O980" s="5">
        <f t="shared" si="47"/>
        <v>7</v>
      </c>
      <c r="P980" s="20">
        <f t="shared" si="49"/>
        <v>21</v>
      </c>
    </row>
    <row r="981" spans="2:16" x14ac:dyDescent="0.35">
      <c r="B981" s="11">
        <f>Taxi_journeydata!B981</f>
        <v>44408</v>
      </c>
      <c r="C981" s="13">
        <f>Taxi_journeydata!C981</f>
        <v>0.99151620370370364</v>
      </c>
      <c r="D981" s="11">
        <f>Taxi_journeydata!D981</f>
        <v>44408</v>
      </c>
      <c r="E981" s="13">
        <f>Taxi_journeydata!E981</f>
        <v>0.99634259259259261</v>
      </c>
      <c r="F981" s="5">
        <f>Taxi_journeydata!F981</f>
        <v>1</v>
      </c>
      <c r="G981" s="5">
        <f>Taxi_journeydata!G981</f>
        <v>83</v>
      </c>
      <c r="H981" s="5">
        <f>Taxi_journeydata!H981</f>
        <v>82</v>
      </c>
      <c r="I981" s="5">
        <f>Taxi_journeydata!I981</f>
        <v>1</v>
      </c>
      <c r="J981" s="5">
        <f>Taxi_journeydata!J981</f>
        <v>0.89</v>
      </c>
      <c r="K981" s="5">
        <f>Taxi_journeydata!K981</f>
        <v>5.5</v>
      </c>
      <c r="M981" s="13">
        <f>IF(K981="","",Taxi_journeydata!M981)</f>
        <v>4.8263888893416151E-3</v>
      </c>
      <c r="N981" s="46">
        <f t="shared" si="48"/>
        <v>6.9500000006519258</v>
      </c>
      <c r="O981" s="5">
        <f t="shared" si="47"/>
        <v>7</v>
      </c>
      <c r="P981" s="20">
        <f t="shared" si="49"/>
        <v>23</v>
      </c>
    </row>
    <row r="982" spans="2:16" x14ac:dyDescent="0.35">
      <c r="B982" s="14"/>
      <c r="C982" s="14"/>
      <c r="D982" s="14"/>
      <c r="E982" s="14"/>
      <c r="N982" s="5"/>
    </row>
    <row r="983" spans="2:16" x14ac:dyDescent="0.35">
      <c r="B983" s="14"/>
      <c r="C983" s="14"/>
      <c r="D983" s="14"/>
      <c r="E983" s="14"/>
      <c r="N983" s="5"/>
    </row>
    <row r="984" spans="2:16" x14ac:dyDescent="0.35">
      <c r="B984" s="14"/>
      <c r="C984" s="14"/>
      <c r="D984" s="14"/>
      <c r="E984" s="14"/>
      <c r="N984" s="5"/>
    </row>
    <row r="985" spans="2:16" x14ac:dyDescent="0.35">
      <c r="B985" s="14"/>
      <c r="C985" s="14"/>
      <c r="D985" s="14"/>
      <c r="E985" s="14"/>
      <c r="N985" s="5"/>
    </row>
    <row r="986" spans="2:16" x14ac:dyDescent="0.35">
      <c r="B986" s="14"/>
      <c r="C986" s="14"/>
      <c r="D986" s="14"/>
      <c r="E986" s="14"/>
      <c r="N986" s="5"/>
    </row>
    <row r="987" spans="2:16" x14ac:dyDescent="0.35">
      <c r="B987" s="14"/>
      <c r="C987" s="14"/>
      <c r="D987" s="14"/>
      <c r="E987" s="14"/>
      <c r="N987" s="5"/>
    </row>
    <row r="988" spans="2:16" x14ac:dyDescent="0.35">
      <c r="B988" s="14"/>
      <c r="C988" s="14"/>
      <c r="D988" s="14"/>
      <c r="E988" s="14"/>
      <c r="N988" s="5"/>
    </row>
    <row r="989" spans="2:16" x14ac:dyDescent="0.35">
      <c r="B989" s="14"/>
      <c r="C989" s="14"/>
      <c r="D989" s="14"/>
      <c r="E989" s="14"/>
      <c r="N989" s="5"/>
    </row>
    <row r="990" spans="2:16" x14ac:dyDescent="0.35">
      <c r="B990" s="14"/>
      <c r="C990" s="14"/>
      <c r="D990" s="14"/>
      <c r="E990" s="14"/>
      <c r="N990" s="5"/>
    </row>
    <row r="991" spans="2:16" x14ac:dyDescent="0.35">
      <c r="B991" s="14"/>
      <c r="C991" s="14"/>
      <c r="D991" s="14"/>
      <c r="E991" s="14"/>
      <c r="N991" s="5"/>
    </row>
    <row r="992" spans="2:16" x14ac:dyDescent="0.35">
      <c r="B992" s="14"/>
      <c r="C992" s="14"/>
      <c r="D992" s="14"/>
      <c r="E992" s="14"/>
      <c r="N992" s="5"/>
    </row>
    <row r="993" spans="2:14" x14ac:dyDescent="0.35">
      <c r="B993" s="14"/>
      <c r="C993" s="14"/>
      <c r="D993" s="14"/>
      <c r="E993" s="14"/>
      <c r="N993" s="5"/>
    </row>
    <row r="994" spans="2:14" x14ac:dyDescent="0.35">
      <c r="B994" s="14"/>
      <c r="C994" s="14"/>
      <c r="D994" s="14"/>
      <c r="E994" s="14"/>
      <c r="N994" s="5"/>
    </row>
    <row r="995" spans="2:14" x14ac:dyDescent="0.35">
      <c r="B995" s="14"/>
      <c r="C995" s="14"/>
      <c r="D995" s="14"/>
      <c r="E995" s="14"/>
      <c r="N995" s="5"/>
    </row>
    <row r="996" spans="2:14" x14ac:dyDescent="0.35">
      <c r="B996" s="14"/>
      <c r="C996" s="14"/>
      <c r="D996" s="14"/>
      <c r="E996" s="14"/>
      <c r="N996" s="5"/>
    </row>
    <row r="997" spans="2:14" x14ac:dyDescent="0.35">
      <c r="B997" s="14"/>
      <c r="C997" s="14"/>
      <c r="D997" s="14"/>
      <c r="E997" s="14"/>
      <c r="N997" s="5"/>
    </row>
    <row r="998" spans="2:14" x14ac:dyDescent="0.35">
      <c r="B998" s="14"/>
      <c r="C998" s="14"/>
      <c r="D998" s="14"/>
      <c r="E998" s="14"/>
      <c r="N998" s="5"/>
    </row>
    <row r="999" spans="2:14" x14ac:dyDescent="0.35">
      <c r="B999" s="14"/>
      <c r="C999" s="14"/>
      <c r="D999" s="14"/>
      <c r="E999" s="14"/>
      <c r="N999" s="5"/>
    </row>
    <row r="1000" spans="2:14" x14ac:dyDescent="0.35">
      <c r="B1000" s="14"/>
      <c r="C1000" s="14"/>
      <c r="D1000" s="14"/>
      <c r="E1000" s="14"/>
      <c r="N1000" s="5"/>
    </row>
    <row r="1001" spans="2:14" x14ac:dyDescent="0.35">
      <c r="B1001" s="14"/>
      <c r="C1001" s="14"/>
      <c r="D1001" s="14"/>
      <c r="E1001" s="14"/>
      <c r="N1001" s="5"/>
    </row>
    <row r="1002" spans="2:14" x14ac:dyDescent="0.35">
      <c r="B1002" s="14"/>
      <c r="C1002" s="14"/>
      <c r="D1002" s="14"/>
      <c r="E1002" s="14"/>
      <c r="N1002" s="5"/>
    </row>
    <row r="1003" spans="2:14" x14ac:dyDescent="0.35">
      <c r="B1003" s="14"/>
      <c r="C1003" s="14"/>
      <c r="D1003" s="14"/>
      <c r="E1003" s="14"/>
      <c r="N1003" s="5"/>
    </row>
    <row r="1004" spans="2:14" x14ac:dyDescent="0.35">
      <c r="B1004" s="14"/>
      <c r="C1004" s="14"/>
      <c r="D1004" s="14"/>
      <c r="E1004" s="14"/>
      <c r="N1004" s="5"/>
    </row>
    <row r="1005" spans="2:14" x14ac:dyDescent="0.35">
      <c r="B1005" s="14"/>
      <c r="C1005" s="14"/>
      <c r="D1005" s="14"/>
      <c r="E1005" s="14"/>
      <c r="N1005" s="5"/>
    </row>
    <row r="1006" spans="2:14" x14ac:dyDescent="0.35">
      <c r="B1006" s="14"/>
      <c r="C1006" s="14"/>
      <c r="D1006" s="14"/>
      <c r="E1006" s="14"/>
      <c r="N1006" s="5"/>
    </row>
    <row r="1007" spans="2:14" x14ac:dyDescent="0.35">
      <c r="B1007" s="14"/>
      <c r="C1007" s="14"/>
      <c r="D1007" s="14"/>
      <c r="E1007" s="14"/>
      <c r="N1007" s="5"/>
    </row>
    <row r="1008" spans="2:14" x14ac:dyDescent="0.35">
      <c r="B1008" s="14"/>
      <c r="C1008" s="14"/>
      <c r="D1008" s="14"/>
      <c r="E1008" s="14"/>
      <c r="N1008" s="5"/>
    </row>
    <row r="1009" spans="2:14" x14ac:dyDescent="0.35">
      <c r="B1009" s="14"/>
      <c r="C1009" s="14"/>
      <c r="D1009" s="14"/>
      <c r="E1009" s="14"/>
      <c r="N1009" s="5"/>
    </row>
    <row r="1010" spans="2:14" x14ac:dyDescent="0.35">
      <c r="B1010" s="14"/>
      <c r="C1010" s="14"/>
      <c r="D1010" s="14"/>
      <c r="E1010" s="14"/>
      <c r="N1010" s="5"/>
    </row>
    <row r="1011" spans="2:14" x14ac:dyDescent="0.35">
      <c r="B1011" s="14"/>
      <c r="C1011" s="14"/>
      <c r="D1011" s="14"/>
      <c r="E1011" s="14"/>
      <c r="N1011" s="5"/>
    </row>
    <row r="1012" spans="2:14" x14ac:dyDescent="0.35">
      <c r="B1012" s="14"/>
      <c r="C1012" s="14"/>
      <c r="D1012" s="14"/>
      <c r="E1012" s="14"/>
      <c r="N1012" s="5"/>
    </row>
    <row r="1013" spans="2:14" x14ac:dyDescent="0.35">
      <c r="B1013" s="14"/>
      <c r="C1013" s="14"/>
      <c r="D1013" s="14"/>
      <c r="E1013" s="14"/>
      <c r="N1013" s="5"/>
    </row>
    <row r="1014" spans="2:14" x14ac:dyDescent="0.35">
      <c r="B1014" s="14"/>
      <c r="C1014" s="14"/>
      <c r="D1014" s="14"/>
      <c r="E1014" s="14"/>
      <c r="N1014" s="5"/>
    </row>
    <row r="1015" spans="2:14" x14ac:dyDescent="0.35">
      <c r="B1015" s="14"/>
      <c r="C1015" s="14"/>
      <c r="D1015" s="14"/>
      <c r="E1015" s="14"/>
      <c r="N1015" s="5"/>
    </row>
    <row r="1016" spans="2:14" x14ac:dyDescent="0.35">
      <c r="B1016" s="14"/>
      <c r="C1016" s="14"/>
      <c r="D1016" s="14"/>
      <c r="E1016" s="14"/>
      <c r="N1016" s="5"/>
    </row>
    <row r="1017" spans="2:14" x14ac:dyDescent="0.35">
      <c r="B1017" s="14"/>
      <c r="C1017" s="14"/>
      <c r="D1017" s="14"/>
      <c r="E1017" s="14"/>
      <c r="N1017" s="5"/>
    </row>
    <row r="1018" spans="2:14" x14ac:dyDescent="0.35">
      <c r="B1018" s="14"/>
      <c r="C1018" s="14"/>
      <c r="D1018" s="14"/>
      <c r="E1018" s="14"/>
      <c r="N1018" s="5"/>
    </row>
    <row r="1019" spans="2:14" x14ac:dyDescent="0.35">
      <c r="B1019" s="14"/>
      <c r="C1019" s="14"/>
      <c r="D1019" s="14"/>
      <c r="E1019" s="14"/>
      <c r="N1019" s="5"/>
    </row>
    <row r="1020" spans="2:14" x14ac:dyDescent="0.35">
      <c r="B1020" s="14"/>
      <c r="C1020" s="14"/>
      <c r="D1020" s="14"/>
      <c r="E1020" s="14"/>
      <c r="N1020" s="5"/>
    </row>
    <row r="1021" spans="2:14" x14ac:dyDescent="0.35">
      <c r="B1021" s="14"/>
      <c r="C1021" s="14"/>
      <c r="D1021" s="14"/>
      <c r="E1021" s="14"/>
      <c r="N1021" s="5"/>
    </row>
    <row r="1022" spans="2:14" x14ac:dyDescent="0.35">
      <c r="B1022" s="14"/>
      <c r="C1022" s="14"/>
      <c r="D1022" s="14"/>
      <c r="E1022" s="14"/>
      <c r="N1022" s="5"/>
    </row>
    <row r="1023" spans="2:14" x14ac:dyDescent="0.35">
      <c r="B1023" s="14"/>
      <c r="C1023" s="14"/>
      <c r="D1023" s="14"/>
      <c r="E1023" s="14"/>
      <c r="N1023" s="5"/>
    </row>
    <row r="1024" spans="2:14" x14ac:dyDescent="0.35">
      <c r="B1024" s="14"/>
      <c r="C1024" s="14"/>
      <c r="D1024" s="14"/>
      <c r="E1024" s="14"/>
      <c r="N1024" s="5"/>
    </row>
    <row r="1025" spans="2:14" x14ac:dyDescent="0.35">
      <c r="B1025" s="14"/>
      <c r="C1025" s="14"/>
      <c r="D1025" s="14"/>
      <c r="E1025" s="14"/>
      <c r="N1025" s="5"/>
    </row>
    <row r="1026" spans="2:14" x14ac:dyDescent="0.35">
      <c r="B1026" s="14"/>
      <c r="C1026" s="14"/>
      <c r="D1026" s="14"/>
      <c r="E1026" s="14"/>
      <c r="N1026" s="5"/>
    </row>
    <row r="1027" spans="2:14" x14ac:dyDescent="0.35">
      <c r="B1027" s="14"/>
      <c r="C1027" s="14"/>
      <c r="D1027" s="14"/>
      <c r="E1027" s="14"/>
      <c r="N1027" s="5"/>
    </row>
    <row r="1028" spans="2:14" x14ac:dyDescent="0.35">
      <c r="B1028" s="14"/>
      <c r="C1028" s="14"/>
      <c r="D1028" s="14"/>
      <c r="E1028" s="14"/>
      <c r="N1028" s="5"/>
    </row>
    <row r="1029" spans="2:14" x14ac:dyDescent="0.35">
      <c r="N1029" s="5"/>
    </row>
    <row r="1030" spans="2:14" x14ac:dyDescent="0.35">
      <c r="N1030" s="5"/>
    </row>
  </sheetData>
  <autoFilter ref="B11:P981" xr:uid="{0C3FE97F-D1C6-4CD2-9C1C-90CB91F3DFF1}"/>
  <conditionalFormatting sqref="A1:B2 O1:XFD1048576">
    <cfRule type="cellIs" dxfId="21" priority="3" operator="equal">
      <formula>"Okay"</formula>
    </cfRule>
    <cfRule type="cellIs" dxfId="20" priority="4" operator="equal">
      <formula>"Check"</formula>
    </cfRule>
  </conditionalFormatting>
  <conditionalFormatting sqref="D1:M2 A3:M5 A6:C6 E6:M6 A7:M1048576">
    <cfRule type="cellIs" dxfId="19" priority="5" operator="equal">
      <formula>"Okay"</formula>
    </cfRule>
    <cfRule type="cellIs" dxfId="18" priority="6" operator="equal">
      <formula>"Check"</formula>
    </cfRule>
  </conditionalFormatting>
  <conditionalFormatting sqref="N11">
    <cfRule type="cellIs" dxfId="17" priority="1" operator="equal">
      <formula>"Okay"</formula>
    </cfRule>
    <cfRule type="cellIs" dxfId="16" priority="2" operator="equal">
      <formula>"Check"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6A3A3-218A-4F3F-A424-317A0ABE3180}">
  <dimension ref="A1:F23"/>
  <sheetViews>
    <sheetView workbookViewId="0"/>
  </sheetViews>
  <sheetFormatPr defaultRowHeight="14.5" x14ac:dyDescent="0.35"/>
  <cols>
    <col min="7" max="7" width="8.7265625" customWidth="1"/>
  </cols>
  <sheetData>
    <row r="1" spans="1:6" x14ac:dyDescent="0.35">
      <c r="A1" s="7" t="s">
        <v>104</v>
      </c>
    </row>
    <row r="2" spans="1:6" x14ac:dyDescent="0.35">
      <c r="A2" t="s">
        <v>105</v>
      </c>
    </row>
    <row r="4" spans="1:6" x14ac:dyDescent="0.35">
      <c r="B4" s="47" t="s">
        <v>106</v>
      </c>
      <c r="C4" s="47"/>
      <c r="D4" t="s">
        <v>114</v>
      </c>
    </row>
    <row r="5" spans="1:6" x14ac:dyDescent="0.35">
      <c r="B5" s="25" t="s">
        <v>53</v>
      </c>
      <c r="C5" s="25" t="s">
        <v>109</v>
      </c>
      <c r="D5" t="s">
        <v>107</v>
      </c>
      <c r="E5" t="s">
        <v>108</v>
      </c>
      <c r="F5" t="s">
        <v>110</v>
      </c>
    </row>
    <row r="6" spans="1:6" x14ac:dyDescent="0.35">
      <c r="A6" t="s">
        <v>145</v>
      </c>
      <c r="B6" s="25">
        <v>0</v>
      </c>
      <c r="C6" s="25">
        <v>10</v>
      </c>
      <c r="D6" s="45">
        <f>COUNTIF(Fare_analysis!$D$13:$D$982,A6)</f>
        <v>571</v>
      </c>
      <c r="E6" s="45">
        <f>COUNTIF(Fare_analysis!$F$13:$F$982,A6)</f>
        <v>571</v>
      </c>
      <c r="F6" s="18">
        <f>IF(E6=0,0,IF(D6&gt;0,(D6-E6)^2/E6,0))</f>
        <v>0</v>
      </c>
    </row>
    <row r="7" spans="1:6" x14ac:dyDescent="0.35">
      <c r="A7" t="s">
        <v>146</v>
      </c>
      <c r="B7" s="25">
        <v>10</v>
      </c>
      <c r="C7" s="25">
        <v>20</v>
      </c>
      <c r="D7">
        <f>COUNTIF(Fare_analysis!$D$13:$D$982,A7)-COUNTIF(Fare_analysis!$D$13:$D$982,A6)</f>
        <v>246</v>
      </c>
      <c r="E7">
        <f>COUNTIF(Fare_analysis!$F$13:$F$982,A7)-COUNTIF(Fare_analysis!$F$13:$F$982,A6)</f>
        <v>244</v>
      </c>
      <c r="F7" s="18">
        <f t="shared" ref="F7:F14" si="0">IF(E7=0,0,IF(D7&gt;0,(D7-E7)^2/E7,0))</f>
        <v>1.6393442622950821E-2</v>
      </c>
    </row>
    <row r="8" spans="1:6" x14ac:dyDescent="0.35">
      <c r="A8" t="s">
        <v>147</v>
      </c>
      <c r="B8" s="25">
        <v>20</v>
      </c>
      <c r="C8" s="25">
        <v>30</v>
      </c>
      <c r="D8">
        <f>COUNTIF(Fare_analysis!$D$13:$D$982,A8)-COUNTIF(Fare_analysis!$D$13:$D$982,A7)</f>
        <v>78</v>
      </c>
      <c r="E8">
        <f>COUNTIF(Fare_analysis!$F$13:$F$982,A8)-COUNTIF(Fare_analysis!$F$13:$F$982,A7)</f>
        <v>81</v>
      </c>
      <c r="F8" s="18">
        <f t="shared" si="0"/>
        <v>0.1111111111111111</v>
      </c>
    </row>
    <row r="9" spans="1:6" x14ac:dyDescent="0.35">
      <c r="A9" t="s">
        <v>148</v>
      </c>
      <c r="B9" s="25">
        <v>30</v>
      </c>
      <c r="C9" s="25">
        <v>40</v>
      </c>
      <c r="D9">
        <f>COUNTIF(Fare_analysis!$D$13:$D$982,A9)-COUNTIF(Fare_analysis!$D$13:$D$982,A8)</f>
        <v>34</v>
      </c>
      <c r="E9">
        <f>COUNTIF(Fare_analysis!$F$13:$F$982,A9)-COUNTIF(Fare_analysis!$F$13:$F$982,A8)</f>
        <v>36</v>
      </c>
      <c r="F9" s="18">
        <f t="shared" si="0"/>
        <v>0.1111111111111111</v>
      </c>
    </row>
    <row r="10" spans="1:6" x14ac:dyDescent="0.35">
      <c r="A10" t="s">
        <v>149</v>
      </c>
      <c r="B10" s="25">
        <v>40</v>
      </c>
      <c r="C10" s="25">
        <v>50</v>
      </c>
      <c r="D10">
        <f>COUNTIF(Fare_analysis!$D$13:$D$982,A10)-COUNTIF(Fare_analysis!$D$13:$D$982,A9)</f>
        <v>15</v>
      </c>
      <c r="E10">
        <f>COUNTIF(Fare_analysis!$F$13:$F$982,A10)-COUNTIF(Fare_analysis!$F$13:$F$982,A9)</f>
        <v>16</v>
      </c>
      <c r="F10" s="18">
        <f t="shared" si="0"/>
        <v>6.25E-2</v>
      </c>
    </row>
    <row r="11" spans="1:6" x14ac:dyDescent="0.35">
      <c r="A11" t="s">
        <v>150</v>
      </c>
      <c r="B11" s="25">
        <v>50</v>
      </c>
      <c r="C11" s="25">
        <v>60</v>
      </c>
      <c r="D11">
        <f>COUNTIF(Fare_analysis!$D$13:$D$982,A11)-COUNTIF(Fare_analysis!$D$13:$D$982,A10)</f>
        <v>12</v>
      </c>
      <c r="E11">
        <f>COUNTIF(Fare_analysis!$F$13:$F$982,A11)-COUNTIF(Fare_analysis!$F$13:$F$982,A10)</f>
        <v>8</v>
      </c>
      <c r="F11" s="18">
        <f t="shared" si="0"/>
        <v>2</v>
      </c>
    </row>
    <row r="12" spans="1:6" x14ac:dyDescent="0.35">
      <c r="A12" t="s">
        <v>151</v>
      </c>
      <c r="B12" s="25">
        <v>60</v>
      </c>
      <c r="C12" s="25">
        <v>70</v>
      </c>
      <c r="D12">
        <f>COUNTIF(Fare_analysis!$D$13:$D$982,A12)-COUNTIF(Fare_analysis!$D$13:$D$982,A11)</f>
        <v>3</v>
      </c>
      <c r="E12">
        <f>COUNTIF(Fare_analysis!$F$13:$F$982,A12)-COUNTIF(Fare_analysis!$F$13:$F$982,A11)</f>
        <v>4</v>
      </c>
      <c r="F12" s="18">
        <f t="shared" si="0"/>
        <v>0.25</v>
      </c>
    </row>
    <row r="13" spans="1:6" x14ac:dyDescent="0.35">
      <c r="A13" t="s">
        <v>152</v>
      </c>
      <c r="B13" s="25">
        <v>70</v>
      </c>
      <c r="C13" s="25">
        <v>80</v>
      </c>
      <c r="D13">
        <f>COUNTIF(Fare_analysis!$D$13:$D$982,A13)-COUNTIF(Fare_analysis!$D$13:$D$982,A12)</f>
        <v>7</v>
      </c>
      <c r="E13">
        <f>COUNTIF(Fare_analysis!$F$13:$F$982,A13)-COUNTIF(Fare_analysis!$F$13:$F$982,A12)</f>
        <v>7</v>
      </c>
      <c r="F13" s="18">
        <f t="shared" si="0"/>
        <v>0</v>
      </c>
    </row>
    <row r="14" spans="1:6" x14ac:dyDescent="0.35">
      <c r="A14" t="s">
        <v>156</v>
      </c>
      <c r="B14" s="25">
        <v>80</v>
      </c>
      <c r="C14" s="25"/>
      <c r="D14" s="45">
        <f>COUNT(Fare_analysis!$D$13:$D$982)-COUNTIF(Fare_analysis!$D$13:$D$982,A13)</f>
        <v>3</v>
      </c>
      <c r="E14" s="45">
        <f>COUNT(Fare_analysis!$F$13:$F$982)-COUNTIF(Fare_analysis!$F$13:$F$982,A13)</f>
        <v>2</v>
      </c>
      <c r="F14" s="18">
        <f t="shared" si="0"/>
        <v>0.5</v>
      </c>
    </row>
    <row r="15" spans="1:6" x14ac:dyDescent="0.35">
      <c r="A15" t="s">
        <v>88</v>
      </c>
      <c r="D15">
        <f>SUM(D6:D14)</f>
        <v>969</v>
      </c>
      <c r="E15">
        <f>SUM(E6:E14)</f>
        <v>969</v>
      </c>
      <c r="F15" s="18">
        <f>SUM(F6:F14)</f>
        <v>3.0511156648451729</v>
      </c>
    </row>
    <row r="16" spans="1:6" x14ac:dyDescent="0.35">
      <c r="C16" t="s">
        <v>40</v>
      </c>
      <c r="D16" s="5" t="str">
        <f>IF(D15=Taxi_journeydata_clean!K8,"Okay","Check")</f>
        <v>Okay</v>
      </c>
      <c r="E16" s="5" t="str">
        <f>IF(E15=Taxi_journeydata_clean!K8,"Okay","Check")</f>
        <v>Okay</v>
      </c>
    </row>
    <row r="18" spans="5:6" x14ac:dyDescent="0.35">
      <c r="E18" s="5" t="s">
        <v>111</v>
      </c>
      <c r="F18" s="18">
        <f>COUNT(F6:F14)-COUNT(Parameters!E29:E31)</f>
        <v>6</v>
      </c>
    </row>
    <row r="19" spans="5:6" x14ac:dyDescent="0.35">
      <c r="E19" s="5" t="s">
        <v>112</v>
      </c>
      <c r="F19" s="2">
        <v>0.05</v>
      </c>
    </row>
    <row r="21" spans="5:6" x14ac:dyDescent="0.35">
      <c r="E21" s="5" t="s">
        <v>113</v>
      </c>
      <c r="F21">
        <f>_xlfn.CHISQ.INV(1-F19,F18)</f>
        <v>12.591587243743977</v>
      </c>
    </row>
    <row r="23" spans="5:6" x14ac:dyDescent="0.35">
      <c r="E23" s="5" t="s">
        <v>116</v>
      </c>
      <c r="F23" t="str">
        <f>IF(F15&lt;F21, "Accept hypothesis that formula provided by the manager is a good fit to the data provided at a 95% confidence level.","Reject hypothesis that formula provided by the manager is a good fit to the data provided at a 95% confidence level.")</f>
        <v>Accept hypothesis that formula provided by the manager is a good fit to the data provided at a 95% confidence level.</v>
      </c>
    </row>
  </sheetData>
  <mergeCells count="1">
    <mergeCell ref="B4:C4"/>
  </mergeCells>
  <phoneticPr fontId="6" type="noConversion"/>
  <conditionalFormatting sqref="D16:E16">
    <cfRule type="cellIs" dxfId="15" priority="1" operator="equal">
      <formula>"Okay"</formula>
    </cfRule>
    <cfRule type="cellIs" dxfId="14" priority="2" operator="equal">
      <formula>"Check"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19992-87C4-4B0E-BB59-0B80EB615725}">
  <dimension ref="A1:E1215"/>
  <sheetViews>
    <sheetView workbookViewId="0"/>
  </sheetViews>
  <sheetFormatPr defaultRowHeight="14.5" x14ac:dyDescent="0.35"/>
  <cols>
    <col min="2" max="2" width="11.1796875" customWidth="1"/>
    <col min="3" max="3" width="18" customWidth="1"/>
  </cols>
  <sheetData>
    <row r="1" spans="1:5" x14ac:dyDescent="0.35">
      <c r="A1" s="7" t="s">
        <v>77</v>
      </c>
    </row>
    <row r="2" spans="1:5" x14ac:dyDescent="0.35">
      <c r="A2" t="s">
        <v>142</v>
      </c>
    </row>
    <row r="5" spans="1:5" x14ac:dyDescent="0.35">
      <c r="B5" s="6" t="s">
        <v>78</v>
      </c>
      <c r="C5" s="33" t="s">
        <v>79</v>
      </c>
    </row>
    <row r="6" spans="1:5" x14ac:dyDescent="0.35">
      <c r="B6" t="s">
        <v>80</v>
      </c>
      <c r="C6" s="25">
        <f>COUNTIF(Taxi_journeydata_clean!$O$12:$O$981,2)</f>
        <v>131</v>
      </c>
    </row>
    <row r="7" spans="1:5" x14ac:dyDescent="0.35">
      <c r="B7" t="s">
        <v>81</v>
      </c>
      <c r="C7" s="25">
        <f>COUNTIF(Taxi_journeydata_clean!$O$12:$O$981,3)</f>
        <v>110</v>
      </c>
    </row>
    <row r="8" spans="1:5" x14ac:dyDescent="0.35">
      <c r="B8" t="s">
        <v>82</v>
      </c>
      <c r="C8" s="25">
        <f>COUNTIF(Taxi_journeydata_clean!$O$12:$O$981,4)</f>
        <v>133</v>
      </c>
    </row>
    <row r="9" spans="1:5" x14ac:dyDescent="0.35">
      <c r="B9" t="s">
        <v>83</v>
      </c>
      <c r="C9" s="25">
        <f>COUNTIF(Taxi_journeydata_clean!$O$12:$O$981,5)</f>
        <v>185</v>
      </c>
    </row>
    <row r="10" spans="1:5" x14ac:dyDescent="0.35">
      <c r="B10" t="s">
        <v>84</v>
      </c>
      <c r="C10" s="25">
        <f>COUNTIF(Taxi_journeydata_clean!$O$12:$O$981,6)</f>
        <v>171</v>
      </c>
    </row>
    <row r="11" spans="1:5" x14ac:dyDescent="0.35">
      <c r="B11" t="s">
        <v>85</v>
      </c>
      <c r="C11" s="25">
        <f>COUNTIF(Taxi_journeydata_clean!$O$12:$O$981,7)</f>
        <v>154</v>
      </c>
    </row>
    <row r="12" spans="1:5" x14ac:dyDescent="0.35">
      <c r="B12" t="s">
        <v>86</v>
      </c>
      <c r="C12" s="25">
        <f>COUNTIF(Taxi_journeydata_clean!$O$12:$O$981,1)</f>
        <v>85</v>
      </c>
    </row>
    <row r="13" spans="1:5" x14ac:dyDescent="0.35">
      <c r="B13" s="6" t="s">
        <v>88</v>
      </c>
      <c r="C13" s="33">
        <f>SUM(C6:C12)</f>
        <v>969</v>
      </c>
      <c r="D13" t="s">
        <v>40</v>
      </c>
      <c r="E13" s="21" t="str">
        <f>IF(C13=Taxi_journeydata_clean!K8,"Okay","Check")</f>
        <v>Okay</v>
      </c>
    </row>
    <row r="15" spans="1:5" x14ac:dyDescent="0.35">
      <c r="B15" s="33" t="s">
        <v>89</v>
      </c>
      <c r="C15" s="33" t="s">
        <v>79</v>
      </c>
    </row>
    <row r="16" spans="1:5" x14ac:dyDescent="0.35">
      <c r="B16" s="25">
        <v>0</v>
      </c>
      <c r="C16" s="40">
        <f>COUNTIF(Taxi_journeydata_clean!$P$12:$P$981,B16)</f>
        <v>13</v>
      </c>
    </row>
    <row r="17" spans="2:3" x14ac:dyDescent="0.35">
      <c r="B17" s="25">
        <v>1</v>
      </c>
      <c r="C17" s="40">
        <f>COUNTIF(Taxi_journeydata_clean!$P$12:$P$981,B17)</f>
        <v>10</v>
      </c>
    </row>
    <row r="18" spans="2:3" x14ac:dyDescent="0.35">
      <c r="B18" s="25">
        <v>2</v>
      </c>
      <c r="C18" s="40">
        <f>COUNTIF(Taxi_journeydata_clean!$P$12:$P$981,B18)</f>
        <v>6</v>
      </c>
    </row>
    <row r="19" spans="2:3" x14ac:dyDescent="0.35">
      <c r="B19" s="25">
        <v>3</v>
      </c>
      <c r="C19" s="40">
        <f>COUNTIF(Taxi_journeydata_clean!$P$12:$P$981,B19)</f>
        <v>9</v>
      </c>
    </row>
    <row r="20" spans="2:3" x14ac:dyDescent="0.35">
      <c r="B20" s="25">
        <v>4</v>
      </c>
      <c r="C20" s="40">
        <f>COUNTIF(Taxi_journeydata_clean!$P$12:$P$981,B20)</f>
        <v>3</v>
      </c>
    </row>
    <row r="21" spans="2:3" x14ac:dyDescent="0.35">
      <c r="B21" s="25">
        <v>5</v>
      </c>
      <c r="C21" s="40">
        <f>COUNTIF(Taxi_journeydata_clean!$P$12:$P$981,B21)</f>
        <v>10</v>
      </c>
    </row>
    <row r="22" spans="2:3" x14ac:dyDescent="0.35">
      <c r="B22" s="25">
        <v>6</v>
      </c>
      <c r="C22" s="40">
        <f>COUNTIF(Taxi_journeydata_clean!$P$12:$P$981,B22)</f>
        <v>19</v>
      </c>
    </row>
    <row r="23" spans="2:3" x14ac:dyDescent="0.35">
      <c r="B23" s="25">
        <v>7</v>
      </c>
      <c r="C23" s="40">
        <f>COUNTIF(Taxi_journeydata_clean!$P$12:$P$981,B23)</f>
        <v>29</v>
      </c>
    </row>
    <row r="24" spans="2:3" x14ac:dyDescent="0.35">
      <c r="B24" s="25">
        <v>8</v>
      </c>
      <c r="C24" s="40">
        <f>COUNTIF(Taxi_journeydata_clean!$P$12:$P$981,B24)</f>
        <v>48</v>
      </c>
    </row>
    <row r="25" spans="2:3" x14ac:dyDescent="0.35">
      <c r="B25" s="25">
        <v>9</v>
      </c>
      <c r="C25" s="40">
        <f>COUNTIF(Taxi_journeydata_clean!$P$12:$P$981,B25)</f>
        <v>60</v>
      </c>
    </row>
    <row r="26" spans="2:3" x14ac:dyDescent="0.35">
      <c r="B26" s="25">
        <v>10</v>
      </c>
      <c r="C26" s="40">
        <f>COUNTIF(Taxi_journeydata_clean!$P$12:$P$981,B26)</f>
        <v>56</v>
      </c>
    </row>
    <row r="27" spans="2:3" x14ac:dyDescent="0.35">
      <c r="B27" s="25">
        <v>11</v>
      </c>
      <c r="C27" s="40">
        <f>COUNTIF(Taxi_journeydata_clean!$P$12:$P$981,B27)</f>
        <v>62</v>
      </c>
    </row>
    <row r="28" spans="2:3" x14ac:dyDescent="0.35">
      <c r="B28" s="25">
        <v>12</v>
      </c>
      <c r="C28" s="40">
        <f>COUNTIF(Taxi_journeydata_clean!$P$12:$P$981,B28)</f>
        <v>49</v>
      </c>
    </row>
    <row r="29" spans="2:3" x14ac:dyDescent="0.35">
      <c r="B29" s="25">
        <v>13</v>
      </c>
      <c r="C29" s="40">
        <f>COUNTIF(Taxi_journeydata_clean!$P$12:$P$981,B29)</f>
        <v>52</v>
      </c>
    </row>
    <row r="30" spans="2:3" x14ac:dyDescent="0.35">
      <c r="B30" s="25">
        <v>14</v>
      </c>
      <c r="C30" s="40">
        <f>COUNTIF(Taxi_journeydata_clean!$P$12:$P$981,B30)</f>
        <v>64</v>
      </c>
    </row>
    <row r="31" spans="2:3" x14ac:dyDescent="0.35">
      <c r="B31" s="25">
        <v>15</v>
      </c>
      <c r="C31" s="40">
        <f>COUNTIF(Taxi_journeydata_clean!$P$12:$P$981,B31)</f>
        <v>87</v>
      </c>
    </row>
    <row r="32" spans="2:3" x14ac:dyDescent="0.35">
      <c r="B32" s="25">
        <v>16</v>
      </c>
      <c r="C32" s="40">
        <f>COUNTIF(Taxi_journeydata_clean!$P$12:$P$981,B32)</f>
        <v>80</v>
      </c>
    </row>
    <row r="33" spans="2:5" x14ac:dyDescent="0.35">
      <c r="B33" s="25">
        <v>17</v>
      </c>
      <c r="C33" s="40">
        <f>COUNTIF(Taxi_journeydata_clean!$P$12:$P$981,B33)</f>
        <v>74</v>
      </c>
    </row>
    <row r="34" spans="2:5" x14ac:dyDescent="0.35">
      <c r="B34" s="25">
        <v>18</v>
      </c>
      <c r="C34" s="40">
        <f>COUNTIF(Taxi_journeydata_clean!$P$12:$P$981,B34)</f>
        <v>62</v>
      </c>
    </row>
    <row r="35" spans="2:5" x14ac:dyDescent="0.35">
      <c r="B35" s="25">
        <v>19</v>
      </c>
      <c r="C35" s="40">
        <f>COUNTIF(Taxi_journeydata_clean!$P$12:$P$981,B35)</f>
        <v>57</v>
      </c>
    </row>
    <row r="36" spans="2:5" x14ac:dyDescent="0.35">
      <c r="B36" s="25">
        <v>20</v>
      </c>
      <c r="C36" s="40">
        <f>COUNTIF(Taxi_journeydata_clean!$P$12:$P$981,B36)</f>
        <v>37</v>
      </c>
    </row>
    <row r="37" spans="2:5" x14ac:dyDescent="0.35">
      <c r="B37" s="25">
        <v>21</v>
      </c>
      <c r="C37" s="40">
        <f>COUNTIF(Taxi_journeydata_clean!$P$12:$P$981,B37)</f>
        <v>34</v>
      </c>
    </row>
    <row r="38" spans="2:5" x14ac:dyDescent="0.35">
      <c r="B38" s="25">
        <v>22</v>
      </c>
      <c r="C38" s="40">
        <f>COUNTIF(Taxi_journeydata_clean!$P$12:$P$981,B38)</f>
        <v>29</v>
      </c>
    </row>
    <row r="39" spans="2:5" x14ac:dyDescent="0.35">
      <c r="B39" s="25">
        <v>23</v>
      </c>
      <c r="C39" s="40">
        <f>COUNTIF(Taxi_journeydata_clean!$P$12:$P$981,B39)</f>
        <v>19</v>
      </c>
    </row>
    <row r="40" spans="2:5" x14ac:dyDescent="0.35">
      <c r="B40" s="33" t="s">
        <v>88</v>
      </c>
      <c r="C40" s="33">
        <f>SUM(C16:C39)</f>
        <v>969</v>
      </c>
      <c r="D40" t="s">
        <v>40</v>
      </c>
      <c r="E40" s="5" t="str">
        <f>IF(C40=Taxi_journeydata_clean!K8,"Okay","Check")</f>
        <v>Okay</v>
      </c>
    </row>
    <row r="43" spans="2:5" ht="29" x14ac:dyDescent="0.35">
      <c r="B43" s="29" t="s">
        <v>154</v>
      </c>
      <c r="C43" s="33" t="s">
        <v>75</v>
      </c>
    </row>
    <row r="44" spans="2:5" x14ac:dyDescent="0.35">
      <c r="B44" s="42">
        <f>Taxi_journeydata_clean!J12</f>
        <v>3.27</v>
      </c>
      <c r="C44" s="42">
        <f>Taxi_journeydata_clean!N12</f>
        <v>15.583333329996094</v>
      </c>
      <c r="D44" t="s">
        <v>40</v>
      </c>
      <c r="E44" s="5" t="str">
        <f>IF(SUM(C44:C1013)=SUM(Taxi_journeydata_clean!M12:M981)*60*24,"Okay","Check")</f>
        <v>Okay</v>
      </c>
    </row>
    <row r="45" spans="2:5" x14ac:dyDescent="0.35">
      <c r="B45" s="42">
        <f>Taxi_journeydata_clean!J13</f>
        <v>8.2799999999999994</v>
      </c>
      <c r="C45" s="42">
        <f>Taxi_journeydata_clean!N13</f>
        <v>24.683333330322057</v>
      </c>
    </row>
    <row r="46" spans="2:5" x14ac:dyDescent="0.35">
      <c r="B46" s="42">
        <f>Taxi_journeydata_clean!J14</f>
        <v>2.4700000000000002</v>
      </c>
      <c r="C46" s="42">
        <f>Taxi_journeydata_clean!N14</f>
        <v>6.7499999958090484</v>
      </c>
    </row>
    <row r="47" spans="2:5" x14ac:dyDescent="0.35">
      <c r="B47" s="42">
        <f>Taxi_journeydata_clean!J15</f>
        <v>4.04</v>
      </c>
      <c r="C47" s="42">
        <f>Taxi_journeydata_clean!N15</f>
        <v>19.899999999906868</v>
      </c>
    </row>
    <row r="48" spans="2:5" x14ac:dyDescent="0.35">
      <c r="B48" s="42">
        <f>Taxi_journeydata_clean!J16</f>
        <v>1.7</v>
      </c>
      <c r="C48" s="42">
        <f>Taxi_journeydata_clean!N16</f>
        <v>7.3333333292976022</v>
      </c>
    </row>
    <row r="49" spans="2:3" x14ac:dyDescent="0.35">
      <c r="B49" s="42">
        <f>Taxi_journeydata_clean!J17</f>
        <v>1.27</v>
      </c>
      <c r="C49" s="42">
        <f>Taxi_journeydata_clean!N17</f>
        <v>8.3333333325572312</v>
      </c>
    </row>
    <row r="50" spans="2:3" x14ac:dyDescent="0.35">
      <c r="B50" s="42">
        <f>Taxi_journeydata_clean!J18</f>
        <v>14.25</v>
      </c>
      <c r="C50" s="42">
        <f>Taxi_journeydata_clean!N18</f>
        <v>34.549999998416752</v>
      </c>
    </row>
    <row r="51" spans="2:3" x14ac:dyDescent="0.35">
      <c r="B51" s="42">
        <f>Taxi_journeydata_clean!J19</f>
        <v>16.3</v>
      </c>
      <c r="C51" s="42">
        <f>Taxi_journeydata_clean!N19</f>
        <v>54.483333328971639</v>
      </c>
    </row>
    <row r="52" spans="2:3" x14ac:dyDescent="0.35">
      <c r="B52" s="42">
        <f>Taxi_journeydata_clean!J20</f>
        <v>10.220000000000001</v>
      </c>
      <c r="C52" s="42">
        <f>Taxi_journeydata_clean!N20</f>
        <v>31.483333337819204</v>
      </c>
    </row>
    <row r="53" spans="2:3" x14ac:dyDescent="0.35">
      <c r="B53" s="42">
        <f>Taxi_journeydata_clean!J21</f>
        <v>8.0299999999999994</v>
      </c>
      <c r="C53" s="42">
        <f>Taxi_journeydata_clean!N21</f>
        <v>46.333333330694586</v>
      </c>
    </row>
    <row r="54" spans="2:3" x14ac:dyDescent="0.35">
      <c r="B54" s="42">
        <f>Taxi_journeydata_clean!J22</f>
        <v>17.34</v>
      </c>
      <c r="C54" s="42">
        <f>Taxi_journeydata_clean!N22</f>
        <v>11.616666668560356</v>
      </c>
    </row>
    <row r="55" spans="2:3" x14ac:dyDescent="0.35">
      <c r="B55" s="42">
        <f>Taxi_journeydata_clean!J23</f>
        <v>1.03</v>
      </c>
      <c r="C55" s="42">
        <f>Taxi_journeydata_clean!N23</f>
        <v>4.9999999953433871</v>
      </c>
    </row>
    <row r="56" spans="2:3" x14ac:dyDescent="0.35">
      <c r="B56" s="42">
        <f>Taxi_journeydata_clean!J24</f>
        <v>1</v>
      </c>
      <c r="C56" s="42">
        <f>Taxi_journeydata_clean!N24</f>
        <v>6.700000005075708</v>
      </c>
    </row>
    <row r="57" spans="2:3" x14ac:dyDescent="0.35">
      <c r="B57" s="42">
        <f>Taxi_journeydata_clean!J25</f>
        <v>1.27</v>
      </c>
      <c r="C57" s="42">
        <f>Taxi_journeydata_clean!N25</f>
        <v>10.833333330228925</v>
      </c>
    </row>
    <row r="58" spans="2:3" x14ac:dyDescent="0.35">
      <c r="B58" s="42">
        <f>Taxi_journeydata_clean!J26</f>
        <v>1.9</v>
      </c>
      <c r="C58" s="42">
        <f>Taxi_journeydata_clean!N26</f>
        <v>12.483333328273147</v>
      </c>
    </row>
    <row r="59" spans="2:3" x14ac:dyDescent="0.35">
      <c r="B59" s="42">
        <f>Taxi_journeydata_clean!J27</f>
        <v>7.77</v>
      </c>
      <c r="C59" s="42">
        <f>Taxi_journeydata_clean!N27</f>
        <v>43.099999995902181</v>
      </c>
    </row>
    <row r="60" spans="2:3" x14ac:dyDescent="0.35">
      <c r="B60" s="42">
        <f>Taxi_journeydata_clean!J28</f>
        <v>0.7</v>
      </c>
      <c r="C60" s="42">
        <f>Taxi_journeydata_clean!N28</f>
        <v>3.699999995296821</v>
      </c>
    </row>
    <row r="61" spans="2:3" x14ac:dyDescent="0.35">
      <c r="B61" s="42">
        <f>Taxi_journeydata_clean!J29</f>
        <v>2.5</v>
      </c>
      <c r="C61" s="42">
        <f>Taxi_journeydata_clean!N29</f>
        <v>14.916666664648801</v>
      </c>
    </row>
    <row r="62" spans="2:3" x14ac:dyDescent="0.35">
      <c r="B62" s="42">
        <f>Taxi_journeydata_clean!J30</f>
        <v>1.26</v>
      </c>
      <c r="C62" s="42">
        <f>Taxi_journeydata_clean!N30</f>
        <v>7.1499999950174242</v>
      </c>
    </row>
    <row r="63" spans="2:3" x14ac:dyDescent="0.35">
      <c r="B63" s="42">
        <f>Taxi_journeydata_clean!J31</f>
        <v>0.75</v>
      </c>
      <c r="C63" s="42">
        <f>Taxi_journeydata_clean!N31</f>
        <v>4.883333332836628</v>
      </c>
    </row>
    <row r="64" spans="2:3" x14ac:dyDescent="0.35">
      <c r="B64" s="42">
        <f>Taxi_journeydata_clean!J32</f>
        <v>2.33</v>
      </c>
      <c r="C64" s="42">
        <f>Taxi_journeydata_clean!N32</f>
        <v>14.833333332790062</v>
      </c>
    </row>
    <row r="65" spans="2:3" x14ac:dyDescent="0.35">
      <c r="B65" s="42">
        <f>Taxi_journeydata_clean!J33</f>
        <v>0.82</v>
      </c>
      <c r="C65" s="42">
        <f>Taxi_journeydata_clean!N33</f>
        <v>5.6666666711680591</v>
      </c>
    </row>
    <row r="66" spans="2:3" x14ac:dyDescent="0.35">
      <c r="B66" s="42">
        <f>Taxi_journeydata_clean!J34</f>
        <v>1.8</v>
      </c>
      <c r="C66" s="42">
        <f>Taxi_journeydata_clean!N34</f>
        <v>10.150000004796311</v>
      </c>
    </row>
    <row r="67" spans="2:3" x14ac:dyDescent="0.35">
      <c r="B67" s="42">
        <f>Taxi_journeydata_clean!J35</f>
        <v>0.93</v>
      </c>
      <c r="C67" s="42">
        <f>Taxi_journeydata_clean!N35</f>
        <v>4.2166666674893349</v>
      </c>
    </row>
    <row r="68" spans="2:3" x14ac:dyDescent="0.35">
      <c r="B68" s="42">
        <f>Taxi_journeydata_clean!J36</f>
        <v>3.13</v>
      </c>
      <c r="C68" s="42">
        <f>Taxi_journeydata_clean!N36</f>
        <v>20.716666668886319</v>
      </c>
    </row>
    <row r="69" spans="2:3" x14ac:dyDescent="0.35">
      <c r="B69" s="42">
        <f>Taxi_journeydata_clean!J37</f>
        <v>1.9</v>
      </c>
      <c r="C69" s="42">
        <f>Taxi_journeydata_clean!N37</f>
        <v>6.6166666627395898</v>
      </c>
    </row>
    <row r="70" spans="2:3" x14ac:dyDescent="0.35">
      <c r="B70" s="42">
        <f>Taxi_journeydata_clean!J38</f>
        <v>2.52</v>
      </c>
      <c r="C70" s="42">
        <f>Taxi_journeydata_clean!N38</f>
        <v>27.949999995762482</v>
      </c>
    </row>
    <row r="71" spans="2:3" x14ac:dyDescent="0.35">
      <c r="B71" s="42">
        <f>Taxi_journeydata_clean!J39</f>
        <v>0.9</v>
      </c>
      <c r="C71" s="42">
        <f>Taxi_journeydata_clean!N39</f>
        <v>5.700000001816079</v>
      </c>
    </row>
    <row r="72" spans="2:3" x14ac:dyDescent="0.35">
      <c r="B72" s="42">
        <f>Taxi_journeydata_clean!J40</f>
        <v>7.97</v>
      </c>
      <c r="C72" s="42">
        <f>Taxi_journeydata_clean!N40</f>
        <v>31.750000003958121</v>
      </c>
    </row>
    <row r="73" spans="2:3" x14ac:dyDescent="0.35">
      <c r="B73" s="42">
        <f>Taxi_journeydata_clean!J41</f>
        <v>0.73</v>
      </c>
      <c r="C73" s="42">
        <f>Taxi_journeydata_clean!N41</f>
        <v>3.3833333384245634</v>
      </c>
    </row>
    <row r="74" spans="2:3" x14ac:dyDescent="0.35">
      <c r="B74" s="42">
        <f>Taxi_journeydata_clean!J42</f>
        <v>2.85</v>
      </c>
      <c r="C74" s="42">
        <f>Taxi_journeydata_clean!N42</f>
        <v>16.066666671540588</v>
      </c>
    </row>
    <row r="75" spans="2:3" x14ac:dyDescent="0.35">
      <c r="B75" s="42">
        <f>Taxi_journeydata_clean!J43</f>
        <v>2</v>
      </c>
      <c r="C75" s="42">
        <f>Taxi_journeydata_clean!N43</f>
        <v>14.900000004563481</v>
      </c>
    </row>
    <row r="76" spans="2:3" x14ac:dyDescent="0.35">
      <c r="B76" s="42">
        <f>Taxi_journeydata_clean!J44</f>
        <v>1.35</v>
      </c>
      <c r="C76" s="42">
        <f>Taxi_journeydata_clean!N44</f>
        <v>16.983333332464099</v>
      </c>
    </row>
    <row r="77" spans="2:3" x14ac:dyDescent="0.35">
      <c r="B77" s="42">
        <f>Taxi_journeydata_clean!J45</f>
        <v>0.76</v>
      </c>
      <c r="C77" s="42">
        <f>Taxi_journeydata_clean!N45</f>
        <v>5.883333336096257</v>
      </c>
    </row>
    <row r="78" spans="2:3" x14ac:dyDescent="0.35">
      <c r="B78" s="42">
        <f>Taxi_journeydata_clean!J46</f>
        <v>1.44</v>
      </c>
      <c r="C78" s="42">
        <f>Taxi_journeydata_clean!N46</f>
        <v>10.100000003585592</v>
      </c>
    </row>
    <row r="79" spans="2:3" x14ac:dyDescent="0.35">
      <c r="B79" s="42">
        <f>Taxi_journeydata_clean!J47</f>
        <v>1.61</v>
      </c>
      <c r="C79" s="42">
        <f>Taxi_journeydata_clean!N47</f>
        <v>10.016666671726853</v>
      </c>
    </row>
    <row r="80" spans="2:3" x14ac:dyDescent="0.35">
      <c r="B80" s="42">
        <f>Taxi_journeydata_clean!J48</f>
        <v>10.76</v>
      </c>
      <c r="C80" s="42">
        <f>Taxi_journeydata_clean!N48</f>
        <v>136.99999999604188</v>
      </c>
    </row>
    <row r="81" spans="2:3" x14ac:dyDescent="0.35">
      <c r="B81" s="42">
        <f>Taxi_journeydata_clean!J49</f>
        <v>1.4</v>
      </c>
      <c r="C81" s="42">
        <f>Taxi_journeydata_clean!N49</f>
        <v>8.1499999982770532</v>
      </c>
    </row>
    <row r="82" spans="2:3" x14ac:dyDescent="0.35">
      <c r="B82" s="42">
        <f>Taxi_journeydata_clean!J50</f>
        <v>0.65</v>
      </c>
      <c r="C82" s="42">
        <f>Taxi_journeydata_clean!N50</f>
        <v>3.366666667861864</v>
      </c>
    </row>
    <row r="83" spans="2:3" x14ac:dyDescent="0.35">
      <c r="B83" s="42">
        <f>Taxi_journeydata_clean!J51</f>
        <v>0.16</v>
      </c>
      <c r="C83" s="42">
        <f>Taxi_journeydata_clean!N51</f>
        <v>2.7500000037252903</v>
      </c>
    </row>
    <row r="84" spans="2:3" x14ac:dyDescent="0.35">
      <c r="B84" s="42">
        <f>Taxi_journeydata_clean!J52</f>
        <v>1.1399999999999999</v>
      </c>
      <c r="C84" s="42">
        <f>Taxi_journeydata_clean!N52</f>
        <v>15.600000000558794</v>
      </c>
    </row>
    <row r="85" spans="2:3" x14ac:dyDescent="0.35">
      <c r="B85" s="42">
        <f>Taxi_journeydata_clean!J53</f>
        <v>0.56000000000000005</v>
      </c>
      <c r="C85" s="42">
        <f>Taxi_journeydata_clean!N53</f>
        <v>3.2999999960884452</v>
      </c>
    </row>
    <row r="86" spans="2:3" x14ac:dyDescent="0.35">
      <c r="B86" s="42">
        <f>Taxi_journeydata_clean!J54</f>
        <v>0.9</v>
      </c>
      <c r="C86" s="42">
        <f>Taxi_journeydata_clean!N54</f>
        <v>8.2833333313465118</v>
      </c>
    </row>
    <row r="87" spans="2:3" x14ac:dyDescent="0.35">
      <c r="B87" s="42">
        <f>Taxi_journeydata_clean!J55</f>
        <v>2.2999999999999998</v>
      </c>
      <c r="C87" s="42">
        <f>Taxi_journeydata_clean!N55</f>
        <v>16.383333328412846</v>
      </c>
    </row>
    <row r="88" spans="2:3" x14ac:dyDescent="0.35">
      <c r="B88" s="42">
        <f>Taxi_journeydata_clean!J56</f>
        <v>2.94</v>
      </c>
      <c r="C88" s="42">
        <f>Taxi_journeydata_clean!N56</f>
        <v>14.450000004144385</v>
      </c>
    </row>
    <row r="89" spans="2:3" x14ac:dyDescent="0.35">
      <c r="B89" s="42">
        <f>Taxi_journeydata_clean!J57</f>
        <v>1.06</v>
      </c>
      <c r="C89" s="42">
        <f>Taxi_journeydata_clean!N57</f>
        <v>7.2666666680015624</v>
      </c>
    </row>
    <row r="90" spans="2:3" x14ac:dyDescent="0.35">
      <c r="B90" s="42">
        <f>Taxi_journeydata_clean!J58</f>
        <v>1.83</v>
      </c>
      <c r="C90" s="42">
        <f>Taxi_journeydata_clean!N58</f>
        <v>11.066666665719822</v>
      </c>
    </row>
    <row r="91" spans="2:3" x14ac:dyDescent="0.35">
      <c r="B91" s="42">
        <f>Taxi_journeydata_clean!J59</f>
        <v>1.6</v>
      </c>
      <c r="C91" s="42">
        <f>Taxi_journeydata_clean!N59</f>
        <v>7.8166666708420962</v>
      </c>
    </row>
    <row r="92" spans="2:3" x14ac:dyDescent="0.35">
      <c r="B92" s="42">
        <f>Taxi_journeydata_clean!J60</f>
        <v>3.25</v>
      </c>
      <c r="C92" s="42">
        <f>Taxi_journeydata_clean!N60</f>
        <v>15.516666668700054</v>
      </c>
    </row>
    <row r="93" spans="2:3" x14ac:dyDescent="0.35">
      <c r="B93" s="42">
        <f>Taxi_journeydata_clean!J61</f>
        <v>1.3</v>
      </c>
      <c r="C93" s="42">
        <f>Taxi_journeydata_clean!N61</f>
        <v>9.7166666644625366</v>
      </c>
    </row>
    <row r="94" spans="2:3" x14ac:dyDescent="0.35">
      <c r="B94" s="42">
        <f>Taxi_journeydata_clean!J62</f>
        <v>0.52</v>
      </c>
      <c r="C94" s="42">
        <f>Taxi_journeydata_clean!N62</f>
        <v>2.2833333327434957</v>
      </c>
    </row>
    <row r="95" spans="2:3" x14ac:dyDescent="0.35">
      <c r="B95" s="42">
        <f>Taxi_journeydata_clean!J63</f>
        <v>0.53</v>
      </c>
      <c r="C95" s="42">
        <f>Taxi_journeydata_clean!N63</f>
        <v>4.5000000041909516</v>
      </c>
    </row>
    <row r="96" spans="2:3" x14ac:dyDescent="0.35">
      <c r="B96" s="42">
        <f>Taxi_journeydata_clean!J64</f>
        <v>5.0999999999999996</v>
      </c>
      <c r="C96" s="42">
        <f>Taxi_journeydata_clean!N64</f>
        <v>59.883333334000781</v>
      </c>
    </row>
    <row r="97" spans="2:3" x14ac:dyDescent="0.35">
      <c r="B97" s="42">
        <f>Taxi_journeydata_clean!J65</f>
        <v>0.79</v>
      </c>
      <c r="C97" s="42">
        <f>Taxi_journeydata_clean!N65</f>
        <v>6.6166666627395898</v>
      </c>
    </row>
    <row r="98" spans="2:3" x14ac:dyDescent="0.35">
      <c r="B98" s="42">
        <f>Taxi_journeydata_clean!J66</f>
        <v>0.66</v>
      </c>
      <c r="C98" s="42">
        <f>Taxi_journeydata_clean!N66</f>
        <v>4.4000000017695129</v>
      </c>
    </row>
    <row r="99" spans="2:3" x14ac:dyDescent="0.35">
      <c r="B99" s="42">
        <f>Taxi_journeydata_clean!J67</f>
        <v>1.23</v>
      </c>
      <c r="C99" s="42">
        <f>Taxi_journeydata_clean!N67</f>
        <v>9.4833333289716393</v>
      </c>
    </row>
    <row r="100" spans="2:3" x14ac:dyDescent="0.35">
      <c r="B100" s="42">
        <f>Taxi_journeydata_clean!J68</f>
        <v>1.1499999999999999</v>
      </c>
      <c r="C100" s="42">
        <f>Taxi_journeydata_clean!N68</f>
        <v>5.4000000050291419</v>
      </c>
    </row>
    <row r="101" spans="2:3" x14ac:dyDescent="0.35">
      <c r="B101" s="42">
        <f>Taxi_journeydata_clean!J69</f>
        <v>5.25</v>
      </c>
      <c r="C101" s="42">
        <f>Taxi_journeydata_clean!N69</f>
        <v>46.86666666297242</v>
      </c>
    </row>
    <row r="102" spans="2:3" x14ac:dyDescent="0.35">
      <c r="B102" s="42">
        <f>Taxi_journeydata_clean!J70</f>
        <v>10.73</v>
      </c>
      <c r="C102" s="42">
        <f>Taxi_journeydata_clean!N70</f>
        <v>47.78333333437331</v>
      </c>
    </row>
    <row r="103" spans="2:3" x14ac:dyDescent="0.35">
      <c r="B103" s="42">
        <f>Taxi_journeydata_clean!J71</f>
        <v>0.99</v>
      </c>
      <c r="C103" s="42">
        <f>Taxi_journeydata_clean!N71</f>
        <v>5.7166666619013995</v>
      </c>
    </row>
    <row r="104" spans="2:3" x14ac:dyDescent="0.35">
      <c r="B104" s="42">
        <f>Taxi_journeydata_clean!J72</f>
        <v>13.89</v>
      </c>
      <c r="C104" s="42">
        <f>Taxi_journeydata_clean!N72</f>
        <v>32.516666671726853</v>
      </c>
    </row>
    <row r="105" spans="2:3" x14ac:dyDescent="0.35">
      <c r="B105" s="42">
        <f>Taxi_journeydata_clean!J73</f>
        <v>14.08</v>
      </c>
      <c r="C105" s="42">
        <f>Taxi_journeydata_clean!N73</f>
        <v>49.316666669910774</v>
      </c>
    </row>
    <row r="106" spans="2:3" x14ac:dyDescent="0.35">
      <c r="B106" s="42">
        <f>Taxi_journeydata_clean!J74</f>
        <v>2</v>
      </c>
      <c r="C106" s="42">
        <f>Taxi_journeydata_clean!N74</f>
        <v>11.450000004842877</v>
      </c>
    </row>
    <row r="107" spans="2:3" x14ac:dyDescent="0.35">
      <c r="B107" s="42">
        <f>Taxi_journeydata_clean!J75</f>
        <v>5.0199999999999996</v>
      </c>
      <c r="C107" s="42">
        <f>Taxi_journeydata_clean!N75</f>
        <v>38.216666663065553</v>
      </c>
    </row>
    <row r="108" spans="2:3" x14ac:dyDescent="0.35">
      <c r="B108" s="42">
        <f>Taxi_journeydata_clean!J76</f>
        <v>1.0900000000000001</v>
      </c>
      <c r="C108" s="42">
        <f>Taxi_journeydata_clean!N76</f>
        <v>5.5999999993946403</v>
      </c>
    </row>
    <row r="109" spans="2:3" x14ac:dyDescent="0.35">
      <c r="B109" s="42">
        <f>Taxi_journeydata_clean!J77</f>
        <v>1</v>
      </c>
      <c r="C109" s="42">
        <f>Taxi_journeydata_clean!N77</f>
        <v>6.4333333284594119</v>
      </c>
    </row>
    <row r="110" spans="2:3" x14ac:dyDescent="0.35">
      <c r="B110" s="42">
        <f>Taxi_journeydata_clean!J78</f>
        <v>2.2400000000000002</v>
      </c>
      <c r="C110" s="42">
        <f>Taxi_journeydata_clean!N78</f>
        <v>21.666666670935228</v>
      </c>
    </row>
    <row r="111" spans="2:3" x14ac:dyDescent="0.35">
      <c r="B111" s="42">
        <f>Taxi_journeydata_clean!J79</f>
        <v>4.2699999999999996</v>
      </c>
      <c r="C111" s="42">
        <f>Taxi_journeydata_clean!N79</f>
        <v>32.183333333814517</v>
      </c>
    </row>
    <row r="112" spans="2:3" x14ac:dyDescent="0.35">
      <c r="B112" s="42">
        <f>Taxi_journeydata_clean!J80</f>
        <v>0.97</v>
      </c>
      <c r="C112" s="42">
        <f>Taxi_journeydata_clean!N80</f>
        <v>4.9999999953433871</v>
      </c>
    </row>
    <row r="113" spans="2:3" x14ac:dyDescent="0.35">
      <c r="B113" s="42">
        <f>Taxi_journeydata_clean!J81</f>
        <v>2.2999999999999998</v>
      </c>
      <c r="C113" s="42">
        <f>Taxi_journeydata_clean!N81</f>
        <v>18.949999997857958</v>
      </c>
    </row>
    <row r="114" spans="2:3" x14ac:dyDescent="0.35">
      <c r="B114" s="42">
        <f>Taxi_journeydata_clean!J82</f>
        <v>0.7</v>
      </c>
      <c r="C114" s="42">
        <f>Taxi_journeydata_clean!N82</f>
        <v>5.5666666687466204</v>
      </c>
    </row>
    <row r="115" spans="2:3" x14ac:dyDescent="0.35">
      <c r="B115" s="42">
        <f>Taxi_journeydata_clean!J83</f>
        <v>14.2</v>
      </c>
      <c r="C115" s="42">
        <f>Taxi_journeydata_clean!N83</f>
        <v>51.349999996600673</v>
      </c>
    </row>
    <row r="116" spans="2:3" x14ac:dyDescent="0.35">
      <c r="B116" s="42">
        <f>Taxi_journeydata_clean!J84</f>
        <v>1.42</v>
      </c>
      <c r="C116" s="42">
        <f>Taxi_journeydata_clean!N84</f>
        <v>13.566666663391516</v>
      </c>
    </row>
    <row r="117" spans="2:3" x14ac:dyDescent="0.35">
      <c r="B117" s="42">
        <f>Taxi_journeydata_clean!J85</f>
        <v>1.1100000000000001</v>
      </c>
      <c r="C117" s="42">
        <f>Taxi_journeydata_clean!N85</f>
        <v>4.8166666715405881</v>
      </c>
    </row>
    <row r="118" spans="2:3" x14ac:dyDescent="0.35">
      <c r="B118" s="42">
        <f>Taxi_journeydata_clean!J86</f>
        <v>5.78</v>
      </c>
      <c r="C118" s="42">
        <f>Taxi_journeydata_clean!N86</f>
        <v>38.533333330415189</v>
      </c>
    </row>
    <row r="119" spans="2:3" x14ac:dyDescent="0.35">
      <c r="B119" s="42">
        <f>Taxi_journeydata_clean!J87</f>
        <v>2.5</v>
      </c>
      <c r="C119" s="42">
        <f>Taxi_journeydata_clean!N87</f>
        <v>17.850000002654269</v>
      </c>
    </row>
    <row r="120" spans="2:3" x14ac:dyDescent="0.35">
      <c r="B120" s="42">
        <f>Taxi_journeydata_clean!J88</f>
        <v>1.4</v>
      </c>
      <c r="C120" s="42">
        <f>Taxi_journeydata_clean!N88</f>
        <v>9.916666669305414</v>
      </c>
    </row>
    <row r="121" spans="2:3" x14ac:dyDescent="0.35">
      <c r="B121" s="42">
        <f>Taxi_journeydata_clean!J89</f>
        <v>1.05</v>
      </c>
      <c r="C121" s="42">
        <f>Taxi_journeydata_clean!N89</f>
        <v>6.883333328878507</v>
      </c>
    </row>
    <row r="122" spans="2:3" x14ac:dyDescent="0.35">
      <c r="B122" s="42">
        <f>Taxi_journeydata_clean!J90</f>
        <v>2.4500000000000002</v>
      </c>
      <c r="C122" s="42">
        <f>Taxi_journeydata_clean!N90</f>
        <v>18.233333331299946</v>
      </c>
    </row>
    <row r="123" spans="2:3" x14ac:dyDescent="0.35">
      <c r="B123" s="42">
        <f>Taxi_journeydata_clean!J91</f>
        <v>5.8</v>
      </c>
      <c r="C123" s="42">
        <f>Taxi_journeydata_clean!N91</f>
        <v>26.616666665067896</v>
      </c>
    </row>
    <row r="124" spans="2:3" x14ac:dyDescent="0.35">
      <c r="B124" s="42">
        <f>Taxi_journeydata_clean!J92</f>
        <v>3.6</v>
      </c>
      <c r="C124" s="42">
        <f>Taxi_journeydata_clean!N92</f>
        <v>21.233333330601454</v>
      </c>
    </row>
    <row r="125" spans="2:3" x14ac:dyDescent="0.35">
      <c r="B125" s="42">
        <f>Taxi_journeydata_clean!J93</f>
        <v>1.27</v>
      </c>
      <c r="C125" s="42">
        <f>Taxi_journeydata_clean!N93</f>
        <v>9.0833333297632635</v>
      </c>
    </row>
    <row r="126" spans="2:3" x14ac:dyDescent="0.35">
      <c r="B126" s="42">
        <f>Taxi_journeydata_clean!J94</f>
        <v>0.14000000000000001</v>
      </c>
      <c r="C126" s="42">
        <f>Taxi_journeydata_clean!N94</f>
        <v>2.7166666625998914</v>
      </c>
    </row>
    <row r="127" spans="2:3" x14ac:dyDescent="0.35">
      <c r="B127" s="42">
        <f>Taxi_journeydata_clean!J95</f>
        <v>6.81</v>
      </c>
      <c r="C127" s="42">
        <f>Taxi_journeydata_clean!N95</f>
        <v>12.049999998416752</v>
      </c>
    </row>
    <row r="128" spans="2:3" x14ac:dyDescent="0.35">
      <c r="B128" s="42">
        <f>Taxi_journeydata_clean!J96</f>
        <v>0.17</v>
      </c>
      <c r="C128" s="42">
        <f>Taxi_journeydata_clean!N96</f>
        <v>2.2666666621807963</v>
      </c>
    </row>
    <row r="129" spans="2:3" x14ac:dyDescent="0.35">
      <c r="B129" s="42">
        <f>Taxi_journeydata_clean!J97</f>
        <v>2.36</v>
      </c>
      <c r="C129" s="42">
        <f>Taxi_journeydata_clean!N97</f>
        <v>15.88333333726041</v>
      </c>
    </row>
    <row r="130" spans="2:3" x14ac:dyDescent="0.35">
      <c r="B130" s="42">
        <f>Taxi_journeydata_clean!J98</f>
        <v>19.579999999999998</v>
      </c>
      <c r="C130" s="42">
        <f>Taxi_journeydata_clean!N98</f>
        <v>50.999999998603016</v>
      </c>
    </row>
    <row r="131" spans="2:3" x14ac:dyDescent="0.35">
      <c r="B131" s="42">
        <f>Taxi_journeydata_clean!J99</f>
        <v>1.39</v>
      </c>
      <c r="C131" s="42">
        <f>Taxi_journeydata_clean!N99</f>
        <v>4.5833333360496908</v>
      </c>
    </row>
    <row r="132" spans="2:3" x14ac:dyDescent="0.35">
      <c r="B132" s="42">
        <f>Taxi_journeydata_clean!J100</f>
        <v>13.55</v>
      </c>
      <c r="C132" s="42">
        <f>Taxi_journeydata_clean!N100</f>
        <v>35.349999996833503</v>
      </c>
    </row>
    <row r="133" spans="2:3" x14ac:dyDescent="0.35">
      <c r="B133" s="42">
        <f>Taxi_journeydata_clean!J101</f>
        <v>0.81</v>
      </c>
      <c r="C133" s="42">
        <f>Taxi_journeydata_clean!N101</f>
        <v>4.7166666691191494</v>
      </c>
    </row>
    <row r="134" spans="2:3" x14ac:dyDescent="0.35">
      <c r="B134" s="42">
        <f>Taxi_journeydata_clean!J102</f>
        <v>0.97</v>
      </c>
      <c r="C134" s="42">
        <f>Taxi_journeydata_clean!N102</f>
        <v>2.6166666706558317</v>
      </c>
    </row>
    <row r="135" spans="2:3" x14ac:dyDescent="0.35">
      <c r="B135" s="42">
        <f>Taxi_journeydata_clean!J103</f>
        <v>1.36</v>
      </c>
      <c r="C135" s="42">
        <f>Taxi_journeydata_clean!N103</f>
        <v>7.0333333325106651</v>
      </c>
    </row>
    <row r="136" spans="2:3" x14ac:dyDescent="0.35">
      <c r="B136" s="42">
        <f>Taxi_journeydata_clean!J104</f>
        <v>1.6</v>
      </c>
      <c r="C136" s="42">
        <f>Taxi_journeydata_clean!N104</f>
        <v>9.1500000015366822</v>
      </c>
    </row>
    <row r="137" spans="2:3" x14ac:dyDescent="0.35">
      <c r="B137" s="42">
        <f>Taxi_journeydata_clean!J105</f>
        <v>0.64</v>
      </c>
      <c r="C137" s="42">
        <f>Taxi_journeydata_clean!N105</f>
        <v>1.8666666629724205</v>
      </c>
    </row>
    <row r="138" spans="2:3" x14ac:dyDescent="0.35">
      <c r="B138" s="42">
        <f>Taxi_journeydata_clean!J106</f>
        <v>1.48</v>
      </c>
      <c r="C138" s="42">
        <f>Taxi_journeydata_clean!N106</f>
        <v>7.3166666692122817</v>
      </c>
    </row>
    <row r="139" spans="2:3" x14ac:dyDescent="0.35">
      <c r="B139" s="42">
        <f>Taxi_journeydata_clean!J107</f>
        <v>3.71</v>
      </c>
      <c r="C139" s="42">
        <f>Taxi_journeydata_clean!N107</f>
        <v>19.116666661575437</v>
      </c>
    </row>
    <row r="140" spans="2:3" x14ac:dyDescent="0.35">
      <c r="B140" s="42">
        <f>Taxi_journeydata_clean!J108</f>
        <v>0.6</v>
      </c>
      <c r="C140" s="42">
        <f>Taxi_journeydata_clean!N108</f>
        <v>2.7333333331625909</v>
      </c>
    </row>
    <row r="141" spans="2:3" x14ac:dyDescent="0.35">
      <c r="B141" s="42">
        <f>Taxi_journeydata_clean!J109</f>
        <v>3.92</v>
      </c>
      <c r="C141" s="42">
        <f>Taxi_journeydata_clean!N109</f>
        <v>24.36666666297242</v>
      </c>
    </row>
    <row r="142" spans="2:3" x14ac:dyDescent="0.35">
      <c r="B142" s="42">
        <f>Taxi_journeydata_clean!J110</f>
        <v>3.07</v>
      </c>
      <c r="C142" s="42">
        <f>Taxi_journeydata_clean!N110</f>
        <v>14.450000004144385</v>
      </c>
    </row>
    <row r="143" spans="2:3" x14ac:dyDescent="0.35">
      <c r="B143" s="42">
        <f>Taxi_journeydata_clean!J111</f>
        <v>1.37</v>
      </c>
      <c r="C143" s="42">
        <f>Taxi_journeydata_clean!N111</f>
        <v>7.5833333353511989</v>
      </c>
    </row>
    <row r="144" spans="2:3" x14ac:dyDescent="0.35">
      <c r="B144" s="42">
        <f>Taxi_journeydata_clean!J112</f>
        <v>1.2</v>
      </c>
      <c r="C144" s="42">
        <f>Taxi_journeydata_clean!N112</f>
        <v>7.733333328505978</v>
      </c>
    </row>
    <row r="145" spans="2:3" x14ac:dyDescent="0.35">
      <c r="B145" s="42">
        <f>Taxi_journeydata_clean!J113</f>
        <v>12.9</v>
      </c>
      <c r="C145" s="42">
        <f>Taxi_journeydata_clean!N113</f>
        <v>28.250000003026798</v>
      </c>
    </row>
    <row r="146" spans="2:3" x14ac:dyDescent="0.35">
      <c r="B146" s="42">
        <f>Taxi_journeydata_clean!J114</f>
        <v>0.44</v>
      </c>
      <c r="C146" s="42">
        <f>Taxi_journeydata_clean!N114</f>
        <v>2.9833333287388086</v>
      </c>
    </row>
    <row r="147" spans="2:3" x14ac:dyDescent="0.35">
      <c r="B147" s="42">
        <f>Taxi_journeydata_clean!J115</f>
        <v>1.59</v>
      </c>
      <c r="C147" s="42">
        <f>Taxi_journeydata_clean!N115</f>
        <v>8.583333328133449</v>
      </c>
    </row>
    <row r="148" spans="2:3" x14ac:dyDescent="0.35">
      <c r="B148" s="42">
        <f>Taxi_journeydata_clean!J116</f>
        <v>0.73</v>
      </c>
      <c r="C148" s="42">
        <f>Taxi_journeydata_clean!N116</f>
        <v>4.4666666630655527</v>
      </c>
    </row>
    <row r="149" spans="2:3" x14ac:dyDescent="0.35">
      <c r="B149" s="42">
        <f>Taxi_journeydata_clean!J117</f>
        <v>3.19</v>
      </c>
      <c r="C149" s="42">
        <f>Taxi_journeydata_clean!N117</f>
        <v>22.250000004423782</v>
      </c>
    </row>
    <row r="150" spans="2:3" x14ac:dyDescent="0.35">
      <c r="B150" s="42">
        <f>Taxi_journeydata_clean!J118</f>
        <v>1.1000000000000001</v>
      </c>
      <c r="C150" s="42">
        <f>Taxi_journeydata_clean!N118</f>
        <v>3.3833333384245634</v>
      </c>
    </row>
    <row r="151" spans="2:3" x14ac:dyDescent="0.35">
      <c r="B151" s="42">
        <f>Taxi_journeydata_clean!J119</f>
        <v>0.72</v>
      </c>
      <c r="C151" s="42">
        <f>Taxi_journeydata_clean!N119</f>
        <v>4.7166666691191494</v>
      </c>
    </row>
    <row r="152" spans="2:3" x14ac:dyDescent="0.35">
      <c r="B152" s="42">
        <f>Taxi_journeydata_clean!J120</f>
        <v>3.46</v>
      </c>
      <c r="C152" s="42">
        <f>Taxi_journeydata_clean!N120</f>
        <v>11.949999995995313</v>
      </c>
    </row>
    <row r="153" spans="2:3" x14ac:dyDescent="0.35">
      <c r="B153" s="42">
        <f>Taxi_journeydata_clean!J121</f>
        <v>2.62</v>
      </c>
      <c r="C153" s="42">
        <f>Taxi_journeydata_clean!N121</f>
        <v>11.149999997578561</v>
      </c>
    </row>
    <row r="154" spans="2:3" x14ac:dyDescent="0.35">
      <c r="B154" s="42">
        <f>Taxi_journeydata_clean!J122</f>
        <v>1.48</v>
      </c>
      <c r="C154" s="42">
        <f>Taxi_journeydata_clean!N122</f>
        <v>7.3166666692122817</v>
      </c>
    </row>
    <row r="155" spans="2:3" x14ac:dyDescent="0.35">
      <c r="B155" s="42">
        <f>Taxi_journeydata_clean!J123</f>
        <v>2.25</v>
      </c>
      <c r="C155" s="42">
        <f>Taxi_journeydata_clean!N123</f>
        <v>9.8166666668839753</v>
      </c>
    </row>
    <row r="156" spans="2:3" x14ac:dyDescent="0.35">
      <c r="B156" s="42">
        <f>Taxi_journeydata_clean!J124</f>
        <v>0.66</v>
      </c>
      <c r="C156" s="42">
        <f>Taxi_journeydata_clean!N124</f>
        <v>3.7166666658595204</v>
      </c>
    </row>
    <row r="157" spans="2:3" x14ac:dyDescent="0.35">
      <c r="B157" s="42">
        <f>Taxi_journeydata_clean!J125</f>
        <v>4.13</v>
      </c>
      <c r="C157" s="42">
        <f>Taxi_journeydata_clean!N125</f>
        <v>23.933333333116025</v>
      </c>
    </row>
    <row r="158" spans="2:3" x14ac:dyDescent="0.35">
      <c r="B158" s="42">
        <f>Taxi_journeydata_clean!J126</f>
        <v>7.07</v>
      </c>
      <c r="C158" s="42">
        <f>Taxi_journeydata_clean!N126</f>
        <v>28.783333335304633</v>
      </c>
    </row>
    <row r="159" spans="2:3" x14ac:dyDescent="0.35">
      <c r="B159" s="42">
        <f>Taxi_journeydata_clean!J127</f>
        <v>4.83</v>
      </c>
      <c r="C159" s="42">
        <f>Taxi_journeydata_clean!N127</f>
        <v>12.783333335537463</v>
      </c>
    </row>
    <row r="160" spans="2:3" x14ac:dyDescent="0.35">
      <c r="B160" s="42">
        <f>Taxi_journeydata_clean!J128</f>
        <v>5.0599999999999996</v>
      </c>
      <c r="C160" s="42">
        <f>Taxi_journeydata_clean!N128</f>
        <v>17.83333333209157</v>
      </c>
    </row>
    <row r="161" spans="2:3" x14ac:dyDescent="0.35">
      <c r="B161" s="42">
        <f>Taxi_journeydata_clean!J129</f>
        <v>3.94</v>
      </c>
      <c r="C161" s="42">
        <f>Taxi_journeydata_clean!N129</f>
        <v>13.950000002514571</v>
      </c>
    </row>
    <row r="162" spans="2:3" x14ac:dyDescent="0.35">
      <c r="B162" s="42">
        <f>Taxi_journeydata_clean!J130</f>
        <v>1.33</v>
      </c>
      <c r="C162" s="42">
        <f>Taxi_journeydata_clean!N130</f>
        <v>8.7666666624136269</v>
      </c>
    </row>
    <row r="163" spans="2:3" x14ac:dyDescent="0.35">
      <c r="B163" s="42">
        <f>Taxi_journeydata_clean!J131</f>
        <v>1.04</v>
      </c>
      <c r="C163" s="42">
        <f>Taxi_journeydata_clean!N131</f>
        <v>6.9500000006519258</v>
      </c>
    </row>
    <row r="164" spans="2:3" x14ac:dyDescent="0.35">
      <c r="B164" s="42">
        <f>Taxi_journeydata_clean!J132</f>
        <v>5.45</v>
      </c>
      <c r="C164" s="42">
        <f>Taxi_journeydata_clean!N132</f>
        <v>30.500000005122274</v>
      </c>
    </row>
    <row r="165" spans="2:3" x14ac:dyDescent="0.35">
      <c r="B165" s="42">
        <f>Taxi_journeydata_clean!J133</f>
        <v>1.64</v>
      </c>
      <c r="C165" s="42">
        <f>Taxi_journeydata_clean!N133</f>
        <v>9.5500000007450581</v>
      </c>
    </row>
    <row r="166" spans="2:3" x14ac:dyDescent="0.35">
      <c r="B166" s="42">
        <f>Taxi_journeydata_clean!J134</f>
        <v>3.64</v>
      </c>
      <c r="C166" s="42">
        <f>Taxi_journeydata_clean!N134</f>
        <v>65.716666668886319</v>
      </c>
    </row>
    <row r="167" spans="2:3" x14ac:dyDescent="0.35">
      <c r="B167" s="42">
        <f>Taxi_journeydata_clean!J135</f>
        <v>5.87</v>
      </c>
      <c r="C167" s="42">
        <f>Taxi_journeydata_clean!N135</f>
        <v>27.533333336468786</v>
      </c>
    </row>
    <row r="168" spans="2:3" x14ac:dyDescent="0.35">
      <c r="B168" s="42">
        <f>Taxi_journeydata_clean!J136</f>
        <v>8.3800000000000008</v>
      </c>
      <c r="C168" s="42">
        <f>Taxi_journeydata_clean!N136</f>
        <v>68.633333336329088</v>
      </c>
    </row>
    <row r="169" spans="2:3" x14ac:dyDescent="0.35">
      <c r="B169" s="42">
        <f>Taxi_journeydata_clean!J137</f>
        <v>0.8</v>
      </c>
      <c r="C169" s="42">
        <f>Taxi_journeydata_clean!N137</f>
        <v>3.7333333364222199</v>
      </c>
    </row>
    <row r="170" spans="2:3" x14ac:dyDescent="0.35">
      <c r="B170" s="42">
        <f>Taxi_journeydata_clean!J138</f>
        <v>0.77</v>
      </c>
      <c r="C170" s="42">
        <f>Taxi_journeydata_clean!N138</f>
        <v>5.1499999989755452</v>
      </c>
    </row>
    <row r="171" spans="2:3" x14ac:dyDescent="0.35">
      <c r="B171" s="42">
        <f>Taxi_journeydata_clean!J139</f>
        <v>5.77</v>
      </c>
      <c r="C171" s="42">
        <f>Taxi_journeydata_clean!N139</f>
        <v>62.316666670376435</v>
      </c>
    </row>
    <row r="172" spans="2:3" x14ac:dyDescent="0.35">
      <c r="B172" s="42">
        <f>Taxi_journeydata_clean!J140</f>
        <v>10.97</v>
      </c>
      <c r="C172" s="42">
        <f>Taxi_journeydata_clean!N140</f>
        <v>60.516666668700054</v>
      </c>
    </row>
    <row r="173" spans="2:3" x14ac:dyDescent="0.35">
      <c r="B173" s="42">
        <f>Taxi_journeydata_clean!J141</f>
        <v>0.93</v>
      </c>
      <c r="C173" s="42">
        <f>Taxi_journeydata_clean!N141</f>
        <v>4.8500000021886081</v>
      </c>
    </row>
    <row r="174" spans="2:3" x14ac:dyDescent="0.35">
      <c r="B174" s="42">
        <f>Taxi_journeydata_clean!J142</f>
        <v>6.99</v>
      </c>
      <c r="C174" s="42">
        <f>Taxi_journeydata_clean!N142</f>
        <v>18.383333334932104</v>
      </c>
    </row>
    <row r="175" spans="2:3" x14ac:dyDescent="0.35">
      <c r="B175" s="42">
        <f>Taxi_journeydata_clean!J143</f>
        <v>11.85</v>
      </c>
      <c r="C175" s="42">
        <f>Taxi_journeydata_clean!N143</f>
        <v>75.00000000349246</v>
      </c>
    </row>
    <row r="176" spans="2:3" x14ac:dyDescent="0.35">
      <c r="B176" s="42">
        <f>Taxi_journeydata_clean!J144</f>
        <v>1.25</v>
      </c>
      <c r="C176" s="42">
        <f>Taxi_journeydata_clean!N144</f>
        <v>6.4166666683740914</v>
      </c>
    </row>
    <row r="177" spans="2:3" x14ac:dyDescent="0.35">
      <c r="B177" s="42">
        <f>Taxi_journeydata_clean!J145</f>
        <v>5.81</v>
      </c>
      <c r="C177" s="42">
        <f>Taxi_journeydata_clean!N145</f>
        <v>28.666666662320495</v>
      </c>
    </row>
    <row r="178" spans="2:3" x14ac:dyDescent="0.35">
      <c r="B178" s="42">
        <f>Taxi_journeydata_clean!J146</f>
        <v>1.8</v>
      </c>
      <c r="C178" s="42">
        <f>Taxi_journeydata_clean!N146</f>
        <v>9.6166666620410979</v>
      </c>
    </row>
    <row r="179" spans="2:3" x14ac:dyDescent="0.35">
      <c r="B179" s="42">
        <f>Taxi_journeydata_clean!J147</f>
        <v>14.93</v>
      </c>
      <c r="C179" s="42">
        <f>Taxi_journeydata_clean!N147</f>
        <v>43.900000004796311</v>
      </c>
    </row>
    <row r="180" spans="2:3" x14ac:dyDescent="0.35">
      <c r="B180" s="42">
        <f>Taxi_journeydata_clean!J148</f>
        <v>0.93</v>
      </c>
      <c r="C180" s="42">
        <f>Taxi_journeydata_clean!N148</f>
        <v>4.549999994924292</v>
      </c>
    </row>
    <row r="181" spans="2:3" x14ac:dyDescent="0.35">
      <c r="B181" s="42">
        <f>Taxi_journeydata_clean!J149</f>
        <v>1.31</v>
      </c>
      <c r="C181" s="42">
        <f>Taxi_journeydata_clean!N149</f>
        <v>4.1666666662786156</v>
      </c>
    </row>
    <row r="182" spans="2:3" x14ac:dyDescent="0.35">
      <c r="B182" s="42">
        <f>Taxi_journeydata_clean!J150</f>
        <v>7.88</v>
      </c>
      <c r="C182" s="42">
        <f>Taxi_journeydata_clean!N150</f>
        <v>18.300000003073364</v>
      </c>
    </row>
    <row r="183" spans="2:3" x14ac:dyDescent="0.35">
      <c r="B183" s="42">
        <f>Taxi_journeydata_clean!J151</f>
        <v>1.95</v>
      </c>
      <c r="C183" s="42">
        <f>Taxi_journeydata_clean!N151</f>
        <v>12.416666666977108</v>
      </c>
    </row>
    <row r="184" spans="2:3" x14ac:dyDescent="0.35">
      <c r="B184" s="42">
        <f>Taxi_journeydata_clean!J152</f>
        <v>1.49</v>
      </c>
      <c r="C184" s="42">
        <f>Taxi_journeydata_clean!N152</f>
        <v>5.4666666663251817</v>
      </c>
    </row>
    <row r="185" spans="2:3" x14ac:dyDescent="0.35">
      <c r="B185" s="42">
        <f>Taxi_journeydata_clean!J153</f>
        <v>2.56</v>
      </c>
      <c r="C185" s="42">
        <f>Taxi_journeydata_clean!N153</f>
        <v>21.016666665673256</v>
      </c>
    </row>
    <row r="186" spans="2:3" x14ac:dyDescent="0.35">
      <c r="B186" s="42">
        <f>Taxi_journeydata_clean!J154</f>
        <v>1.2</v>
      </c>
      <c r="C186" s="42">
        <f>Taxi_journeydata_clean!N154</f>
        <v>6.7333333357237279</v>
      </c>
    </row>
    <row r="187" spans="2:3" x14ac:dyDescent="0.35">
      <c r="B187" s="42">
        <f>Taxi_journeydata_clean!J155</f>
        <v>0.87</v>
      </c>
      <c r="C187" s="42">
        <f>Taxi_journeydata_clean!N155</f>
        <v>4.1333333356305957</v>
      </c>
    </row>
    <row r="188" spans="2:3" x14ac:dyDescent="0.35">
      <c r="B188" s="42">
        <f>Taxi_journeydata_clean!J156</f>
        <v>0.63</v>
      </c>
      <c r="C188" s="42">
        <f>Taxi_journeydata_clean!N156</f>
        <v>4.6166666666977108</v>
      </c>
    </row>
    <row r="189" spans="2:3" x14ac:dyDescent="0.35">
      <c r="B189" s="42">
        <f>Taxi_journeydata_clean!J157</f>
        <v>1.17</v>
      </c>
      <c r="C189" s="42">
        <f>Taxi_journeydata_clean!N157</f>
        <v>6.3999999978113919</v>
      </c>
    </row>
    <row r="190" spans="2:3" x14ac:dyDescent="0.35">
      <c r="B190" s="42">
        <f>Taxi_journeydata_clean!J158</f>
        <v>1.33</v>
      </c>
      <c r="C190" s="42">
        <f>Taxi_journeydata_clean!N158</f>
        <v>9.0499999991152436</v>
      </c>
    </row>
    <row r="191" spans="2:3" x14ac:dyDescent="0.35">
      <c r="B191" s="42">
        <f>Taxi_journeydata_clean!J159</f>
        <v>11.86</v>
      </c>
      <c r="C191" s="42">
        <f>Taxi_journeydata_clean!N159</f>
        <v>35.533333331113681</v>
      </c>
    </row>
    <row r="192" spans="2:3" x14ac:dyDescent="0.35">
      <c r="B192" s="42">
        <f>Taxi_journeydata_clean!J160</f>
        <v>5.34</v>
      </c>
      <c r="C192" s="42">
        <f>Taxi_journeydata_clean!N160</f>
        <v>25.449999998090789</v>
      </c>
    </row>
    <row r="193" spans="2:3" x14ac:dyDescent="0.35">
      <c r="B193" s="42">
        <f>Taxi_journeydata_clean!J161</f>
        <v>0.12</v>
      </c>
      <c r="C193" s="42">
        <f>Taxi_journeydata_clean!N161</f>
        <v>2.9833333287388086</v>
      </c>
    </row>
    <row r="194" spans="2:3" x14ac:dyDescent="0.35">
      <c r="B194" s="42">
        <f>Taxi_journeydata_clean!J162</f>
        <v>0.5</v>
      </c>
      <c r="C194" s="42">
        <f>Taxi_journeydata_clean!N162</f>
        <v>2.666666671866551</v>
      </c>
    </row>
    <row r="195" spans="2:3" x14ac:dyDescent="0.35">
      <c r="B195" s="42">
        <f>Taxi_journeydata_clean!J163</f>
        <v>0.99</v>
      </c>
      <c r="C195" s="42">
        <f>Taxi_journeydata_clean!N163</f>
        <v>8.4166666644159704</v>
      </c>
    </row>
    <row r="196" spans="2:3" x14ac:dyDescent="0.35">
      <c r="B196" s="42">
        <f>Taxi_journeydata_clean!J164</f>
        <v>0.27</v>
      </c>
      <c r="C196" s="42">
        <f>Taxi_journeydata_clean!N164</f>
        <v>1.6499999980442226</v>
      </c>
    </row>
    <row r="197" spans="2:3" x14ac:dyDescent="0.35">
      <c r="B197" s="42">
        <f>Taxi_journeydata_clean!J165</f>
        <v>1.69</v>
      </c>
      <c r="C197" s="42">
        <f>Taxi_journeydata_clean!N165</f>
        <v>7.0000000018626451</v>
      </c>
    </row>
    <row r="198" spans="2:3" x14ac:dyDescent="0.35">
      <c r="B198" s="42">
        <f>Taxi_journeydata_clean!J166</f>
        <v>0.5</v>
      </c>
      <c r="C198" s="42">
        <f>Taxi_journeydata_clean!N166</f>
        <v>3.9500000013504177</v>
      </c>
    </row>
    <row r="199" spans="2:3" x14ac:dyDescent="0.35">
      <c r="B199" s="42">
        <f>Taxi_journeydata_clean!J167</f>
        <v>0.81</v>
      </c>
      <c r="C199" s="42">
        <f>Taxi_journeydata_clean!N167</f>
        <v>5.1666666695382446</v>
      </c>
    </row>
    <row r="200" spans="2:3" x14ac:dyDescent="0.35">
      <c r="B200" s="42">
        <f>Taxi_journeydata_clean!J168</f>
        <v>2.2000000000000002</v>
      </c>
      <c r="C200" s="42">
        <f>Taxi_journeydata_clean!N168</f>
        <v>16.566666662693024</v>
      </c>
    </row>
    <row r="201" spans="2:3" x14ac:dyDescent="0.35">
      <c r="B201" s="42">
        <f>Taxi_journeydata_clean!J169</f>
        <v>1.2</v>
      </c>
      <c r="C201" s="42">
        <f>Taxi_journeydata_clean!N169</f>
        <v>7.7833333297166973</v>
      </c>
    </row>
    <row r="202" spans="2:3" x14ac:dyDescent="0.35">
      <c r="B202" s="42">
        <f>Taxi_journeydata_clean!J170</f>
        <v>2.2400000000000002</v>
      </c>
      <c r="C202" s="42">
        <f>Taxi_journeydata_clean!N170</f>
        <v>16.316666667116806</v>
      </c>
    </row>
    <row r="203" spans="2:3" x14ac:dyDescent="0.35">
      <c r="B203" s="42">
        <f>Taxi_journeydata_clean!J171</f>
        <v>1.4</v>
      </c>
      <c r="C203" s="42">
        <f>Taxi_journeydata_clean!N171</f>
        <v>7.8166666708420962</v>
      </c>
    </row>
    <row r="204" spans="2:3" x14ac:dyDescent="0.35">
      <c r="B204" s="42">
        <f>Taxi_journeydata_clean!J172</f>
        <v>2.91</v>
      </c>
      <c r="C204" s="42">
        <f>Taxi_journeydata_clean!N172</f>
        <v>21.183333329390734</v>
      </c>
    </row>
    <row r="205" spans="2:3" x14ac:dyDescent="0.35">
      <c r="B205" s="42">
        <f>Taxi_journeydata_clean!J173</f>
        <v>2.13</v>
      </c>
      <c r="C205" s="42">
        <f>Taxi_journeydata_clean!N173</f>
        <v>10.900000002002344</v>
      </c>
    </row>
    <row r="206" spans="2:3" x14ac:dyDescent="0.35">
      <c r="B206" s="42">
        <f>Taxi_journeydata_clean!J174</f>
        <v>1.44</v>
      </c>
      <c r="C206" s="42">
        <f>Taxi_journeydata_clean!N174</f>
        <v>5.6333333300426602</v>
      </c>
    </row>
    <row r="207" spans="2:3" x14ac:dyDescent="0.35">
      <c r="B207" s="42">
        <f>Taxi_journeydata_clean!J175</f>
        <v>0.5</v>
      </c>
      <c r="C207" s="42">
        <f>Taxi_journeydata_clean!N175</f>
        <v>4.8500000021886081</v>
      </c>
    </row>
    <row r="208" spans="2:3" x14ac:dyDescent="0.35">
      <c r="B208" s="42">
        <f>Taxi_journeydata_clean!J176</f>
        <v>5.41</v>
      </c>
      <c r="C208" s="42">
        <f>Taxi_journeydata_clean!N176</f>
        <v>45.883333330275491</v>
      </c>
    </row>
    <row r="209" spans="2:3" x14ac:dyDescent="0.35">
      <c r="B209" s="42">
        <f>Taxi_journeydata_clean!J177</f>
        <v>0.69</v>
      </c>
      <c r="C209" s="42">
        <f>Taxi_journeydata_clean!N177</f>
        <v>3.8666666694916785</v>
      </c>
    </row>
    <row r="210" spans="2:3" x14ac:dyDescent="0.35">
      <c r="B210" s="42">
        <f>Taxi_journeydata_clean!J178</f>
        <v>2.1</v>
      </c>
      <c r="C210" s="42">
        <f>Taxi_journeydata_clean!N178</f>
        <v>18.283333332510665</v>
      </c>
    </row>
    <row r="211" spans="2:3" x14ac:dyDescent="0.35">
      <c r="B211" s="42">
        <f>Taxi_journeydata_clean!J179</f>
        <v>2.63</v>
      </c>
      <c r="C211" s="42">
        <f>Taxi_journeydata_clean!N179</f>
        <v>13.349999998463318</v>
      </c>
    </row>
    <row r="212" spans="2:3" x14ac:dyDescent="0.35">
      <c r="B212" s="42">
        <f>Taxi_journeydata_clean!J180</f>
        <v>1.57</v>
      </c>
      <c r="C212" s="42">
        <f>Taxi_journeydata_clean!N180</f>
        <v>3.8333333283662796</v>
      </c>
    </row>
    <row r="213" spans="2:3" x14ac:dyDescent="0.35">
      <c r="B213" s="42">
        <f>Taxi_journeydata_clean!J181</f>
        <v>4.7</v>
      </c>
      <c r="C213" s="42">
        <f>Taxi_journeydata_clean!N181</f>
        <v>25.933333329157904</v>
      </c>
    </row>
    <row r="214" spans="2:3" x14ac:dyDescent="0.35">
      <c r="B214" s="42">
        <f>Taxi_journeydata_clean!J182</f>
        <v>0.91</v>
      </c>
      <c r="C214" s="42">
        <f>Taxi_journeydata_clean!N182</f>
        <v>5.1333333284128457</v>
      </c>
    </row>
    <row r="215" spans="2:3" x14ac:dyDescent="0.35">
      <c r="B215" s="42">
        <f>Taxi_journeydata_clean!J183</f>
        <v>2.1800000000000002</v>
      </c>
      <c r="C215" s="42">
        <f>Taxi_journeydata_clean!N183</f>
        <v>10.799999999580905</v>
      </c>
    </row>
    <row r="216" spans="2:3" x14ac:dyDescent="0.35">
      <c r="B216" s="42">
        <f>Taxi_journeydata_clean!J184</f>
        <v>2.5</v>
      </c>
      <c r="C216" s="42">
        <f>Taxi_journeydata_clean!N184</f>
        <v>13.266666666604578</v>
      </c>
    </row>
    <row r="217" spans="2:3" x14ac:dyDescent="0.35">
      <c r="B217" s="42">
        <f>Taxi_journeydata_clean!J185</f>
        <v>4.0999999999999996</v>
      </c>
      <c r="C217" s="42">
        <f>Taxi_journeydata_clean!N185</f>
        <v>8.8000000035390258</v>
      </c>
    </row>
    <row r="218" spans="2:3" x14ac:dyDescent="0.35">
      <c r="B218" s="42">
        <f>Taxi_journeydata_clean!J186</f>
        <v>37.42</v>
      </c>
      <c r="C218" s="42">
        <f>Taxi_journeydata_clean!N186</f>
        <v>72.766666661482304</v>
      </c>
    </row>
    <row r="219" spans="2:3" x14ac:dyDescent="0.35">
      <c r="B219" s="42">
        <f>Taxi_journeydata_clean!J187</f>
        <v>2.64</v>
      </c>
      <c r="C219" s="42">
        <f>Taxi_journeydata_clean!N187</f>
        <v>14.08333333558403</v>
      </c>
    </row>
    <row r="220" spans="2:3" x14ac:dyDescent="0.35">
      <c r="B220" s="42">
        <f>Taxi_journeydata_clean!J188</f>
        <v>2.0499999999999998</v>
      </c>
      <c r="C220" s="42">
        <f>Taxi_journeydata_clean!N188</f>
        <v>11.199999998789281</v>
      </c>
    </row>
    <row r="221" spans="2:3" x14ac:dyDescent="0.35">
      <c r="B221" s="42">
        <f>Taxi_journeydata_clean!J189</f>
        <v>1.19</v>
      </c>
      <c r="C221" s="42">
        <f>Taxi_journeydata_clean!N189</f>
        <v>9.0166666684672236</v>
      </c>
    </row>
    <row r="222" spans="2:3" x14ac:dyDescent="0.35">
      <c r="B222" s="42">
        <f>Taxi_journeydata_clean!J190</f>
        <v>1.43</v>
      </c>
      <c r="C222" s="42">
        <f>Taxi_journeydata_clean!N190</f>
        <v>9.6000000019557774</v>
      </c>
    </row>
    <row r="223" spans="2:3" x14ac:dyDescent="0.35">
      <c r="B223" s="42">
        <f>Taxi_journeydata_clean!J191</f>
        <v>0.91</v>
      </c>
      <c r="C223" s="42">
        <f>Taxi_journeydata_clean!N191</f>
        <v>5.2500000013969839</v>
      </c>
    </row>
    <row r="224" spans="2:3" x14ac:dyDescent="0.35">
      <c r="B224" s="42">
        <f>Taxi_journeydata_clean!J192</f>
        <v>3.83</v>
      </c>
      <c r="C224" s="42">
        <f>Taxi_journeydata_clean!N192</f>
        <v>16.133333332836628</v>
      </c>
    </row>
    <row r="225" spans="2:3" x14ac:dyDescent="0.35">
      <c r="B225" s="42">
        <f>Taxi_journeydata_clean!J193</f>
        <v>1.6</v>
      </c>
      <c r="C225" s="42">
        <f>Taxi_journeydata_clean!N193</f>
        <v>11.949999995995313</v>
      </c>
    </row>
    <row r="226" spans="2:3" x14ac:dyDescent="0.35">
      <c r="B226" s="42">
        <f>Taxi_journeydata_clean!J194</f>
        <v>1.63</v>
      </c>
      <c r="C226" s="42">
        <f>Taxi_journeydata_clean!N194</f>
        <v>12.616666671819985</v>
      </c>
    </row>
    <row r="227" spans="2:3" x14ac:dyDescent="0.35">
      <c r="B227" s="42">
        <f>Taxi_journeydata_clean!J195</f>
        <v>0.72</v>
      </c>
      <c r="C227" s="42">
        <f>Taxi_journeydata_clean!N195</f>
        <v>4.5833333360496908</v>
      </c>
    </row>
    <row r="228" spans="2:3" x14ac:dyDescent="0.35">
      <c r="B228" s="42">
        <f>Taxi_journeydata_clean!J196</f>
        <v>1.67</v>
      </c>
      <c r="C228" s="42">
        <f>Taxi_journeydata_clean!N196</f>
        <v>12.399999996414408</v>
      </c>
    </row>
    <row r="229" spans="2:3" x14ac:dyDescent="0.35">
      <c r="B229" s="42">
        <f>Taxi_journeydata_clean!J197</f>
        <v>4.8</v>
      </c>
      <c r="C229" s="42">
        <f>Taxi_journeydata_clean!N197</f>
        <v>33.166666666511446</v>
      </c>
    </row>
    <row r="230" spans="2:3" x14ac:dyDescent="0.35">
      <c r="B230" s="42">
        <f>Taxi_journeydata_clean!J198</f>
        <v>0.7</v>
      </c>
      <c r="C230" s="42">
        <f>Taxi_journeydata_clean!N198</f>
        <v>3.7999999977182597</v>
      </c>
    </row>
    <row r="231" spans="2:3" x14ac:dyDescent="0.35">
      <c r="B231" s="42">
        <f>Taxi_journeydata_clean!J199</f>
        <v>0.97</v>
      </c>
      <c r="C231" s="42">
        <f>Taxi_journeydata_clean!N199</f>
        <v>10.033333331812173</v>
      </c>
    </row>
    <row r="232" spans="2:3" x14ac:dyDescent="0.35">
      <c r="B232" s="42">
        <f>Taxi_journeydata_clean!J200</f>
        <v>5.57</v>
      </c>
      <c r="C232" s="42">
        <f>Taxi_journeydata_clean!N200</f>
        <v>28.216666661901399</v>
      </c>
    </row>
    <row r="233" spans="2:3" x14ac:dyDescent="0.35">
      <c r="B233" s="42">
        <f>Taxi_journeydata_clean!J201</f>
        <v>5.25</v>
      </c>
      <c r="C233" s="42">
        <f>Taxi_journeydata_clean!N201</f>
        <v>22.766666666138917</v>
      </c>
    </row>
    <row r="234" spans="2:3" x14ac:dyDescent="0.35">
      <c r="B234" s="42">
        <f>Taxi_journeydata_clean!J202</f>
        <v>7.87</v>
      </c>
      <c r="C234" s="42">
        <f>Taxi_journeydata_clean!N202</f>
        <v>30.183333337772638</v>
      </c>
    </row>
    <row r="235" spans="2:3" x14ac:dyDescent="0.35">
      <c r="B235" s="42">
        <f>Taxi_journeydata_clean!J203</f>
        <v>1.72</v>
      </c>
      <c r="C235" s="42">
        <f>Taxi_journeydata_clean!N203</f>
        <v>13.916666671866551</v>
      </c>
    </row>
    <row r="236" spans="2:3" x14ac:dyDescent="0.35">
      <c r="B236" s="42">
        <f>Taxi_journeydata_clean!J204</f>
        <v>1.6</v>
      </c>
      <c r="C236" s="42">
        <f>Taxi_journeydata_clean!N204</f>
        <v>12.15000000083819</v>
      </c>
    </row>
    <row r="237" spans="2:3" x14ac:dyDescent="0.35">
      <c r="B237" s="42">
        <f>Taxi_journeydata_clean!J205</f>
        <v>1.79</v>
      </c>
      <c r="C237" s="42">
        <f>Taxi_journeydata_clean!N205</f>
        <v>17.149999996181577</v>
      </c>
    </row>
    <row r="238" spans="2:3" x14ac:dyDescent="0.35">
      <c r="B238" s="42">
        <f>Taxi_journeydata_clean!J206</f>
        <v>0.56999999999999995</v>
      </c>
      <c r="C238" s="42">
        <f>Taxi_journeydata_clean!N206</f>
        <v>5.1333333284128457</v>
      </c>
    </row>
    <row r="239" spans="2:3" x14ac:dyDescent="0.35">
      <c r="B239" s="42">
        <f>Taxi_journeydata_clean!J207</f>
        <v>2.0099999999999998</v>
      </c>
      <c r="C239" s="42">
        <f>Taxi_journeydata_clean!N207</f>
        <v>15.799999994924292</v>
      </c>
    </row>
    <row r="240" spans="2:3" x14ac:dyDescent="0.35">
      <c r="B240" s="42">
        <f>Taxi_journeydata_clean!J208</f>
        <v>1.46</v>
      </c>
      <c r="C240" s="42">
        <f>Taxi_journeydata_clean!N208</f>
        <v>6.1500000022351742</v>
      </c>
    </row>
    <row r="241" spans="2:3" x14ac:dyDescent="0.35">
      <c r="B241" s="42">
        <f>Taxi_journeydata_clean!J209</f>
        <v>9.48</v>
      </c>
      <c r="C241" s="42">
        <f>Taxi_journeydata_clean!N209</f>
        <v>48.74999999650754</v>
      </c>
    </row>
    <row r="242" spans="2:3" x14ac:dyDescent="0.35">
      <c r="B242" s="42">
        <f>Taxi_journeydata_clean!J210</f>
        <v>1.46</v>
      </c>
      <c r="C242" s="42">
        <f>Taxi_journeydata_clean!N210</f>
        <v>9.0166666684672236</v>
      </c>
    </row>
    <row r="243" spans="2:3" x14ac:dyDescent="0.35">
      <c r="B243" s="42">
        <f>Taxi_journeydata_clean!J211</f>
        <v>12.45</v>
      </c>
      <c r="C243" s="42">
        <f>Taxi_journeydata_clean!N211</f>
        <v>22.583333331858739</v>
      </c>
    </row>
    <row r="244" spans="2:3" x14ac:dyDescent="0.35">
      <c r="B244" s="42">
        <f>Taxi_journeydata_clean!J212</f>
        <v>1.1100000000000001</v>
      </c>
      <c r="C244" s="42">
        <f>Taxi_journeydata_clean!N212</f>
        <v>7.0500000030733645</v>
      </c>
    </row>
    <row r="245" spans="2:3" x14ac:dyDescent="0.35">
      <c r="B245" s="42">
        <f>Taxi_journeydata_clean!J213</f>
        <v>3.45</v>
      </c>
      <c r="C245" s="42">
        <f>Taxi_journeydata_clean!N213</f>
        <v>18.683333331719041</v>
      </c>
    </row>
    <row r="246" spans="2:3" x14ac:dyDescent="0.35">
      <c r="B246" s="42">
        <f>Taxi_journeydata_clean!J214</f>
        <v>0.86</v>
      </c>
      <c r="C246" s="42">
        <f>Taxi_journeydata_clean!N214</f>
        <v>4.0833333344198763</v>
      </c>
    </row>
    <row r="247" spans="2:3" x14ac:dyDescent="0.35">
      <c r="B247" s="42">
        <f>Taxi_journeydata_clean!J215</f>
        <v>1.3</v>
      </c>
      <c r="C247" s="42">
        <f>Taxi_journeydata_clean!N215</f>
        <v>8.8500000047497451</v>
      </c>
    </row>
    <row r="248" spans="2:3" x14ac:dyDescent="0.35">
      <c r="B248" s="42">
        <f>Taxi_journeydata_clean!J216</f>
        <v>1.5</v>
      </c>
      <c r="C248" s="42">
        <f>Taxi_journeydata_clean!N216</f>
        <v>5.8499999949708581</v>
      </c>
    </row>
    <row r="249" spans="2:3" x14ac:dyDescent="0.35">
      <c r="B249" s="42">
        <f>Taxi_journeydata_clean!J217</f>
        <v>1.0900000000000001</v>
      </c>
      <c r="C249" s="42">
        <f>Taxi_journeydata_clean!N217</f>
        <v>4.1000000049825758</v>
      </c>
    </row>
    <row r="250" spans="2:3" x14ac:dyDescent="0.35">
      <c r="B250" s="42">
        <f>Taxi_journeydata_clean!J218</f>
        <v>9.0299999999999994</v>
      </c>
      <c r="C250" s="42">
        <f>Taxi_journeydata_clean!N218</f>
        <v>15.499999998137355</v>
      </c>
    </row>
    <row r="251" spans="2:3" x14ac:dyDescent="0.35">
      <c r="B251" s="42">
        <f>Taxi_journeydata_clean!J219</f>
        <v>8.5</v>
      </c>
      <c r="C251" s="42">
        <f>Taxi_journeydata_clean!N219</f>
        <v>16.916666671168059</v>
      </c>
    </row>
    <row r="252" spans="2:3" x14ac:dyDescent="0.35">
      <c r="B252" s="42">
        <f>Taxi_journeydata_clean!J220</f>
        <v>0</v>
      </c>
      <c r="C252" s="42">
        <f>Taxi_journeydata_clean!N220</f>
        <v>0</v>
      </c>
    </row>
    <row r="253" spans="2:3" x14ac:dyDescent="0.35">
      <c r="B253" s="42">
        <f>Taxi_journeydata_clean!J221</f>
        <v>2.93</v>
      </c>
      <c r="C253" s="42">
        <f>Taxi_journeydata_clean!N221</f>
        <v>15.849999996135011</v>
      </c>
    </row>
    <row r="254" spans="2:3" x14ac:dyDescent="0.35">
      <c r="B254" s="42">
        <f>Taxi_journeydata_clean!J222</f>
        <v>3.91</v>
      </c>
      <c r="C254" s="42">
        <f>Taxi_journeydata_clean!N222</f>
        <v>23.216666666558012</v>
      </c>
    </row>
    <row r="255" spans="2:3" x14ac:dyDescent="0.35">
      <c r="B255" s="42">
        <f>Taxi_journeydata_clean!J223</f>
        <v>0.8</v>
      </c>
      <c r="C255" s="42">
        <f>Taxi_journeydata_clean!N223</f>
        <v>4.7499999997671694</v>
      </c>
    </row>
    <row r="256" spans="2:3" x14ac:dyDescent="0.35">
      <c r="B256" s="42">
        <f>Taxi_journeydata_clean!J224</f>
        <v>1.77</v>
      </c>
      <c r="C256" s="42">
        <f>Taxi_journeydata_clean!N224</f>
        <v>11.483333335490897</v>
      </c>
    </row>
    <row r="257" spans="2:3" x14ac:dyDescent="0.35">
      <c r="B257" s="42">
        <f>Taxi_journeydata_clean!J225</f>
        <v>9.07</v>
      </c>
      <c r="C257" s="42">
        <f>Taxi_journeydata_clean!N225</f>
        <v>37.766666662646458</v>
      </c>
    </row>
    <row r="258" spans="2:3" x14ac:dyDescent="0.35">
      <c r="B258" s="42">
        <f>Taxi_journeydata_clean!J226</f>
        <v>6.7</v>
      </c>
      <c r="C258" s="42">
        <f>Taxi_journeydata_clean!N226</f>
        <v>13.799999998882413</v>
      </c>
    </row>
    <row r="259" spans="2:3" x14ac:dyDescent="0.35">
      <c r="B259" s="42">
        <f>Taxi_journeydata_clean!J227</f>
        <v>1.1000000000000001</v>
      </c>
      <c r="C259" s="42">
        <f>Taxi_journeydata_clean!N227</f>
        <v>13.13333333353512</v>
      </c>
    </row>
    <row r="260" spans="2:3" x14ac:dyDescent="0.35">
      <c r="B260" s="42">
        <f>Taxi_journeydata_clean!J228</f>
        <v>1.4</v>
      </c>
      <c r="C260" s="42">
        <f>Taxi_journeydata_clean!N228</f>
        <v>11.000000004423782</v>
      </c>
    </row>
    <row r="261" spans="2:3" x14ac:dyDescent="0.35">
      <c r="B261" s="42">
        <f>Taxi_journeydata_clean!J229</f>
        <v>2.61</v>
      </c>
      <c r="C261" s="42">
        <f>Taxi_journeydata_clean!N229</f>
        <v>13.533333332743496</v>
      </c>
    </row>
    <row r="262" spans="2:3" x14ac:dyDescent="0.35">
      <c r="B262" s="42">
        <f>Taxi_journeydata_clean!J230</f>
        <v>1.04</v>
      </c>
      <c r="C262" s="42">
        <f>Taxi_journeydata_clean!N230</f>
        <v>9.2833333346061409</v>
      </c>
    </row>
    <row r="263" spans="2:3" x14ac:dyDescent="0.35">
      <c r="B263" s="42">
        <f>Taxi_journeydata_clean!J231</f>
        <v>0.93</v>
      </c>
      <c r="C263" s="42">
        <f>Taxi_journeydata_clean!N231</f>
        <v>5.7500000030267984</v>
      </c>
    </row>
    <row r="264" spans="2:3" x14ac:dyDescent="0.35">
      <c r="B264" s="42">
        <f>Taxi_journeydata_clean!J232</f>
        <v>1.64</v>
      </c>
      <c r="C264" s="42">
        <f>Taxi_journeydata_clean!N232</f>
        <v>9.2666666640434414</v>
      </c>
    </row>
    <row r="265" spans="2:3" x14ac:dyDescent="0.35">
      <c r="B265" s="42">
        <f>Taxi_journeydata_clean!J233</f>
        <v>0.85</v>
      </c>
      <c r="C265" s="42">
        <f>Taxi_journeydata_clean!N233</f>
        <v>6.4833333296701312</v>
      </c>
    </row>
    <row r="266" spans="2:3" x14ac:dyDescent="0.35">
      <c r="B266" s="42">
        <f>Taxi_journeydata_clean!J234</f>
        <v>1.4</v>
      </c>
      <c r="C266" s="42">
        <f>Taxi_journeydata_clean!N234</f>
        <v>15.066666668280959</v>
      </c>
    </row>
    <row r="267" spans="2:3" x14ac:dyDescent="0.35">
      <c r="B267" s="42">
        <f>Taxi_journeydata_clean!J235</f>
        <v>0.8</v>
      </c>
      <c r="C267" s="42">
        <f>Taxi_journeydata_clean!N235</f>
        <v>6.5666666615288705</v>
      </c>
    </row>
    <row r="268" spans="2:3" x14ac:dyDescent="0.35">
      <c r="B268" s="42">
        <f>Taxi_journeydata_clean!J236</f>
        <v>2.57</v>
      </c>
      <c r="C268" s="42">
        <f>Taxi_journeydata_clean!N236</f>
        <v>11.116666666930541</v>
      </c>
    </row>
    <row r="269" spans="2:3" x14ac:dyDescent="0.35">
      <c r="B269" s="42">
        <f>Taxi_journeydata_clean!J237</f>
        <v>1.95</v>
      </c>
      <c r="C269" s="42">
        <f>Taxi_journeydata_clean!N237</f>
        <v>16.699999995762482</v>
      </c>
    </row>
    <row r="270" spans="2:3" x14ac:dyDescent="0.35">
      <c r="B270" s="42">
        <f>Taxi_journeydata_clean!J238</f>
        <v>5.81</v>
      </c>
      <c r="C270" s="42">
        <f>Taxi_journeydata_clean!N238</f>
        <v>29.266666666371748</v>
      </c>
    </row>
    <row r="271" spans="2:3" x14ac:dyDescent="0.35">
      <c r="B271" s="42">
        <f>Taxi_journeydata_clean!J239</f>
        <v>1.27</v>
      </c>
      <c r="C271" s="42">
        <f>Taxi_journeydata_clean!N239</f>
        <v>14.883333334000781</v>
      </c>
    </row>
    <row r="272" spans="2:3" x14ac:dyDescent="0.35">
      <c r="B272" s="42">
        <f>Taxi_journeydata_clean!J240</f>
        <v>4.3099999999999996</v>
      </c>
      <c r="C272" s="42">
        <f>Taxi_journeydata_clean!N240</f>
        <v>30.400000002700835</v>
      </c>
    </row>
    <row r="273" spans="2:3" x14ac:dyDescent="0.35">
      <c r="B273" s="42">
        <f>Taxi_journeydata_clean!J241</f>
        <v>1.1599999999999999</v>
      </c>
      <c r="C273" s="42">
        <f>Taxi_journeydata_clean!N241</f>
        <v>9.7499999951105565</v>
      </c>
    </row>
    <row r="274" spans="2:3" x14ac:dyDescent="0.35">
      <c r="B274" s="42">
        <f>Taxi_journeydata_clean!J242</f>
        <v>1.27</v>
      </c>
      <c r="C274" s="42">
        <f>Taxi_journeydata_clean!N242</f>
        <v>11.350000002421439</v>
      </c>
    </row>
    <row r="275" spans="2:3" x14ac:dyDescent="0.35">
      <c r="B275" s="42">
        <f>Taxi_journeydata_clean!J243</f>
        <v>0.54</v>
      </c>
      <c r="C275" s="42">
        <f>Taxi_journeydata_clean!N243</f>
        <v>14.133333336794749</v>
      </c>
    </row>
    <row r="276" spans="2:3" x14ac:dyDescent="0.35">
      <c r="B276" s="42">
        <f>Taxi_journeydata_clean!J244</f>
        <v>2.35</v>
      </c>
      <c r="C276" s="42">
        <f>Taxi_journeydata_clean!N244</f>
        <v>49.900000003399327</v>
      </c>
    </row>
    <row r="277" spans="2:3" x14ac:dyDescent="0.35">
      <c r="B277" s="42">
        <f>Taxi_journeydata_clean!J245</f>
        <v>3.56</v>
      </c>
      <c r="C277" s="42">
        <f>Taxi_journeydata_clean!N245</f>
        <v>14.00000000372529</v>
      </c>
    </row>
    <row r="278" spans="2:3" x14ac:dyDescent="0.35">
      <c r="B278" s="42">
        <f>Taxi_journeydata_clean!J246</f>
        <v>27.8</v>
      </c>
      <c r="C278" s="42">
        <f>Taxi_journeydata_clean!N246</f>
        <v>61.150000003399327</v>
      </c>
    </row>
    <row r="279" spans="2:3" x14ac:dyDescent="0.35">
      <c r="B279" s="42">
        <f>Taxi_journeydata_clean!J247</f>
        <v>10.98</v>
      </c>
      <c r="C279" s="42">
        <f>Taxi_journeydata_clean!N247</f>
        <v>29.06666666152887</v>
      </c>
    </row>
    <row r="280" spans="2:3" x14ac:dyDescent="0.35">
      <c r="B280" s="42">
        <f>Taxi_journeydata_clean!J248</f>
        <v>1.86</v>
      </c>
      <c r="C280" s="42">
        <f>Taxi_journeydata_clean!N248</f>
        <v>9.066666669677943</v>
      </c>
    </row>
    <row r="281" spans="2:3" x14ac:dyDescent="0.35">
      <c r="B281" s="42">
        <f>Taxi_journeydata_clean!J249</f>
        <v>1.69</v>
      </c>
      <c r="C281" s="42">
        <f>Taxi_journeydata_clean!N249</f>
        <v>9.3666666664648801</v>
      </c>
    </row>
    <row r="282" spans="2:3" x14ac:dyDescent="0.35">
      <c r="B282" s="42">
        <f>Taxi_journeydata_clean!J250</f>
        <v>0.64</v>
      </c>
      <c r="C282" s="42">
        <f>Taxi_journeydata_clean!N250</f>
        <v>4.9500000046100467</v>
      </c>
    </row>
    <row r="283" spans="2:3" x14ac:dyDescent="0.35">
      <c r="B283" s="42">
        <f>Taxi_journeydata_clean!J251</f>
        <v>2.2799999999999998</v>
      </c>
      <c r="C283" s="42">
        <f>Taxi_journeydata_clean!N251</f>
        <v>10.450000001583248</v>
      </c>
    </row>
    <row r="284" spans="2:3" x14ac:dyDescent="0.35">
      <c r="B284" s="42">
        <f>Taxi_journeydata_clean!J252</f>
        <v>0.21</v>
      </c>
      <c r="C284" s="42">
        <f>Taxi_journeydata_clean!N252</f>
        <v>4.1333333356305957</v>
      </c>
    </row>
    <row r="285" spans="2:3" x14ac:dyDescent="0.35">
      <c r="B285" s="42">
        <f>Taxi_journeydata_clean!J253</f>
        <v>13.64</v>
      </c>
      <c r="C285" s="42">
        <f>Taxi_journeydata_clean!N253</f>
        <v>121.04999999748543</v>
      </c>
    </row>
    <row r="286" spans="2:3" x14ac:dyDescent="0.35">
      <c r="B286" s="42">
        <f>Taxi_journeydata_clean!J254</f>
        <v>4.45</v>
      </c>
      <c r="C286" s="42">
        <f>Taxi_journeydata_clean!N254</f>
        <v>15.533333328785375</v>
      </c>
    </row>
    <row r="287" spans="2:3" x14ac:dyDescent="0.35">
      <c r="B287" s="42">
        <f>Taxi_journeydata_clean!J255</f>
        <v>1.62</v>
      </c>
      <c r="C287" s="42">
        <f>Taxi_journeydata_clean!N255</f>
        <v>6.9833333312999457</v>
      </c>
    </row>
    <row r="288" spans="2:3" x14ac:dyDescent="0.35">
      <c r="B288" s="42">
        <f>Taxi_journeydata_clean!J256</f>
        <v>1.41</v>
      </c>
      <c r="C288" s="42">
        <f>Taxi_journeydata_clean!N256</f>
        <v>8.4999999962747097</v>
      </c>
    </row>
    <row r="289" spans="2:3" x14ac:dyDescent="0.35">
      <c r="B289" s="42">
        <f>Taxi_journeydata_clean!J257</f>
        <v>25.48</v>
      </c>
      <c r="C289" s="42">
        <f>Taxi_journeydata_clean!N257</f>
        <v>64.299999995855615</v>
      </c>
    </row>
    <row r="290" spans="2:3" x14ac:dyDescent="0.35">
      <c r="B290" s="42">
        <f>Taxi_journeydata_clean!J258</f>
        <v>2.97</v>
      </c>
      <c r="C290" s="42">
        <f>Taxi_journeydata_clean!N258</f>
        <v>54.233333333395422</v>
      </c>
    </row>
    <row r="291" spans="2:3" x14ac:dyDescent="0.35">
      <c r="B291" s="42">
        <f>Taxi_journeydata_clean!J259</f>
        <v>0.95</v>
      </c>
      <c r="C291" s="42">
        <f>Taxi_journeydata_clean!N259</f>
        <v>5.9499999973922968</v>
      </c>
    </row>
    <row r="292" spans="2:3" x14ac:dyDescent="0.35">
      <c r="B292" s="42">
        <f>Taxi_journeydata_clean!J260</f>
        <v>2.4</v>
      </c>
      <c r="C292" s="42">
        <f>Taxi_journeydata_clean!N260</f>
        <v>20.316666669677943</v>
      </c>
    </row>
    <row r="293" spans="2:3" x14ac:dyDescent="0.35">
      <c r="B293" s="42">
        <f>Taxi_journeydata_clean!J261</f>
        <v>2.57</v>
      </c>
      <c r="C293" s="42">
        <f>Taxi_journeydata_clean!N261</f>
        <v>26.000000000931323</v>
      </c>
    </row>
    <row r="294" spans="2:3" x14ac:dyDescent="0.35">
      <c r="B294" s="42">
        <f>Taxi_journeydata_clean!J262</f>
        <v>0.5</v>
      </c>
      <c r="C294" s="42">
        <f>Taxi_journeydata_clean!N262</f>
        <v>4.1333333356305957</v>
      </c>
    </row>
    <row r="295" spans="2:3" x14ac:dyDescent="0.35">
      <c r="B295" s="42">
        <f>Taxi_journeydata_clean!J263</f>
        <v>1.67</v>
      </c>
      <c r="C295" s="42">
        <f>Taxi_journeydata_clean!N263</f>
        <v>12.11666667019017</v>
      </c>
    </row>
    <row r="296" spans="2:3" x14ac:dyDescent="0.35">
      <c r="B296" s="42">
        <f>Taxi_journeydata_clean!J264</f>
        <v>9.0500000000000007</v>
      </c>
      <c r="C296" s="42">
        <f>Taxi_journeydata_clean!N264</f>
        <v>69.183333328692243</v>
      </c>
    </row>
    <row r="297" spans="2:3" x14ac:dyDescent="0.35">
      <c r="B297" s="42">
        <f>Taxi_journeydata_clean!J265</f>
        <v>1.79</v>
      </c>
      <c r="C297" s="42">
        <f>Taxi_journeydata_clean!N265</f>
        <v>10.766666668932885</v>
      </c>
    </row>
    <row r="298" spans="2:3" x14ac:dyDescent="0.35">
      <c r="B298" s="42">
        <f>Taxi_journeydata_clean!J266</f>
        <v>4.3099999999999996</v>
      </c>
      <c r="C298" s="42">
        <f>Taxi_journeydata_clean!N266</f>
        <v>21.199999999953434</v>
      </c>
    </row>
    <row r="299" spans="2:3" x14ac:dyDescent="0.35">
      <c r="B299" s="42">
        <f>Taxi_journeydata_clean!J267</f>
        <v>8.56</v>
      </c>
      <c r="C299" s="42">
        <f>Taxi_journeydata_clean!N267</f>
        <v>43.199999998323619</v>
      </c>
    </row>
    <row r="300" spans="2:3" x14ac:dyDescent="0.35">
      <c r="B300" s="42">
        <f>Taxi_journeydata_clean!J268</f>
        <v>1.97</v>
      </c>
      <c r="C300" s="42">
        <f>Taxi_journeydata_clean!N268</f>
        <v>24.516666666604578</v>
      </c>
    </row>
    <row r="301" spans="2:3" x14ac:dyDescent="0.35">
      <c r="B301" s="42">
        <f>Taxi_journeydata_clean!J269</f>
        <v>1.63</v>
      </c>
      <c r="C301" s="42">
        <f>Taxi_journeydata_clean!N269</f>
        <v>11.716666670981795</v>
      </c>
    </row>
    <row r="302" spans="2:3" x14ac:dyDescent="0.35">
      <c r="B302" s="42">
        <f>Taxi_journeydata_clean!J270</f>
        <v>3.1</v>
      </c>
      <c r="C302" s="42">
        <f>Taxi_journeydata_clean!N270</f>
        <v>16.283333336468786</v>
      </c>
    </row>
    <row r="303" spans="2:3" x14ac:dyDescent="0.35">
      <c r="B303" s="42">
        <f>Taxi_journeydata_clean!J271</f>
        <v>3.55</v>
      </c>
      <c r="C303" s="42">
        <f>Taxi_journeydata_clean!N271</f>
        <v>28.06666666874662</v>
      </c>
    </row>
    <row r="304" spans="2:3" x14ac:dyDescent="0.35">
      <c r="B304" s="42">
        <f>Taxi_journeydata_clean!J272</f>
        <v>0.48</v>
      </c>
      <c r="C304" s="42">
        <f>Taxi_journeydata_clean!N272</f>
        <v>2.2666666621807963</v>
      </c>
    </row>
    <row r="305" spans="2:3" x14ac:dyDescent="0.35">
      <c r="B305" s="42">
        <f>Taxi_journeydata_clean!J273</f>
        <v>1.38</v>
      </c>
      <c r="C305" s="42">
        <f>Taxi_journeydata_clean!N273</f>
        <v>11.899999994784594</v>
      </c>
    </row>
    <row r="306" spans="2:3" x14ac:dyDescent="0.35">
      <c r="B306" s="42">
        <f>Taxi_journeydata_clean!J274</f>
        <v>1</v>
      </c>
      <c r="C306" s="42">
        <f>Taxi_journeydata_clean!N274</f>
        <v>13.833333329530433</v>
      </c>
    </row>
    <row r="307" spans="2:3" x14ac:dyDescent="0.35">
      <c r="B307" s="42">
        <f>Taxi_journeydata_clean!J275</f>
        <v>0.78</v>
      </c>
      <c r="C307" s="42">
        <f>Taxi_journeydata_clean!N275</f>
        <v>4.69999999855645</v>
      </c>
    </row>
    <row r="308" spans="2:3" x14ac:dyDescent="0.35">
      <c r="B308" s="42">
        <f>Taxi_journeydata_clean!J276</f>
        <v>1.75</v>
      </c>
      <c r="C308" s="42">
        <f>Taxi_journeydata_clean!N276</f>
        <v>7.9666666639968753</v>
      </c>
    </row>
    <row r="309" spans="2:3" x14ac:dyDescent="0.35">
      <c r="B309" s="42">
        <f>Taxi_journeydata_clean!J277</f>
        <v>1.27</v>
      </c>
      <c r="C309" s="42">
        <f>Taxi_journeydata_clean!N277</f>
        <v>9.8166666668839753</v>
      </c>
    </row>
    <row r="310" spans="2:3" x14ac:dyDescent="0.35">
      <c r="B310" s="42">
        <f>Taxi_journeydata_clean!J278</f>
        <v>3.77</v>
      </c>
      <c r="C310" s="42">
        <f>Taxi_journeydata_clean!N278</f>
        <v>19.066666670842096</v>
      </c>
    </row>
    <row r="311" spans="2:3" x14ac:dyDescent="0.35">
      <c r="B311" s="42">
        <f>Taxi_journeydata_clean!J279</f>
        <v>2.9</v>
      </c>
      <c r="C311" s="42">
        <f>Taxi_journeydata_clean!N279</f>
        <v>15.849999996135011</v>
      </c>
    </row>
    <row r="312" spans="2:3" x14ac:dyDescent="0.35">
      <c r="B312" s="42">
        <f>Taxi_journeydata_clean!J280</f>
        <v>1.08</v>
      </c>
      <c r="C312" s="42">
        <f>Taxi_journeydata_clean!N280</f>
        <v>6.9166666700039059</v>
      </c>
    </row>
    <row r="313" spans="2:3" x14ac:dyDescent="0.35">
      <c r="B313" s="42">
        <f>Taxi_journeydata_clean!J281</f>
        <v>0.32</v>
      </c>
      <c r="C313" s="42">
        <f>Taxi_journeydata_clean!N281</f>
        <v>3.8166666682809591</v>
      </c>
    </row>
    <row r="314" spans="2:3" x14ac:dyDescent="0.35">
      <c r="B314" s="42">
        <f>Taxi_journeydata_clean!J282</f>
        <v>5.42</v>
      </c>
      <c r="C314" s="42">
        <f>Taxi_journeydata_clean!N282</f>
        <v>13.383333329111338</v>
      </c>
    </row>
    <row r="315" spans="2:3" x14ac:dyDescent="0.35">
      <c r="B315" s="42">
        <f>Taxi_journeydata_clean!J283</f>
        <v>1.43</v>
      </c>
      <c r="C315" s="42">
        <f>Taxi_journeydata_clean!N283</f>
        <v>9.733333335025236</v>
      </c>
    </row>
    <row r="316" spans="2:3" x14ac:dyDescent="0.35">
      <c r="B316" s="42">
        <f>Taxi_journeydata_clean!J284</f>
        <v>2.34</v>
      </c>
      <c r="C316" s="42">
        <f>Taxi_journeydata_clean!N284</f>
        <v>9.3833333370275795</v>
      </c>
    </row>
    <row r="317" spans="2:3" x14ac:dyDescent="0.35">
      <c r="B317" s="42">
        <f>Taxi_journeydata_clean!J285</f>
        <v>1.8</v>
      </c>
      <c r="C317" s="42">
        <f>Taxi_journeydata_clean!N285</f>
        <v>15.833333336049691</v>
      </c>
    </row>
    <row r="318" spans="2:3" x14ac:dyDescent="0.35">
      <c r="B318" s="42">
        <f>Taxi_journeydata_clean!J286</f>
        <v>3.52</v>
      </c>
      <c r="C318" s="42">
        <f>Taxi_journeydata_clean!N286</f>
        <v>13.333333338377997</v>
      </c>
    </row>
    <row r="319" spans="2:3" x14ac:dyDescent="0.35">
      <c r="B319" s="42">
        <f>Taxi_journeydata_clean!J287</f>
        <v>3.48</v>
      </c>
      <c r="C319" s="42">
        <f>Taxi_journeydata_clean!N287</f>
        <v>6.7166666651610285</v>
      </c>
    </row>
    <row r="320" spans="2:3" x14ac:dyDescent="0.35">
      <c r="B320" s="42">
        <f>Taxi_journeydata_clean!J288</f>
        <v>1</v>
      </c>
      <c r="C320" s="42">
        <f>Taxi_journeydata_clean!N288</f>
        <v>3.9333333307877183</v>
      </c>
    </row>
    <row r="321" spans="2:3" x14ac:dyDescent="0.35">
      <c r="B321" s="42">
        <f>Taxi_journeydata_clean!J289</f>
        <v>1.1499999999999999</v>
      </c>
      <c r="C321" s="42">
        <f>Taxi_journeydata_clean!N289</f>
        <v>6.6000000026542693</v>
      </c>
    </row>
    <row r="322" spans="2:3" x14ac:dyDescent="0.35">
      <c r="B322" s="42">
        <f>Taxi_journeydata_clean!J290</f>
        <v>0.48</v>
      </c>
      <c r="C322" s="42">
        <f>Taxi_journeydata_clean!N290</f>
        <v>2.3500000045169145</v>
      </c>
    </row>
    <row r="323" spans="2:3" x14ac:dyDescent="0.35">
      <c r="B323" s="42">
        <f>Taxi_journeydata_clean!J291</f>
        <v>1.41</v>
      </c>
      <c r="C323" s="42">
        <f>Taxi_journeydata_clean!N291</f>
        <v>8.5666666680481285</v>
      </c>
    </row>
    <row r="324" spans="2:3" x14ac:dyDescent="0.35">
      <c r="B324" s="42">
        <f>Taxi_journeydata_clean!J292</f>
        <v>1.38</v>
      </c>
      <c r="C324" s="42">
        <f>Taxi_journeydata_clean!N292</f>
        <v>9.9666666705161333</v>
      </c>
    </row>
    <row r="325" spans="2:3" x14ac:dyDescent="0.35">
      <c r="B325" s="42">
        <f>Taxi_journeydata_clean!J293</f>
        <v>1.1299999999999999</v>
      </c>
      <c r="C325" s="42">
        <f>Taxi_journeydata_clean!N293</f>
        <v>7.8166666708420962</v>
      </c>
    </row>
    <row r="326" spans="2:3" x14ac:dyDescent="0.35">
      <c r="B326" s="42">
        <f>Taxi_journeydata_clean!J294</f>
        <v>2.56</v>
      </c>
      <c r="C326" s="42">
        <f>Taxi_journeydata_clean!N294</f>
        <v>11.483333335490897</v>
      </c>
    </row>
    <row r="327" spans="2:3" x14ac:dyDescent="0.35">
      <c r="B327" s="42">
        <f>Taxi_journeydata_clean!J295</f>
        <v>5.4</v>
      </c>
      <c r="C327" s="42">
        <f>Taxi_journeydata_clean!N295</f>
        <v>21.366666663670912</v>
      </c>
    </row>
    <row r="328" spans="2:3" x14ac:dyDescent="0.35">
      <c r="B328" s="42">
        <f>Taxi_journeydata_clean!J296</f>
        <v>1.5</v>
      </c>
      <c r="C328" s="42">
        <f>Taxi_journeydata_clean!N296</f>
        <v>13.283333337167278</v>
      </c>
    </row>
    <row r="329" spans="2:3" x14ac:dyDescent="0.35">
      <c r="B329" s="42">
        <f>Taxi_journeydata_clean!J297</f>
        <v>1.39</v>
      </c>
      <c r="C329" s="42">
        <f>Taxi_journeydata_clean!N297</f>
        <v>9.9833333306014538</v>
      </c>
    </row>
    <row r="330" spans="2:3" x14ac:dyDescent="0.35">
      <c r="B330" s="42">
        <f>Taxi_journeydata_clean!J298</f>
        <v>0.15</v>
      </c>
      <c r="C330" s="42">
        <f>Taxi_journeydata_clean!N298</f>
        <v>1.4000000024680048</v>
      </c>
    </row>
    <row r="331" spans="2:3" x14ac:dyDescent="0.35">
      <c r="B331" s="42">
        <f>Taxi_journeydata_clean!J299</f>
        <v>1.7</v>
      </c>
      <c r="C331" s="42">
        <f>Taxi_journeydata_clean!N299</f>
        <v>10.566666664090008</v>
      </c>
    </row>
    <row r="332" spans="2:3" x14ac:dyDescent="0.35">
      <c r="B332" s="42">
        <f>Taxi_journeydata_clean!J300</f>
        <v>2.81</v>
      </c>
      <c r="C332" s="42">
        <f>Taxi_journeydata_clean!N300</f>
        <v>18.099999998230487</v>
      </c>
    </row>
    <row r="333" spans="2:3" x14ac:dyDescent="0.35">
      <c r="B333" s="42">
        <f>Taxi_journeydata_clean!J301</f>
        <v>1.3</v>
      </c>
      <c r="C333" s="42">
        <f>Taxi_journeydata_clean!N301</f>
        <v>8.5166666668374091</v>
      </c>
    </row>
    <row r="334" spans="2:3" x14ac:dyDescent="0.35">
      <c r="B334" s="42">
        <f>Taxi_journeydata_clean!J302</f>
        <v>1.41</v>
      </c>
      <c r="C334" s="42">
        <f>Taxi_journeydata_clean!N302</f>
        <v>8.8500000047497451</v>
      </c>
    </row>
    <row r="335" spans="2:3" x14ac:dyDescent="0.35">
      <c r="B335" s="42">
        <f>Taxi_journeydata_clean!J303</f>
        <v>1.6</v>
      </c>
      <c r="C335" s="42">
        <f>Taxi_journeydata_clean!N303</f>
        <v>9.4666666688863188</v>
      </c>
    </row>
    <row r="336" spans="2:3" x14ac:dyDescent="0.35">
      <c r="B336" s="42">
        <f>Taxi_journeydata_clean!J304</f>
        <v>2</v>
      </c>
      <c r="C336" s="42">
        <f>Taxi_journeydata_clean!N304</f>
        <v>12.133333330275491</v>
      </c>
    </row>
    <row r="337" spans="2:3" x14ac:dyDescent="0.35">
      <c r="B337" s="42">
        <f>Taxi_journeydata_clean!J305</f>
        <v>2.71</v>
      </c>
      <c r="C337" s="42">
        <f>Taxi_journeydata_clean!N305</f>
        <v>12.883333337958902</v>
      </c>
    </row>
    <row r="338" spans="2:3" x14ac:dyDescent="0.35">
      <c r="B338" s="42">
        <f>Taxi_journeydata_clean!J306</f>
        <v>2.87</v>
      </c>
      <c r="C338" s="42">
        <f>Taxi_journeydata_clean!N306</f>
        <v>17.233333338517696</v>
      </c>
    </row>
    <row r="339" spans="2:3" x14ac:dyDescent="0.35">
      <c r="B339" s="42">
        <f>Taxi_journeydata_clean!J307</f>
        <v>0.87</v>
      </c>
      <c r="C339" s="42">
        <f>Taxi_journeydata_clean!N307</f>
        <v>7.5666666647884995</v>
      </c>
    </row>
    <row r="340" spans="2:3" x14ac:dyDescent="0.35">
      <c r="B340" s="42">
        <f>Taxi_journeydata_clean!J308</f>
        <v>0.92</v>
      </c>
      <c r="C340" s="42">
        <f>Taxi_journeydata_clean!N308</f>
        <v>5.8333333348855376</v>
      </c>
    </row>
    <row r="341" spans="2:3" x14ac:dyDescent="0.35">
      <c r="B341" s="42">
        <f>Taxi_journeydata_clean!J309</f>
        <v>0.8</v>
      </c>
      <c r="C341" s="42">
        <f>Taxi_journeydata_clean!N309</f>
        <v>5.6833333312533796</v>
      </c>
    </row>
    <row r="342" spans="2:3" x14ac:dyDescent="0.35">
      <c r="B342" s="42">
        <f>Taxi_journeydata_clean!J310</f>
        <v>1.42</v>
      </c>
      <c r="C342" s="42">
        <f>Taxi_journeydata_clean!N310</f>
        <v>6.7833333369344473</v>
      </c>
    </row>
    <row r="343" spans="2:3" x14ac:dyDescent="0.35">
      <c r="B343" s="42">
        <f>Taxi_journeydata_clean!J311</f>
        <v>0.8</v>
      </c>
      <c r="C343" s="42">
        <f>Taxi_journeydata_clean!N311</f>
        <v>4.2166666674893349</v>
      </c>
    </row>
    <row r="344" spans="2:3" x14ac:dyDescent="0.35">
      <c r="B344" s="42">
        <f>Taxi_journeydata_clean!J312</f>
        <v>2.2000000000000002</v>
      </c>
      <c r="C344" s="42">
        <f>Taxi_journeydata_clean!N312</f>
        <v>7.8666666615754366</v>
      </c>
    </row>
    <row r="345" spans="2:3" x14ac:dyDescent="0.35">
      <c r="B345" s="42">
        <f>Taxi_journeydata_clean!J313</f>
        <v>9.17</v>
      </c>
      <c r="C345" s="42">
        <f>Taxi_journeydata_clean!N313</f>
        <v>34.149999999208376</v>
      </c>
    </row>
    <row r="346" spans="2:3" x14ac:dyDescent="0.35">
      <c r="B346" s="42">
        <f>Taxi_journeydata_clean!J314</f>
        <v>3.55</v>
      </c>
      <c r="C346" s="42">
        <f>Taxi_journeydata_clean!N314</f>
        <v>22.299999995157123</v>
      </c>
    </row>
    <row r="347" spans="2:3" x14ac:dyDescent="0.35">
      <c r="B347" s="42">
        <f>Taxi_journeydata_clean!J315</f>
        <v>1.04</v>
      </c>
      <c r="C347" s="42">
        <f>Taxi_journeydata_clean!N315</f>
        <v>4.4000000017695129</v>
      </c>
    </row>
    <row r="348" spans="2:3" x14ac:dyDescent="0.35">
      <c r="B348" s="42">
        <f>Taxi_journeydata_clean!J316</f>
        <v>3.13</v>
      </c>
      <c r="C348" s="42">
        <f>Taxi_journeydata_clean!N316</f>
        <v>16.766666667535901</v>
      </c>
    </row>
    <row r="349" spans="2:3" x14ac:dyDescent="0.35">
      <c r="B349" s="42">
        <f>Taxi_journeydata_clean!J317</f>
        <v>4.28</v>
      </c>
      <c r="C349" s="42">
        <f>Taxi_journeydata_clean!N317</f>
        <v>14.933333335211501</v>
      </c>
    </row>
    <row r="350" spans="2:3" x14ac:dyDescent="0.35">
      <c r="B350" s="42">
        <f>Taxi_journeydata_clean!J318</f>
        <v>0.7</v>
      </c>
      <c r="C350" s="42">
        <f>Taxi_journeydata_clean!N318</f>
        <v>5.0166666659060866</v>
      </c>
    </row>
    <row r="351" spans="2:3" x14ac:dyDescent="0.35">
      <c r="B351" s="42">
        <f>Taxi_journeydata_clean!J319</f>
        <v>0.32</v>
      </c>
      <c r="C351" s="42">
        <f>Taxi_journeydata_clean!N319</f>
        <v>1.9833333359565586</v>
      </c>
    </row>
    <row r="352" spans="2:3" x14ac:dyDescent="0.35">
      <c r="B352" s="42">
        <f>Taxi_journeydata_clean!J320</f>
        <v>1.36</v>
      </c>
      <c r="C352" s="42">
        <f>Taxi_journeydata_clean!N320</f>
        <v>7.6499999966472387</v>
      </c>
    </row>
    <row r="353" spans="2:3" x14ac:dyDescent="0.35">
      <c r="B353" s="42">
        <f>Taxi_journeydata_clean!J321</f>
        <v>6.13</v>
      </c>
      <c r="C353" s="42">
        <f>Taxi_journeydata_clean!N321</f>
        <v>15.433333336841315</v>
      </c>
    </row>
    <row r="354" spans="2:3" x14ac:dyDescent="0.35">
      <c r="B354" s="42">
        <f>Taxi_journeydata_clean!J322</f>
        <v>1.1499999999999999</v>
      </c>
      <c r="C354" s="42">
        <f>Taxi_journeydata_clean!N322</f>
        <v>7.8333333309274167</v>
      </c>
    </row>
    <row r="355" spans="2:3" x14ac:dyDescent="0.35">
      <c r="B355" s="42">
        <f>Taxi_journeydata_clean!J323</f>
        <v>2.02</v>
      </c>
      <c r="C355" s="42">
        <f>Taxi_journeydata_clean!N323</f>
        <v>9.6500000031664968</v>
      </c>
    </row>
    <row r="356" spans="2:3" x14ac:dyDescent="0.35">
      <c r="B356" s="42">
        <f>Taxi_journeydata_clean!J324</f>
        <v>1.38</v>
      </c>
      <c r="C356" s="42">
        <f>Taxi_journeydata_clean!N324</f>
        <v>4.7499999997671694</v>
      </c>
    </row>
    <row r="357" spans="2:3" x14ac:dyDescent="0.35">
      <c r="B357" s="42">
        <f>Taxi_journeydata_clean!J325</f>
        <v>25.3</v>
      </c>
      <c r="C357" s="42">
        <f>Taxi_journeydata_clean!N325</f>
        <v>38.833333337679505</v>
      </c>
    </row>
    <row r="358" spans="2:3" x14ac:dyDescent="0.35">
      <c r="B358" s="42">
        <f>Taxi_journeydata_clean!J326</f>
        <v>3.39</v>
      </c>
      <c r="C358" s="42">
        <f>Taxi_journeydata_clean!N326</f>
        <v>13.866666670655832</v>
      </c>
    </row>
    <row r="359" spans="2:3" x14ac:dyDescent="0.35">
      <c r="B359" s="42">
        <f>Taxi_journeydata_clean!J327</f>
        <v>4.62</v>
      </c>
      <c r="C359" s="42">
        <f>Taxi_journeydata_clean!N327</f>
        <v>25.483333328738809</v>
      </c>
    </row>
    <row r="360" spans="2:3" x14ac:dyDescent="0.35">
      <c r="B360" s="42">
        <f>Taxi_journeydata_clean!J328</f>
        <v>1.08</v>
      </c>
      <c r="C360" s="42">
        <f>Taxi_journeydata_clean!N328</f>
        <v>5.9999999986030161</v>
      </c>
    </row>
    <row r="361" spans="2:3" x14ac:dyDescent="0.35">
      <c r="B361" s="42">
        <f>Taxi_journeydata_clean!J329</f>
        <v>1.49</v>
      </c>
      <c r="C361" s="42">
        <f>Taxi_journeydata_clean!N329</f>
        <v>8.6333333293441683</v>
      </c>
    </row>
    <row r="362" spans="2:3" x14ac:dyDescent="0.35">
      <c r="B362" s="42">
        <f>Taxi_journeydata_clean!J330</f>
        <v>0.59</v>
      </c>
      <c r="C362" s="42">
        <f>Taxi_journeydata_clean!N330</f>
        <v>5.1333333284128457</v>
      </c>
    </row>
    <row r="363" spans="2:3" x14ac:dyDescent="0.35">
      <c r="B363" s="42">
        <f>Taxi_journeydata_clean!J331</f>
        <v>5.75</v>
      </c>
      <c r="C363" s="42">
        <f>Taxi_journeydata_clean!N331</f>
        <v>13.19999999483116</v>
      </c>
    </row>
    <row r="364" spans="2:3" x14ac:dyDescent="0.35">
      <c r="B364" s="42">
        <f>Taxi_journeydata_clean!J332</f>
        <v>2.76</v>
      </c>
      <c r="C364" s="42">
        <f>Taxi_journeydata_clean!N332</f>
        <v>18.166666670003906</v>
      </c>
    </row>
    <row r="365" spans="2:3" x14ac:dyDescent="0.35">
      <c r="B365" s="42">
        <f>Taxi_journeydata_clean!J333</f>
        <v>1.1000000000000001</v>
      </c>
      <c r="C365" s="42">
        <f>Taxi_journeydata_clean!N333</f>
        <v>10.066666662460193</v>
      </c>
    </row>
    <row r="366" spans="2:3" x14ac:dyDescent="0.35">
      <c r="B366" s="42">
        <f>Taxi_journeydata_clean!J334</f>
        <v>4.4000000000000004</v>
      </c>
      <c r="C366" s="42">
        <f>Taxi_journeydata_clean!N334</f>
        <v>30.683333328925073</v>
      </c>
    </row>
    <row r="367" spans="2:3" x14ac:dyDescent="0.35">
      <c r="B367" s="42">
        <f>Taxi_journeydata_clean!J335</f>
        <v>1.1399999999999999</v>
      </c>
      <c r="C367" s="42">
        <f>Taxi_journeydata_clean!N335</f>
        <v>7.1666666655801237</v>
      </c>
    </row>
    <row r="368" spans="2:3" x14ac:dyDescent="0.35">
      <c r="B368" s="42">
        <f>Taxi_journeydata_clean!J336</f>
        <v>1.62</v>
      </c>
      <c r="C368" s="42">
        <f>Taxi_journeydata_clean!N336</f>
        <v>9.6166666620410979</v>
      </c>
    </row>
    <row r="369" spans="2:3" x14ac:dyDescent="0.35">
      <c r="B369" s="42">
        <f>Taxi_journeydata_clean!J337</f>
        <v>0.99</v>
      </c>
      <c r="C369" s="42">
        <f>Taxi_journeydata_clean!N337</f>
        <v>4.2833333287853748</v>
      </c>
    </row>
    <row r="370" spans="2:3" x14ac:dyDescent="0.35">
      <c r="B370" s="42">
        <f>Taxi_journeydata_clean!J338</f>
        <v>3.13</v>
      </c>
      <c r="C370" s="42">
        <f>Taxi_journeydata_clean!N338</f>
        <v>14.300000000512227</v>
      </c>
    </row>
    <row r="371" spans="2:3" x14ac:dyDescent="0.35">
      <c r="B371" s="42">
        <f>Taxi_journeydata_clean!J339</f>
        <v>6.92</v>
      </c>
      <c r="C371" s="42">
        <f>Taxi_journeydata_clean!N339</f>
        <v>23.249999997206032</v>
      </c>
    </row>
    <row r="372" spans="2:3" x14ac:dyDescent="0.35">
      <c r="B372" s="42">
        <f>Taxi_journeydata_clean!J340</f>
        <v>0.18</v>
      </c>
      <c r="C372" s="42">
        <f>Taxi_journeydata_clean!N340</f>
        <v>2.4333333363756537</v>
      </c>
    </row>
    <row r="373" spans="2:3" x14ac:dyDescent="0.35">
      <c r="B373" s="42">
        <f>Taxi_journeydata_clean!J341</f>
        <v>1.88</v>
      </c>
      <c r="C373" s="42">
        <f>Taxi_journeydata_clean!N341</f>
        <v>10.933333332650363</v>
      </c>
    </row>
    <row r="374" spans="2:3" x14ac:dyDescent="0.35">
      <c r="B374" s="42">
        <f>Taxi_journeydata_clean!J342</f>
        <v>15.5</v>
      </c>
      <c r="C374" s="42">
        <f>Taxi_journeydata_clean!N342</f>
        <v>66.449999995529652</v>
      </c>
    </row>
    <row r="375" spans="2:3" x14ac:dyDescent="0.35">
      <c r="B375" s="42">
        <f>Taxi_journeydata_clean!J343</f>
        <v>6.94</v>
      </c>
      <c r="C375" s="42">
        <f>Taxi_journeydata_clean!N343</f>
        <v>21.466666666092351</v>
      </c>
    </row>
    <row r="376" spans="2:3" x14ac:dyDescent="0.35">
      <c r="B376" s="42">
        <f>Taxi_journeydata_clean!J344</f>
        <v>0.6</v>
      </c>
      <c r="C376" s="42">
        <f>Taxi_journeydata_clean!N344</f>
        <v>4.6666666679084301</v>
      </c>
    </row>
    <row r="377" spans="2:3" x14ac:dyDescent="0.35">
      <c r="B377" s="42">
        <f>Taxi_journeydata_clean!J345</f>
        <v>2.9</v>
      </c>
      <c r="C377" s="42">
        <f>Taxi_journeydata_clean!N345</f>
        <v>11.616666668560356</v>
      </c>
    </row>
    <row r="378" spans="2:3" x14ac:dyDescent="0.35">
      <c r="B378" s="42">
        <f>Taxi_journeydata_clean!J346</f>
        <v>0.54</v>
      </c>
      <c r="C378" s="42">
        <f>Taxi_journeydata_clean!N346</f>
        <v>11.816666662925854</v>
      </c>
    </row>
    <row r="379" spans="2:3" x14ac:dyDescent="0.35">
      <c r="B379" s="42">
        <f>Taxi_journeydata_clean!J347</f>
        <v>1.68</v>
      </c>
      <c r="C379" s="42">
        <f>Taxi_journeydata_clean!N347</f>
        <v>10.216666666092351</v>
      </c>
    </row>
    <row r="380" spans="2:3" x14ac:dyDescent="0.35">
      <c r="B380" s="42">
        <f>Taxi_journeydata_clean!J348</f>
        <v>4.7</v>
      </c>
      <c r="C380" s="42">
        <f>Taxi_journeydata_clean!N348</f>
        <v>27.18333333847113</v>
      </c>
    </row>
    <row r="381" spans="2:3" x14ac:dyDescent="0.35">
      <c r="B381" s="42">
        <f>Taxi_journeydata_clean!J349</f>
        <v>1.65</v>
      </c>
      <c r="C381" s="42">
        <f>Taxi_journeydata_clean!N349</f>
        <v>10.000000001164153</v>
      </c>
    </row>
    <row r="382" spans="2:3" x14ac:dyDescent="0.35">
      <c r="B382" s="42">
        <f>Taxi_journeydata_clean!J350</f>
        <v>2.1</v>
      </c>
      <c r="C382" s="42">
        <f>Taxi_journeydata_clean!N350</f>
        <v>9.7000000043772161</v>
      </c>
    </row>
    <row r="383" spans="2:3" x14ac:dyDescent="0.35">
      <c r="B383" s="42">
        <f>Taxi_journeydata_clean!J351</f>
        <v>3.19</v>
      </c>
      <c r="C383" s="42">
        <f>Taxi_journeydata_clean!N351</f>
        <v>17.249999998603016</v>
      </c>
    </row>
    <row r="384" spans="2:3" x14ac:dyDescent="0.35">
      <c r="B384" s="42">
        <f>Taxi_journeydata_clean!J352</f>
        <v>1.6</v>
      </c>
      <c r="C384" s="42">
        <f>Taxi_journeydata_clean!N352</f>
        <v>5.6166666699573398</v>
      </c>
    </row>
    <row r="385" spans="2:3" x14ac:dyDescent="0.35">
      <c r="B385" s="42">
        <f>Taxi_journeydata_clean!J353</f>
        <v>1.42</v>
      </c>
      <c r="C385" s="42">
        <f>Taxi_journeydata_clean!N353</f>
        <v>5.883333336096257</v>
      </c>
    </row>
    <row r="386" spans="2:3" x14ac:dyDescent="0.35">
      <c r="B386" s="42">
        <f>Taxi_journeydata_clean!J354</f>
        <v>0.96</v>
      </c>
      <c r="C386" s="42">
        <f>Taxi_journeydata_clean!N354</f>
        <v>7.6166666659992188</v>
      </c>
    </row>
    <row r="387" spans="2:3" x14ac:dyDescent="0.35">
      <c r="B387" s="42">
        <f>Taxi_journeydata_clean!J355</f>
        <v>0.76</v>
      </c>
      <c r="C387" s="42">
        <f>Taxi_journeydata_clean!N355</f>
        <v>5.1499999989755452</v>
      </c>
    </row>
    <row r="388" spans="2:3" x14ac:dyDescent="0.35">
      <c r="B388" s="42">
        <f>Taxi_journeydata_clean!J356</f>
        <v>3.78</v>
      </c>
      <c r="C388" s="42">
        <f>Taxi_journeydata_clean!N356</f>
        <v>20.083333334187046</v>
      </c>
    </row>
    <row r="389" spans="2:3" x14ac:dyDescent="0.35">
      <c r="B389" s="42">
        <f>Taxi_journeydata_clean!J357</f>
        <v>0.85</v>
      </c>
      <c r="C389" s="42">
        <f>Taxi_journeydata_clean!N357</f>
        <v>12.383333336329088</v>
      </c>
    </row>
    <row r="390" spans="2:3" x14ac:dyDescent="0.35">
      <c r="B390" s="42">
        <f>Taxi_journeydata_clean!J358</f>
        <v>0.39</v>
      </c>
      <c r="C390" s="42">
        <f>Taxi_journeydata_clean!N358</f>
        <v>2.0999999984633178</v>
      </c>
    </row>
    <row r="391" spans="2:3" x14ac:dyDescent="0.35">
      <c r="B391" s="42">
        <f>Taxi_journeydata_clean!J359</f>
        <v>0.87</v>
      </c>
      <c r="C391" s="42">
        <f>Taxi_journeydata_clean!N359</f>
        <v>5.6833333312533796</v>
      </c>
    </row>
    <row r="392" spans="2:3" x14ac:dyDescent="0.35">
      <c r="B392" s="42">
        <f>Taxi_journeydata_clean!J360</f>
        <v>1.29</v>
      </c>
      <c r="C392" s="42">
        <f>Taxi_journeydata_clean!N360</f>
        <v>8.583333328133449</v>
      </c>
    </row>
    <row r="393" spans="2:3" x14ac:dyDescent="0.35">
      <c r="B393" s="42">
        <f>Taxi_journeydata_clean!J361</f>
        <v>0.99</v>
      </c>
      <c r="C393" s="42">
        <f>Taxi_journeydata_clean!N361</f>
        <v>10.116666663670912</v>
      </c>
    </row>
    <row r="394" spans="2:3" x14ac:dyDescent="0.35">
      <c r="B394" s="42">
        <f>Taxi_journeydata_clean!J362</f>
        <v>0.8</v>
      </c>
      <c r="C394" s="42">
        <f>Taxi_journeydata_clean!N362</f>
        <v>5.2666666614823043</v>
      </c>
    </row>
    <row r="395" spans="2:3" x14ac:dyDescent="0.35">
      <c r="B395" s="42">
        <f>Taxi_journeydata_clean!J363</f>
        <v>1.2</v>
      </c>
      <c r="C395" s="42">
        <f>Taxi_journeydata_clean!N363</f>
        <v>8.4999999962747097</v>
      </c>
    </row>
    <row r="396" spans="2:3" x14ac:dyDescent="0.35">
      <c r="B396" s="42">
        <f>Taxi_journeydata_clean!J364</f>
        <v>2.6</v>
      </c>
      <c r="C396" s="42">
        <f>Taxi_journeydata_clean!N364</f>
        <v>14.699999999720603</v>
      </c>
    </row>
    <row r="397" spans="2:3" x14ac:dyDescent="0.35">
      <c r="B397" s="42">
        <f>Taxi_journeydata_clean!J365</f>
        <v>3.48</v>
      </c>
      <c r="C397" s="42">
        <f>Taxi_journeydata_clean!N365</f>
        <v>32.950000001583248</v>
      </c>
    </row>
    <row r="398" spans="2:3" x14ac:dyDescent="0.35">
      <c r="B398" s="42">
        <f>Taxi_journeydata_clean!J366</f>
        <v>1</v>
      </c>
      <c r="C398" s="42">
        <f>Taxi_journeydata_clean!N366</f>
        <v>9.3833333370275795</v>
      </c>
    </row>
    <row r="399" spans="2:3" x14ac:dyDescent="0.35">
      <c r="B399" s="42">
        <f>Taxi_journeydata_clean!J367</f>
        <v>1.63</v>
      </c>
      <c r="C399" s="42">
        <f>Taxi_journeydata_clean!N367</f>
        <v>14.683333329157904</v>
      </c>
    </row>
    <row r="400" spans="2:3" x14ac:dyDescent="0.35">
      <c r="B400" s="42">
        <f>Taxi_journeydata_clean!J368</f>
        <v>1</v>
      </c>
      <c r="C400" s="42">
        <f>Taxi_journeydata_clean!N368</f>
        <v>7.216666666790843</v>
      </c>
    </row>
    <row r="401" spans="2:3" x14ac:dyDescent="0.35">
      <c r="B401" s="42">
        <f>Taxi_journeydata_clean!J369</f>
        <v>2.87</v>
      </c>
      <c r="C401" s="42">
        <f>Taxi_journeydata_clean!N369</f>
        <v>17.666666668374091</v>
      </c>
    </row>
    <row r="402" spans="2:3" x14ac:dyDescent="0.35">
      <c r="B402" s="42">
        <f>Taxi_journeydata_clean!J370</f>
        <v>4.7</v>
      </c>
      <c r="C402" s="42">
        <f>Taxi_journeydata_clean!N370</f>
        <v>27.033333334838971</v>
      </c>
    </row>
    <row r="403" spans="2:3" x14ac:dyDescent="0.35">
      <c r="B403" s="42">
        <f>Taxi_journeydata_clean!J371</f>
        <v>2.63</v>
      </c>
      <c r="C403" s="42">
        <f>Taxi_journeydata_clean!N371</f>
        <v>16.100000002188608</v>
      </c>
    </row>
    <row r="404" spans="2:3" x14ac:dyDescent="0.35">
      <c r="B404" s="42">
        <f>Taxi_journeydata_clean!J372</f>
        <v>5.16</v>
      </c>
      <c r="C404" s="42">
        <f>Taxi_journeydata_clean!N372</f>
        <v>28.899999997811392</v>
      </c>
    </row>
    <row r="405" spans="2:3" x14ac:dyDescent="0.35">
      <c r="B405" s="42">
        <f>Taxi_journeydata_clean!J373</f>
        <v>1.84</v>
      </c>
      <c r="C405" s="42">
        <f>Taxi_journeydata_clean!N373</f>
        <v>9.1666666616220027</v>
      </c>
    </row>
    <row r="406" spans="2:3" x14ac:dyDescent="0.35">
      <c r="B406" s="42">
        <f>Taxi_journeydata_clean!J374</f>
        <v>2.75</v>
      </c>
      <c r="C406" s="42">
        <f>Taxi_journeydata_clean!N374</f>
        <v>14.916666664648801</v>
      </c>
    </row>
    <row r="407" spans="2:3" x14ac:dyDescent="0.35">
      <c r="B407" s="42">
        <f>Taxi_journeydata_clean!J375</f>
        <v>2.39</v>
      </c>
      <c r="C407" s="42">
        <f>Taxi_journeydata_clean!N375</f>
        <v>14.800000002142042</v>
      </c>
    </row>
    <row r="408" spans="2:3" x14ac:dyDescent="0.35">
      <c r="B408" s="42">
        <f>Taxi_journeydata_clean!J376</f>
        <v>0.73</v>
      </c>
      <c r="C408" s="42">
        <f>Taxi_journeydata_clean!N376</f>
        <v>4.7833333304151893</v>
      </c>
    </row>
    <row r="409" spans="2:3" x14ac:dyDescent="0.35">
      <c r="B409" s="42">
        <f>Taxi_journeydata_clean!J377</f>
        <v>2.1800000000000002</v>
      </c>
      <c r="C409" s="42">
        <f>Taxi_journeydata_clean!N377</f>
        <v>12.866666667396203</v>
      </c>
    </row>
    <row r="410" spans="2:3" x14ac:dyDescent="0.35">
      <c r="B410" s="42">
        <f>Taxi_journeydata_clean!J378</f>
        <v>2.85</v>
      </c>
      <c r="C410" s="42">
        <f>Taxi_journeydata_clean!N378</f>
        <v>11.466666664928198</v>
      </c>
    </row>
    <row r="411" spans="2:3" x14ac:dyDescent="0.35">
      <c r="B411" s="42">
        <f>Taxi_journeydata_clean!J379</f>
        <v>3.1</v>
      </c>
      <c r="C411" s="42">
        <f>Taxi_journeydata_clean!N379</f>
        <v>18.016666666371748</v>
      </c>
    </row>
    <row r="412" spans="2:3" x14ac:dyDescent="0.35">
      <c r="B412" s="42">
        <f>Taxi_journeydata_clean!J380</f>
        <v>0.63</v>
      </c>
      <c r="C412" s="42">
        <f>Taxi_journeydata_clean!N380</f>
        <v>6.0499999998137355</v>
      </c>
    </row>
    <row r="413" spans="2:3" x14ac:dyDescent="0.35">
      <c r="B413" s="42">
        <f>Taxi_journeydata_clean!J381</f>
        <v>0.72</v>
      </c>
      <c r="C413" s="42">
        <f>Taxi_journeydata_clean!N381</f>
        <v>3.7166666658595204</v>
      </c>
    </row>
    <row r="414" spans="2:3" x14ac:dyDescent="0.35">
      <c r="B414" s="42">
        <f>Taxi_journeydata_clean!J382</f>
        <v>3</v>
      </c>
      <c r="C414" s="42">
        <f>Taxi_journeydata_clean!N382</f>
        <v>16.050000000977889</v>
      </c>
    </row>
    <row r="415" spans="2:3" x14ac:dyDescent="0.35">
      <c r="B415" s="42">
        <f>Taxi_journeydata_clean!J383</f>
        <v>2.5</v>
      </c>
      <c r="C415" s="42">
        <f>Taxi_journeydata_clean!N383</f>
        <v>9.3666666664648801</v>
      </c>
    </row>
    <row r="416" spans="2:3" x14ac:dyDescent="0.35">
      <c r="B416" s="42">
        <f>Taxi_journeydata_clean!J384</f>
        <v>2.2200000000000002</v>
      </c>
      <c r="C416" s="42">
        <f>Taxi_journeydata_clean!N384</f>
        <v>11.183333328226581</v>
      </c>
    </row>
    <row r="417" spans="2:3" x14ac:dyDescent="0.35">
      <c r="B417" s="42">
        <f>Taxi_journeydata_clean!J385</f>
        <v>14.63</v>
      </c>
      <c r="C417" s="42">
        <f>Taxi_journeydata_clean!N385</f>
        <v>43.649999998742715</v>
      </c>
    </row>
    <row r="418" spans="2:3" x14ac:dyDescent="0.35">
      <c r="B418" s="42">
        <f>Taxi_journeydata_clean!J386</f>
        <v>3.4</v>
      </c>
      <c r="C418" s="42">
        <f>Taxi_journeydata_clean!N386</f>
        <v>18.566666669212282</v>
      </c>
    </row>
    <row r="419" spans="2:3" x14ac:dyDescent="0.35">
      <c r="B419" s="42">
        <f>Taxi_journeydata_clean!J387</f>
        <v>1.0900000000000001</v>
      </c>
      <c r="C419" s="42">
        <f>Taxi_journeydata_clean!N387</f>
        <v>8.3166666619945318</v>
      </c>
    </row>
    <row r="420" spans="2:3" x14ac:dyDescent="0.35">
      <c r="B420" s="42">
        <f>Taxi_journeydata_clean!J388</f>
        <v>4.62</v>
      </c>
      <c r="C420" s="42">
        <f>Taxi_journeydata_clean!N388</f>
        <v>20.450000002747402</v>
      </c>
    </row>
    <row r="421" spans="2:3" x14ac:dyDescent="0.35">
      <c r="B421" s="42">
        <f>Taxi_journeydata_clean!J389</f>
        <v>0.74</v>
      </c>
      <c r="C421" s="42">
        <f>Taxi_journeydata_clean!N389</f>
        <v>5.7666666631121188</v>
      </c>
    </row>
    <row r="422" spans="2:3" x14ac:dyDescent="0.35">
      <c r="B422" s="42">
        <f>Taxi_journeydata_clean!J390</f>
        <v>2.57</v>
      </c>
      <c r="C422" s="42">
        <f>Taxi_journeydata_clean!N390</f>
        <v>16.950000001816079</v>
      </c>
    </row>
    <row r="423" spans="2:3" x14ac:dyDescent="0.35">
      <c r="B423" s="42">
        <f>Taxi_journeydata_clean!J391</f>
        <v>5.21</v>
      </c>
      <c r="C423" s="42">
        <f>Taxi_journeydata_clean!N391</f>
        <v>40.983333337353542</v>
      </c>
    </row>
    <row r="424" spans="2:3" x14ac:dyDescent="0.35">
      <c r="B424" s="42">
        <f>Taxi_journeydata_clean!J392</f>
        <v>1</v>
      </c>
      <c r="C424" s="42">
        <f>Taxi_journeydata_clean!N392</f>
        <v>7.066666663158685</v>
      </c>
    </row>
    <row r="425" spans="2:3" x14ac:dyDescent="0.35">
      <c r="B425" s="42">
        <f>Taxi_journeydata_clean!J393</f>
        <v>4.74</v>
      </c>
      <c r="C425" s="42">
        <f>Taxi_journeydata_clean!N393</f>
        <v>24.933333336375654</v>
      </c>
    </row>
    <row r="426" spans="2:3" x14ac:dyDescent="0.35">
      <c r="B426" s="42">
        <f>Taxi_journeydata_clean!J394</f>
        <v>2.11</v>
      </c>
      <c r="C426" s="42">
        <f>Taxi_journeydata_clean!N394</f>
        <v>13.583333333954215</v>
      </c>
    </row>
    <row r="427" spans="2:3" x14ac:dyDescent="0.35">
      <c r="B427" s="42">
        <f>Taxi_journeydata_clean!J395</f>
        <v>1.18</v>
      </c>
      <c r="C427" s="42">
        <f>Taxi_journeydata_clean!N395</f>
        <v>6.7666666663717479</v>
      </c>
    </row>
    <row r="428" spans="2:3" x14ac:dyDescent="0.35">
      <c r="B428" s="42">
        <f>Taxi_journeydata_clean!J396</f>
        <v>0.72</v>
      </c>
      <c r="C428" s="42">
        <f>Taxi_journeydata_clean!N396</f>
        <v>12.449999997625127</v>
      </c>
    </row>
    <row r="429" spans="2:3" x14ac:dyDescent="0.35">
      <c r="B429" s="42">
        <f>Taxi_journeydata_clean!J397</f>
        <v>2</v>
      </c>
      <c r="C429" s="42">
        <f>Taxi_journeydata_clean!N397</f>
        <v>10.533333333441988</v>
      </c>
    </row>
    <row r="430" spans="2:3" x14ac:dyDescent="0.35">
      <c r="B430" s="42">
        <f>Taxi_journeydata_clean!J398</f>
        <v>17.96</v>
      </c>
      <c r="C430" s="42">
        <f>Taxi_journeydata_clean!N398</f>
        <v>71.050000002142042</v>
      </c>
    </row>
    <row r="431" spans="2:3" x14ac:dyDescent="0.35">
      <c r="B431" s="42">
        <f>Taxi_journeydata_clean!J399</f>
        <v>0.52</v>
      </c>
      <c r="C431" s="42">
        <f>Taxi_journeydata_clean!N399</f>
        <v>6.1666666623204947</v>
      </c>
    </row>
    <row r="432" spans="2:3" x14ac:dyDescent="0.35">
      <c r="B432" s="42">
        <f>Taxi_journeydata_clean!J400</f>
        <v>4.05</v>
      </c>
      <c r="C432" s="42">
        <f>Taxi_journeydata_clean!N400</f>
        <v>13.600000004516914</v>
      </c>
    </row>
    <row r="433" spans="2:3" x14ac:dyDescent="0.35">
      <c r="B433" s="42">
        <f>Taxi_journeydata_clean!J401</f>
        <v>3.12</v>
      </c>
      <c r="C433" s="42">
        <f>Taxi_journeydata_clean!N401</f>
        <v>22.46666666935198</v>
      </c>
    </row>
    <row r="434" spans="2:3" x14ac:dyDescent="0.35">
      <c r="B434" s="42">
        <f>Taxi_journeydata_clean!J402</f>
        <v>6.69</v>
      </c>
      <c r="C434" s="42">
        <f>Taxi_journeydata_clean!N402</f>
        <v>42.316666668048128</v>
      </c>
    </row>
    <row r="435" spans="2:3" x14ac:dyDescent="0.35">
      <c r="B435" s="42">
        <f>Taxi_journeydata_clean!J403</f>
        <v>0.44</v>
      </c>
      <c r="C435" s="42">
        <f>Taxi_journeydata_clean!N403</f>
        <v>2.4166666658129543</v>
      </c>
    </row>
    <row r="436" spans="2:3" x14ac:dyDescent="0.35">
      <c r="B436" s="42">
        <f>Taxi_journeydata_clean!J404</f>
        <v>1.27</v>
      </c>
      <c r="C436" s="42">
        <f>Taxi_journeydata_clean!N404</f>
        <v>5.7833333336748183</v>
      </c>
    </row>
    <row r="437" spans="2:3" x14ac:dyDescent="0.35">
      <c r="B437" s="42">
        <f>Taxi_journeydata_clean!J405</f>
        <v>1.1499999999999999</v>
      </c>
      <c r="C437" s="42">
        <f>Taxi_journeydata_clean!N405</f>
        <v>7.9500000039115548</v>
      </c>
    </row>
    <row r="438" spans="2:3" x14ac:dyDescent="0.35">
      <c r="B438" s="42">
        <f>Taxi_journeydata_clean!J406</f>
        <v>14.36</v>
      </c>
      <c r="C438" s="42">
        <f>Taxi_journeydata_clean!N406</f>
        <v>68.183333335909992</v>
      </c>
    </row>
    <row r="439" spans="2:3" x14ac:dyDescent="0.35">
      <c r="B439" s="42">
        <f>Taxi_journeydata_clean!J407</f>
        <v>2.64</v>
      </c>
      <c r="C439" s="42">
        <f>Taxi_journeydata_clean!N407</f>
        <v>16.766666667535901</v>
      </c>
    </row>
    <row r="440" spans="2:3" x14ac:dyDescent="0.35">
      <c r="B440" s="42">
        <f>Taxi_journeydata_clean!J408</f>
        <v>1.22</v>
      </c>
      <c r="C440" s="42">
        <f>Taxi_journeydata_clean!N408</f>
        <v>8.1666666688397527</v>
      </c>
    </row>
    <row r="441" spans="2:3" x14ac:dyDescent="0.35">
      <c r="B441" s="42">
        <f>Taxi_journeydata_clean!J409</f>
        <v>1.1299999999999999</v>
      </c>
      <c r="C441" s="42">
        <f>Taxi_journeydata_clean!N409</f>
        <v>8.5999999986961484</v>
      </c>
    </row>
    <row r="442" spans="2:3" x14ac:dyDescent="0.35">
      <c r="B442" s="42">
        <f>Taxi_journeydata_clean!J410</f>
        <v>0.4</v>
      </c>
      <c r="C442" s="42">
        <f>Taxi_journeydata_clean!N410</f>
        <v>16.90000000060536</v>
      </c>
    </row>
    <row r="443" spans="2:3" x14ac:dyDescent="0.35">
      <c r="B443" s="42">
        <f>Taxi_journeydata_clean!J411</f>
        <v>3.25</v>
      </c>
      <c r="C443" s="42">
        <f>Taxi_journeydata_clean!N411</f>
        <v>9.8999999987427145</v>
      </c>
    </row>
    <row r="444" spans="2:3" x14ac:dyDescent="0.35">
      <c r="B444" s="42">
        <f>Taxi_journeydata_clean!J412</f>
        <v>5.67</v>
      </c>
      <c r="C444" s="42">
        <f>Taxi_journeydata_clean!N412</f>
        <v>17.450000003445894</v>
      </c>
    </row>
    <row r="445" spans="2:3" x14ac:dyDescent="0.35">
      <c r="B445" s="42">
        <f>Taxi_journeydata_clean!J413</f>
        <v>1.4</v>
      </c>
      <c r="C445" s="42">
        <f>Taxi_journeydata_clean!N413</f>
        <v>8.8999999954830855</v>
      </c>
    </row>
    <row r="446" spans="2:3" x14ac:dyDescent="0.35">
      <c r="B446" s="42">
        <f>Taxi_journeydata_clean!J414</f>
        <v>8.66</v>
      </c>
      <c r="C446" s="42">
        <f>Taxi_journeydata_clean!N414</f>
        <v>52.083333333721384</v>
      </c>
    </row>
    <row r="447" spans="2:3" x14ac:dyDescent="0.35">
      <c r="B447" s="42">
        <f>Taxi_journeydata_clean!J415</f>
        <v>0.81</v>
      </c>
      <c r="C447" s="42">
        <f>Taxi_journeydata_clean!N415</f>
        <v>4.9000000033993274</v>
      </c>
    </row>
    <row r="448" spans="2:3" x14ac:dyDescent="0.35">
      <c r="B448" s="42">
        <f>Taxi_journeydata_clean!J416</f>
        <v>3.74</v>
      </c>
      <c r="C448" s="42">
        <f>Taxi_journeydata_clean!N416</f>
        <v>11.633333328645676</v>
      </c>
    </row>
    <row r="449" spans="2:3" x14ac:dyDescent="0.35">
      <c r="B449" s="42">
        <f>Taxi_journeydata_clean!J417</f>
        <v>0.45</v>
      </c>
      <c r="C449" s="42">
        <f>Taxi_journeydata_clean!N417</f>
        <v>4.6666666679084301</v>
      </c>
    </row>
    <row r="450" spans="2:3" x14ac:dyDescent="0.35">
      <c r="B450" s="42">
        <f>Taxi_journeydata_clean!J418</f>
        <v>3</v>
      </c>
      <c r="C450" s="42">
        <f>Taxi_journeydata_clean!N418</f>
        <v>12.266666663344949</v>
      </c>
    </row>
    <row r="451" spans="2:3" x14ac:dyDescent="0.35">
      <c r="B451" s="42">
        <f>Taxi_journeydata_clean!J419</f>
        <v>1.05</v>
      </c>
      <c r="C451" s="42">
        <f>Taxi_journeydata_clean!N419</f>
        <v>4.5666666654869914</v>
      </c>
    </row>
    <row r="452" spans="2:3" x14ac:dyDescent="0.35">
      <c r="B452" s="42">
        <f>Taxi_journeydata_clean!J420</f>
        <v>1.35</v>
      </c>
      <c r="C452" s="42">
        <f>Taxi_journeydata_clean!N420</f>
        <v>12.250000003259629</v>
      </c>
    </row>
    <row r="453" spans="2:3" x14ac:dyDescent="0.35">
      <c r="B453" s="42">
        <f>Taxi_journeydata_clean!J421</f>
        <v>3.2</v>
      </c>
      <c r="C453" s="42">
        <f>Taxi_journeydata_clean!N421</f>
        <v>16.249999995343387</v>
      </c>
    </row>
    <row r="454" spans="2:3" x14ac:dyDescent="0.35">
      <c r="B454" s="42">
        <f>Taxi_journeydata_clean!J422</f>
        <v>0.62</v>
      </c>
      <c r="C454" s="42">
        <f>Taxi_journeydata_clean!N422</f>
        <v>3.5500000021420419</v>
      </c>
    </row>
    <row r="455" spans="2:3" x14ac:dyDescent="0.35">
      <c r="B455" s="42">
        <f>Taxi_journeydata_clean!J423</f>
        <v>3.31</v>
      </c>
      <c r="C455" s="42">
        <f>Taxi_journeydata_clean!N423</f>
        <v>21.883333335863426</v>
      </c>
    </row>
    <row r="456" spans="2:3" x14ac:dyDescent="0.35">
      <c r="B456" s="42">
        <f>Taxi_journeydata_clean!J424</f>
        <v>1.53</v>
      </c>
      <c r="C456" s="42">
        <f>Taxi_journeydata_clean!N424</f>
        <v>9.7166666644625366</v>
      </c>
    </row>
    <row r="457" spans="2:3" x14ac:dyDescent="0.35">
      <c r="B457" s="42">
        <f>Taxi_journeydata_clean!J425</f>
        <v>1</v>
      </c>
      <c r="C457" s="42">
        <f>Taxi_journeydata_clean!N425</f>
        <v>6.7666666663717479</v>
      </c>
    </row>
    <row r="458" spans="2:3" x14ac:dyDescent="0.35">
      <c r="B458" s="42">
        <f>Taxi_journeydata_clean!J426</f>
        <v>1.85</v>
      </c>
      <c r="C458" s="42">
        <f>Taxi_journeydata_clean!N426</f>
        <v>2.9666666686534882</v>
      </c>
    </row>
    <row r="459" spans="2:3" x14ac:dyDescent="0.35">
      <c r="B459" s="42">
        <f>Taxi_journeydata_clean!J427</f>
        <v>0.12</v>
      </c>
      <c r="C459" s="42">
        <f>Taxi_journeydata_clean!N427</f>
        <v>5.3333333332557231</v>
      </c>
    </row>
    <row r="460" spans="2:3" x14ac:dyDescent="0.35">
      <c r="B460" s="42">
        <f>Taxi_journeydata_clean!J428</f>
        <v>1.04</v>
      </c>
      <c r="C460" s="42">
        <f>Taxi_journeydata_clean!N428</f>
        <v>8.9666666672565043</v>
      </c>
    </row>
    <row r="461" spans="2:3" x14ac:dyDescent="0.35">
      <c r="B461" s="42">
        <f>Taxi_journeydata_clean!J429</f>
        <v>1.63</v>
      </c>
      <c r="C461" s="42">
        <f>Taxi_journeydata_clean!N429</f>
        <v>11.599999997997656</v>
      </c>
    </row>
    <row r="462" spans="2:3" x14ac:dyDescent="0.35">
      <c r="B462" s="42">
        <f>Taxi_journeydata_clean!J430</f>
        <v>3.88</v>
      </c>
      <c r="C462" s="42">
        <f>Taxi_journeydata_clean!N430</f>
        <v>14.633333338424563</v>
      </c>
    </row>
    <row r="463" spans="2:3" x14ac:dyDescent="0.35">
      <c r="B463" s="42">
        <f>Taxi_journeydata_clean!J431</f>
        <v>1.07</v>
      </c>
      <c r="C463" s="42">
        <f>Taxi_journeydata_clean!N431</f>
        <v>6.3499999966006726</v>
      </c>
    </row>
    <row r="464" spans="2:3" x14ac:dyDescent="0.35">
      <c r="B464" s="42">
        <f>Taxi_journeydata_clean!J432</f>
        <v>0.99</v>
      </c>
      <c r="C464" s="42">
        <f>Taxi_journeydata_clean!N432</f>
        <v>5.6166666699573398</v>
      </c>
    </row>
    <row r="465" spans="2:3" x14ac:dyDescent="0.35">
      <c r="B465" s="42">
        <f>Taxi_journeydata_clean!J433</f>
        <v>1.94</v>
      </c>
      <c r="C465" s="42">
        <f>Taxi_journeydata_clean!N433</f>
        <v>19.166666662786156</v>
      </c>
    </row>
    <row r="466" spans="2:3" x14ac:dyDescent="0.35">
      <c r="B466" s="42">
        <f>Taxi_journeydata_clean!J434</f>
        <v>0.82</v>
      </c>
      <c r="C466" s="42">
        <f>Taxi_journeydata_clean!N434</f>
        <v>4.6666666679084301</v>
      </c>
    </row>
    <row r="467" spans="2:3" x14ac:dyDescent="0.35">
      <c r="B467" s="42">
        <f>Taxi_journeydata_clean!J435</f>
        <v>1.24</v>
      </c>
      <c r="C467" s="42">
        <f>Taxi_journeydata_clean!N435</f>
        <v>7.883333332138136</v>
      </c>
    </row>
    <row r="468" spans="2:3" x14ac:dyDescent="0.35">
      <c r="B468" s="42">
        <f>Taxi_journeydata_clean!J436</f>
        <v>5.29</v>
      </c>
      <c r="C468" s="42">
        <f>Taxi_journeydata_clean!N436</f>
        <v>19.883333329344168</v>
      </c>
    </row>
    <row r="469" spans="2:3" x14ac:dyDescent="0.35">
      <c r="B469" s="42">
        <f>Taxi_journeydata_clean!J437</f>
        <v>0.63</v>
      </c>
      <c r="C469" s="42">
        <f>Taxi_journeydata_clean!N437</f>
        <v>5.0666666671168059</v>
      </c>
    </row>
    <row r="470" spans="2:3" x14ac:dyDescent="0.35">
      <c r="B470" s="42">
        <f>Taxi_journeydata_clean!J438</f>
        <v>0.48</v>
      </c>
      <c r="C470" s="42">
        <f>Taxi_journeydata_clean!N438</f>
        <v>2.7666666638106108</v>
      </c>
    </row>
    <row r="471" spans="2:3" x14ac:dyDescent="0.35">
      <c r="B471" s="42">
        <f>Taxi_journeydata_clean!J439</f>
        <v>3</v>
      </c>
      <c r="C471" s="42">
        <f>Taxi_journeydata_clean!N439</f>
        <v>33.466666663298383</v>
      </c>
    </row>
    <row r="472" spans="2:3" x14ac:dyDescent="0.35">
      <c r="B472" s="42">
        <f>Taxi_journeydata_clean!J440</f>
        <v>2.35</v>
      </c>
      <c r="C472" s="42">
        <f>Taxi_journeydata_clean!N440</f>
        <v>18.516666668001562</v>
      </c>
    </row>
    <row r="473" spans="2:3" x14ac:dyDescent="0.35">
      <c r="B473" s="42">
        <f>Taxi_journeydata_clean!J441</f>
        <v>1.86</v>
      </c>
      <c r="C473" s="42">
        <f>Taxi_journeydata_clean!N441</f>
        <v>8.8666666648350656</v>
      </c>
    </row>
    <row r="474" spans="2:3" x14ac:dyDescent="0.35">
      <c r="B474" s="42">
        <f>Taxi_journeydata_clean!J442</f>
        <v>2.2999999999999998</v>
      </c>
      <c r="C474" s="42">
        <f>Taxi_journeydata_clean!N442</f>
        <v>18.066666667582467</v>
      </c>
    </row>
    <row r="475" spans="2:3" x14ac:dyDescent="0.35">
      <c r="B475" s="42">
        <f>Taxi_journeydata_clean!J443</f>
        <v>1.2</v>
      </c>
      <c r="C475" s="42">
        <f>Taxi_journeydata_clean!N443</f>
        <v>8.583333328133449</v>
      </c>
    </row>
    <row r="476" spans="2:3" x14ac:dyDescent="0.35">
      <c r="B476" s="42">
        <f>Taxi_journeydata_clean!J444</f>
        <v>8.3699999999999992</v>
      </c>
      <c r="C476" s="42">
        <f>Taxi_journeydata_clean!N444</f>
        <v>31.616666670888662</v>
      </c>
    </row>
    <row r="477" spans="2:3" x14ac:dyDescent="0.35">
      <c r="B477" s="42">
        <f>Taxi_journeydata_clean!J445</f>
        <v>1.9</v>
      </c>
      <c r="C477" s="42">
        <f>Taxi_journeydata_clean!N445</f>
        <v>13.866666670655832</v>
      </c>
    </row>
    <row r="478" spans="2:3" x14ac:dyDescent="0.35">
      <c r="B478" s="42">
        <f>Taxi_journeydata_clean!J446</f>
        <v>0.7</v>
      </c>
      <c r="C478" s="42">
        <f>Taxi_journeydata_clean!N446</f>
        <v>3.2499999948777258</v>
      </c>
    </row>
    <row r="479" spans="2:3" x14ac:dyDescent="0.35">
      <c r="B479" s="42">
        <f>Taxi_journeydata_clean!J447</f>
        <v>0.63</v>
      </c>
      <c r="C479" s="42">
        <f>Taxi_journeydata_clean!N447</f>
        <v>4.033333333209157</v>
      </c>
    </row>
    <row r="480" spans="2:3" x14ac:dyDescent="0.35">
      <c r="B480" s="42">
        <f>Taxi_journeydata_clean!J448</f>
        <v>1.32</v>
      </c>
      <c r="C480" s="42">
        <f>Taxi_journeydata_clean!N448</f>
        <v>8.5999999986961484</v>
      </c>
    </row>
    <row r="481" spans="2:3" x14ac:dyDescent="0.35">
      <c r="B481" s="42">
        <f>Taxi_journeydata_clean!J449</f>
        <v>2.78</v>
      </c>
      <c r="C481" s="42">
        <f>Taxi_journeydata_clean!N449</f>
        <v>14.05000000493601</v>
      </c>
    </row>
    <row r="482" spans="2:3" x14ac:dyDescent="0.35">
      <c r="B482" s="42">
        <f>Taxi_journeydata_clean!J450</f>
        <v>1.74</v>
      </c>
      <c r="C482" s="42">
        <f>Taxi_journeydata_clean!N450</f>
        <v>9.7000000043772161</v>
      </c>
    </row>
    <row r="483" spans="2:3" x14ac:dyDescent="0.35">
      <c r="B483" s="42">
        <f>Taxi_journeydata_clean!J451</f>
        <v>3.41</v>
      </c>
      <c r="C483" s="42">
        <f>Taxi_journeydata_clean!N451</f>
        <v>17.033333333674818</v>
      </c>
    </row>
    <row r="484" spans="2:3" x14ac:dyDescent="0.35">
      <c r="B484" s="42">
        <f>Taxi_journeydata_clean!J452</f>
        <v>5.0999999999999996</v>
      </c>
      <c r="C484" s="42">
        <f>Taxi_journeydata_clean!N452</f>
        <v>15.200000001350418</v>
      </c>
    </row>
    <row r="485" spans="2:3" x14ac:dyDescent="0.35">
      <c r="B485" s="42">
        <f>Taxi_journeydata_clean!J453</f>
        <v>2.78</v>
      </c>
      <c r="C485" s="42">
        <f>Taxi_journeydata_clean!N453</f>
        <v>9.4666666688863188</v>
      </c>
    </row>
    <row r="486" spans="2:3" x14ac:dyDescent="0.35">
      <c r="B486" s="42">
        <f>Taxi_journeydata_clean!J454</f>
        <v>23.94</v>
      </c>
      <c r="C486" s="42">
        <f>Taxi_journeydata_clean!N454</f>
        <v>116.03333333157934</v>
      </c>
    </row>
    <row r="487" spans="2:3" x14ac:dyDescent="0.35">
      <c r="B487" s="42">
        <f>Taxi_journeydata_clean!J455</f>
        <v>5.18</v>
      </c>
      <c r="C487" s="42">
        <f>Taxi_journeydata_clean!N455</f>
        <v>22.299999995157123</v>
      </c>
    </row>
    <row r="488" spans="2:3" x14ac:dyDescent="0.35">
      <c r="B488" s="42">
        <f>Taxi_journeydata_clean!J456</f>
        <v>6.52</v>
      </c>
      <c r="C488" s="42">
        <f>Taxi_journeydata_clean!N456</f>
        <v>35.299999995622784</v>
      </c>
    </row>
    <row r="489" spans="2:3" x14ac:dyDescent="0.35">
      <c r="B489" s="42">
        <f>Taxi_journeydata_clean!J457</f>
        <v>1.79</v>
      </c>
      <c r="C489" s="42">
        <f>Taxi_journeydata_clean!N457</f>
        <v>10.733333338284865</v>
      </c>
    </row>
    <row r="490" spans="2:3" x14ac:dyDescent="0.35">
      <c r="B490" s="42">
        <f>Taxi_journeydata_clean!J458</f>
        <v>2.2000000000000002</v>
      </c>
      <c r="C490" s="42">
        <f>Taxi_journeydata_clean!N458</f>
        <v>17.183333337306976</v>
      </c>
    </row>
    <row r="491" spans="2:3" x14ac:dyDescent="0.35">
      <c r="B491" s="42">
        <f>Taxi_journeydata_clean!J459</f>
        <v>2.54</v>
      </c>
      <c r="C491" s="42">
        <f>Taxi_journeydata_clean!N459</f>
        <v>11.21666666935198</v>
      </c>
    </row>
    <row r="492" spans="2:3" x14ac:dyDescent="0.35">
      <c r="B492" s="42">
        <f>Taxi_journeydata_clean!J460</f>
        <v>7.96</v>
      </c>
      <c r="C492" s="42">
        <f>Taxi_journeydata_clean!N460</f>
        <v>26.016666671494022</v>
      </c>
    </row>
    <row r="493" spans="2:3" x14ac:dyDescent="0.35">
      <c r="B493" s="42">
        <f>Taxi_journeydata_clean!J461</f>
        <v>0.67</v>
      </c>
      <c r="C493" s="42">
        <f>Taxi_journeydata_clean!N461</f>
        <v>3.4666666702833027</v>
      </c>
    </row>
    <row r="494" spans="2:3" x14ac:dyDescent="0.35">
      <c r="B494" s="42">
        <f>Taxi_journeydata_clean!J462</f>
        <v>5.92</v>
      </c>
      <c r="C494" s="42">
        <f>Taxi_journeydata_clean!N462</f>
        <v>28.466666667954996</v>
      </c>
    </row>
    <row r="495" spans="2:3" x14ac:dyDescent="0.35">
      <c r="B495" s="42">
        <f>Taxi_journeydata_clean!J463</f>
        <v>1.35</v>
      </c>
      <c r="C495" s="42">
        <f>Taxi_journeydata_clean!N463</f>
        <v>7.6333333365619183</v>
      </c>
    </row>
    <row r="496" spans="2:3" x14ac:dyDescent="0.35">
      <c r="B496" s="42">
        <f>Taxi_journeydata_clean!J464</f>
        <v>2.13</v>
      </c>
      <c r="C496" s="42">
        <f>Taxi_journeydata_clean!N464</f>
        <v>13.033333331113681</v>
      </c>
    </row>
    <row r="497" spans="2:3" x14ac:dyDescent="0.35">
      <c r="B497" s="42">
        <f>Taxi_journeydata_clean!J465</f>
        <v>8.86</v>
      </c>
      <c r="C497" s="42">
        <f>Taxi_journeydata_clean!N465</f>
        <v>36.950000004144385</v>
      </c>
    </row>
    <row r="498" spans="2:3" x14ac:dyDescent="0.35">
      <c r="B498" s="42">
        <f>Taxi_journeydata_clean!J466</f>
        <v>0.38</v>
      </c>
      <c r="C498" s="42">
        <f>Taxi_journeydata_clean!N466</f>
        <v>2.6833333319518715</v>
      </c>
    </row>
    <row r="499" spans="2:3" x14ac:dyDescent="0.35">
      <c r="B499" s="42">
        <f>Taxi_journeydata_clean!J467</f>
        <v>1.42</v>
      </c>
      <c r="C499" s="42">
        <f>Taxi_journeydata_clean!N467</f>
        <v>13.416666670236737</v>
      </c>
    </row>
    <row r="500" spans="2:3" x14ac:dyDescent="0.35">
      <c r="B500" s="42">
        <f>Taxi_journeydata_clean!J468</f>
        <v>2.35</v>
      </c>
      <c r="C500" s="42">
        <f>Taxi_journeydata_clean!N468</f>
        <v>17.066666664322838</v>
      </c>
    </row>
    <row r="501" spans="2:3" x14ac:dyDescent="0.35">
      <c r="B501" s="42">
        <f>Taxi_journeydata_clean!J469</f>
        <v>0.78</v>
      </c>
      <c r="C501" s="42">
        <f>Taxi_journeydata_clean!N469</f>
        <v>6.366666667163372</v>
      </c>
    </row>
    <row r="502" spans="2:3" x14ac:dyDescent="0.35">
      <c r="B502" s="42">
        <f>Taxi_journeydata_clean!J470</f>
        <v>0.5</v>
      </c>
      <c r="C502" s="42">
        <f>Taxi_journeydata_clean!N470</f>
        <v>2.8166666650213301</v>
      </c>
    </row>
    <row r="503" spans="2:3" x14ac:dyDescent="0.35">
      <c r="B503" s="42">
        <f>Taxi_journeydata_clean!J471</f>
        <v>1.08</v>
      </c>
      <c r="C503" s="42">
        <f>Taxi_journeydata_clean!N471</f>
        <v>4.7333333292044699</v>
      </c>
    </row>
    <row r="504" spans="2:3" x14ac:dyDescent="0.35">
      <c r="B504" s="42">
        <f>Taxi_journeydata_clean!J472</f>
        <v>1.76</v>
      </c>
      <c r="C504" s="42">
        <f>Taxi_journeydata_clean!N472</f>
        <v>10.850000000791624</v>
      </c>
    </row>
    <row r="505" spans="2:3" x14ac:dyDescent="0.35">
      <c r="B505" s="42">
        <f>Taxi_journeydata_clean!J473</f>
        <v>2.85</v>
      </c>
      <c r="C505" s="42">
        <f>Taxi_journeydata_clean!N473</f>
        <v>11.599999997997656</v>
      </c>
    </row>
    <row r="506" spans="2:3" x14ac:dyDescent="0.35">
      <c r="B506" s="42">
        <f>Taxi_journeydata_clean!J474</f>
        <v>1.41</v>
      </c>
      <c r="C506" s="42">
        <f>Taxi_journeydata_clean!N474</f>
        <v>10.483333332231268</v>
      </c>
    </row>
    <row r="507" spans="2:3" x14ac:dyDescent="0.35">
      <c r="B507" s="42">
        <f>Taxi_journeydata_clean!J475</f>
        <v>1.2</v>
      </c>
      <c r="C507" s="42">
        <f>Taxi_journeydata_clean!N475</f>
        <v>7.1000000042840838</v>
      </c>
    </row>
    <row r="508" spans="2:3" x14ac:dyDescent="0.35">
      <c r="B508" s="42">
        <f>Taxi_journeydata_clean!J476</f>
        <v>0.86</v>
      </c>
      <c r="C508" s="42">
        <f>Taxi_journeydata_clean!N476</f>
        <v>14.800000002142042</v>
      </c>
    </row>
    <row r="509" spans="2:3" x14ac:dyDescent="0.35">
      <c r="B509" s="42">
        <f>Taxi_journeydata_clean!J477</f>
        <v>0.23</v>
      </c>
      <c r="C509" s="42">
        <f>Taxi_journeydata_clean!N477</f>
        <v>2.0666666678152978</v>
      </c>
    </row>
    <row r="510" spans="2:3" x14ac:dyDescent="0.35">
      <c r="B510" s="42">
        <f>Taxi_journeydata_clean!J478</f>
        <v>2.04</v>
      </c>
      <c r="C510" s="42">
        <f>Taxi_journeydata_clean!N478</f>
        <v>11.183333328226581</v>
      </c>
    </row>
    <row r="511" spans="2:3" x14ac:dyDescent="0.35">
      <c r="B511" s="42">
        <f>Taxi_journeydata_clean!J479</f>
        <v>0.51</v>
      </c>
      <c r="C511" s="42">
        <f>Taxi_journeydata_clean!N479</f>
        <v>3.8166666682809591</v>
      </c>
    </row>
    <row r="512" spans="2:3" x14ac:dyDescent="0.35">
      <c r="B512" s="42">
        <f>Taxi_journeydata_clean!J480</f>
        <v>1.06</v>
      </c>
      <c r="C512" s="42">
        <f>Taxi_journeydata_clean!N480</f>
        <v>10.566666664090008</v>
      </c>
    </row>
    <row r="513" spans="2:3" x14ac:dyDescent="0.35">
      <c r="B513" s="42">
        <f>Taxi_journeydata_clean!J481</f>
        <v>1.79</v>
      </c>
      <c r="C513" s="42">
        <f>Taxi_journeydata_clean!N481</f>
        <v>10.816666670143604</v>
      </c>
    </row>
    <row r="514" spans="2:3" x14ac:dyDescent="0.35">
      <c r="B514" s="42">
        <f>Taxi_journeydata_clean!J482</f>
        <v>0.1</v>
      </c>
      <c r="C514" s="42">
        <f>Taxi_journeydata_clean!N482</f>
        <v>1.0500000044703484</v>
      </c>
    </row>
    <row r="515" spans="2:3" x14ac:dyDescent="0.35">
      <c r="B515" s="42">
        <f>Taxi_journeydata_clean!J483</f>
        <v>1.4</v>
      </c>
      <c r="C515" s="42">
        <f>Taxi_journeydata_clean!N483</f>
        <v>11.25</v>
      </c>
    </row>
    <row r="516" spans="2:3" x14ac:dyDescent="0.35">
      <c r="B516" s="42">
        <f>Taxi_journeydata_clean!J484</f>
        <v>1.21</v>
      </c>
      <c r="C516" s="42">
        <f>Taxi_journeydata_clean!N484</f>
        <v>10.633333335863426</v>
      </c>
    </row>
    <row r="517" spans="2:3" x14ac:dyDescent="0.35">
      <c r="B517" s="42">
        <f>Taxi_journeydata_clean!J485</f>
        <v>2.44</v>
      </c>
      <c r="C517" s="42">
        <f>Taxi_journeydata_clean!N485</f>
        <v>14.416666663018987</v>
      </c>
    </row>
    <row r="518" spans="2:3" x14ac:dyDescent="0.35">
      <c r="B518" s="42">
        <f>Taxi_journeydata_clean!J486</f>
        <v>1.02</v>
      </c>
      <c r="C518" s="42">
        <f>Taxi_journeydata_clean!N486</f>
        <v>4.69999999855645</v>
      </c>
    </row>
    <row r="519" spans="2:3" x14ac:dyDescent="0.35">
      <c r="B519" s="42">
        <f>Taxi_journeydata_clean!J487</f>
        <v>2.06</v>
      </c>
      <c r="C519" s="42">
        <f>Taxi_journeydata_clean!N487</f>
        <v>11.666666669771075</v>
      </c>
    </row>
    <row r="520" spans="2:3" x14ac:dyDescent="0.35">
      <c r="B520" s="42">
        <f>Taxi_journeydata_clean!J488</f>
        <v>0.36</v>
      </c>
      <c r="C520" s="42">
        <f>Taxi_journeydata_clean!N488</f>
        <v>10.433333331020549</v>
      </c>
    </row>
    <row r="521" spans="2:3" x14ac:dyDescent="0.35">
      <c r="B521" s="42">
        <f>Taxi_journeydata_clean!J489</f>
        <v>6.12</v>
      </c>
      <c r="C521" s="42">
        <f>Taxi_journeydata_clean!N489</f>
        <v>29.500000001862645</v>
      </c>
    </row>
    <row r="522" spans="2:3" x14ac:dyDescent="0.35">
      <c r="B522" s="42">
        <f>Taxi_journeydata_clean!J490</f>
        <v>0.2</v>
      </c>
      <c r="C522" s="42">
        <f>Taxi_journeydata_clean!N490</f>
        <v>8.7500000023283064</v>
      </c>
    </row>
    <row r="523" spans="2:3" x14ac:dyDescent="0.35">
      <c r="B523" s="42">
        <f>Taxi_journeydata_clean!J491</f>
        <v>0.53</v>
      </c>
      <c r="C523" s="42">
        <f>Taxi_journeydata_clean!N491</f>
        <v>3.3333333372138441</v>
      </c>
    </row>
    <row r="524" spans="2:3" x14ac:dyDescent="0.35">
      <c r="B524" s="42">
        <f>Taxi_journeydata_clean!J492</f>
        <v>2.7</v>
      </c>
      <c r="C524" s="42">
        <f>Taxi_journeydata_clean!N492</f>
        <v>13.333333338377997</v>
      </c>
    </row>
    <row r="525" spans="2:3" x14ac:dyDescent="0.35">
      <c r="B525" s="42">
        <f>Taxi_journeydata_clean!J493</f>
        <v>0.8</v>
      </c>
      <c r="C525" s="42">
        <f>Taxi_journeydata_clean!N493</f>
        <v>7.4333333317190409</v>
      </c>
    </row>
    <row r="526" spans="2:3" x14ac:dyDescent="0.35">
      <c r="B526" s="42">
        <f>Taxi_journeydata_clean!J494</f>
        <v>1.01</v>
      </c>
      <c r="C526" s="42">
        <f>Taxi_journeydata_clean!N494</f>
        <v>6.2500000046566129</v>
      </c>
    </row>
    <row r="527" spans="2:3" x14ac:dyDescent="0.35">
      <c r="B527" s="42">
        <f>Taxi_journeydata_clean!J495</f>
        <v>0.65</v>
      </c>
      <c r="C527" s="42">
        <f>Taxi_journeydata_clean!N495</f>
        <v>4.6499999973457307</v>
      </c>
    </row>
    <row r="528" spans="2:3" x14ac:dyDescent="0.35">
      <c r="B528" s="42">
        <f>Taxi_journeydata_clean!J496</f>
        <v>1.51</v>
      </c>
      <c r="C528" s="42">
        <f>Taxi_journeydata_clean!N496</f>
        <v>8.8166666636243463</v>
      </c>
    </row>
    <row r="529" spans="2:3" x14ac:dyDescent="0.35">
      <c r="B529" s="42">
        <f>Taxi_journeydata_clean!J497</f>
        <v>0.92</v>
      </c>
      <c r="C529" s="42">
        <f>Taxi_journeydata_clean!N497</f>
        <v>3.4499999997206032</v>
      </c>
    </row>
    <row r="530" spans="2:3" x14ac:dyDescent="0.35">
      <c r="B530" s="42">
        <f>Taxi_journeydata_clean!J498</f>
        <v>0.94</v>
      </c>
      <c r="C530" s="42">
        <f>Taxi_journeydata_clean!N498</f>
        <v>4.4333333324175328</v>
      </c>
    </row>
    <row r="531" spans="2:3" x14ac:dyDescent="0.35">
      <c r="B531" s="42">
        <f>Taxi_journeydata_clean!J499</f>
        <v>0.88</v>
      </c>
      <c r="C531" s="42">
        <f>Taxi_journeydata_clean!N499</f>
        <v>4.883333332836628</v>
      </c>
    </row>
    <row r="532" spans="2:3" x14ac:dyDescent="0.35">
      <c r="B532" s="42">
        <f>Taxi_journeydata_clean!J500</f>
        <v>9.85</v>
      </c>
      <c r="C532" s="42">
        <f>Taxi_journeydata_clean!N500</f>
        <v>25.650000002933666</v>
      </c>
    </row>
    <row r="533" spans="2:3" x14ac:dyDescent="0.35">
      <c r="B533" s="42">
        <f>Taxi_journeydata_clean!J501</f>
        <v>2.1</v>
      </c>
      <c r="C533" s="42">
        <f>Taxi_journeydata_clean!N501</f>
        <v>11.133333337493241</v>
      </c>
    </row>
    <row r="534" spans="2:3" x14ac:dyDescent="0.35">
      <c r="B534" s="42">
        <f>Taxi_journeydata_clean!J502</f>
        <v>3.11</v>
      </c>
      <c r="C534" s="42">
        <f>Taxi_journeydata_clean!N502</f>
        <v>7.0000000018626451</v>
      </c>
    </row>
    <row r="535" spans="2:3" x14ac:dyDescent="0.35">
      <c r="B535" s="42">
        <f>Taxi_journeydata_clean!J503</f>
        <v>20.309999999999999</v>
      </c>
      <c r="C535" s="42">
        <f>Taxi_journeydata_clean!N503</f>
        <v>72.850000003818423</v>
      </c>
    </row>
    <row r="536" spans="2:3" x14ac:dyDescent="0.35">
      <c r="B536" s="42">
        <f>Taxi_journeydata_clean!J504</f>
        <v>3.05</v>
      </c>
      <c r="C536" s="42">
        <f>Taxi_journeydata_clean!N504</f>
        <v>25.849999997299165</v>
      </c>
    </row>
    <row r="537" spans="2:3" x14ac:dyDescent="0.35">
      <c r="B537" s="42">
        <f>Taxi_journeydata_clean!J505</f>
        <v>1.91</v>
      </c>
      <c r="C537" s="42">
        <f>Taxi_journeydata_clean!N505</f>
        <v>11.199999998789281</v>
      </c>
    </row>
    <row r="538" spans="2:3" x14ac:dyDescent="0.35">
      <c r="B538" s="42">
        <f>Taxi_journeydata_clean!J506</f>
        <v>1.9</v>
      </c>
      <c r="C538" s="42">
        <f>Taxi_journeydata_clean!N506</f>
        <v>11.750000001629815</v>
      </c>
    </row>
    <row r="539" spans="2:3" x14ac:dyDescent="0.35">
      <c r="B539" s="42">
        <f>Taxi_journeydata_clean!J507</f>
        <v>4.2</v>
      </c>
      <c r="C539" s="42">
        <f>Taxi_journeydata_clean!N507</f>
        <v>17.716666669584811</v>
      </c>
    </row>
    <row r="540" spans="2:3" x14ac:dyDescent="0.35">
      <c r="B540" s="42">
        <f>Taxi_journeydata_clean!J508</f>
        <v>1.34</v>
      </c>
      <c r="C540" s="42">
        <f>Taxi_journeydata_clean!N508</f>
        <v>8.40000000433065</v>
      </c>
    </row>
    <row r="541" spans="2:3" x14ac:dyDescent="0.35">
      <c r="B541" s="42">
        <f>Taxi_journeydata_clean!J509</f>
        <v>1.78</v>
      </c>
      <c r="C541" s="42">
        <f>Taxi_journeydata_clean!N509</f>
        <v>15.516666668700054</v>
      </c>
    </row>
    <row r="542" spans="2:3" x14ac:dyDescent="0.35">
      <c r="B542" s="42">
        <f>Taxi_journeydata_clean!J510</f>
        <v>1.3</v>
      </c>
      <c r="C542" s="42">
        <f>Taxi_journeydata_clean!N510</f>
        <v>7.4666666623670608</v>
      </c>
    </row>
    <row r="543" spans="2:3" x14ac:dyDescent="0.35">
      <c r="B543" s="42">
        <f>Taxi_journeydata_clean!J511</f>
        <v>0.77</v>
      </c>
      <c r="C543" s="42">
        <f>Taxi_journeydata_clean!N511</f>
        <v>7.7166666684206575</v>
      </c>
    </row>
    <row r="544" spans="2:3" x14ac:dyDescent="0.35">
      <c r="B544" s="42">
        <f>Taxi_journeydata_clean!J512</f>
        <v>2.16</v>
      </c>
      <c r="C544" s="42">
        <f>Taxi_journeydata_clean!N512</f>
        <v>14.416666663018987</v>
      </c>
    </row>
    <row r="545" spans="2:3" x14ac:dyDescent="0.35">
      <c r="B545" s="42">
        <f>Taxi_journeydata_clean!J513</f>
        <v>2.72</v>
      </c>
      <c r="C545" s="42">
        <f>Taxi_journeydata_clean!N513</f>
        <v>16.90000000060536</v>
      </c>
    </row>
    <row r="546" spans="2:3" x14ac:dyDescent="0.35">
      <c r="B546" s="42">
        <f>Taxi_journeydata_clean!J514</f>
        <v>3.95</v>
      </c>
      <c r="C546" s="42">
        <f>Taxi_journeydata_clean!N514</f>
        <v>28.600000001024455</v>
      </c>
    </row>
    <row r="547" spans="2:3" x14ac:dyDescent="0.35">
      <c r="B547" s="42">
        <f>Taxi_journeydata_clean!J515</f>
        <v>1.1299999999999999</v>
      </c>
      <c r="C547" s="42">
        <f>Taxi_journeydata_clean!N515</f>
        <v>5.4333333356771618</v>
      </c>
    </row>
    <row r="548" spans="2:3" x14ac:dyDescent="0.35">
      <c r="B548" s="42">
        <f>Taxi_journeydata_clean!J516</f>
        <v>7.08</v>
      </c>
      <c r="C548" s="42">
        <f>Taxi_journeydata_clean!N516</f>
        <v>42.766666668467224</v>
      </c>
    </row>
    <row r="549" spans="2:3" x14ac:dyDescent="0.35">
      <c r="B549" s="42">
        <f>Taxi_journeydata_clean!J517</f>
        <v>0.3</v>
      </c>
      <c r="C549" s="42">
        <f>Taxi_journeydata_clean!N517</f>
        <v>1.8166666617617011</v>
      </c>
    </row>
    <row r="550" spans="2:3" x14ac:dyDescent="0.35">
      <c r="B550" s="42">
        <f>Taxi_journeydata_clean!J518</f>
        <v>0.36</v>
      </c>
      <c r="C550" s="42">
        <f>Taxi_journeydata_clean!N518</f>
        <v>1.9333333347458392</v>
      </c>
    </row>
    <row r="551" spans="2:3" x14ac:dyDescent="0.35">
      <c r="B551" s="42">
        <f>Taxi_journeydata_clean!J519</f>
        <v>1.86</v>
      </c>
      <c r="C551" s="42">
        <f>Taxi_journeydata_clean!N519</f>
        <v>11.633333328645676</v>
      </c>
    </row>
    <row r="552" spans="2:3" x14ac:dyDescent="0.35">
      <c r="B552" s="42">
        <f>Taxi_journeydata_clean!J520</f>
        <v>1.52</v>
      </c>
      <c r="C552" s="42">
        <f>Taxi_journeydata_clean!N520</f>
        <v>16.93333333125338</v>
      </c>
    </row>
    <row r="553" spans="2:3" x14ac:dyDescent="0.35">
      <c r="B553" s="42">
        <f>Taxi_journeydata_clean!J521</f>
        <v>22.35</v>
      </c>
      <c r="C553" s="42">
        <f>Taxi_journeydata_clean!N521</f>
        <v>85.866666664369404</v>
      </c>
    </row>
    <row r="554" spans="2:3" x14ac:dyDescent="0.35">
      <c r="B554" s="42">
        <f>Taxi_journeydata_clean!J522</f>
        <v>9.4600000000000009</v>
      </c>
      <c r="C554" s="42">
        <f>Taxi_journeydata_clean!N522</f>
        <v>66.083333337446675</v>
      </c>
    </row>
    <row r="555" spans="2:3" x14ac:dyDescent="0.35">
      <c r="B555" s="42">
        <f>Taxi_journeydata_clean!J523</f>
        <v>2.77</v>
      </c>
      <c r="C555" s="42">
        <f>Taxi_journeydata_clean!N523</f>
        <v>14.516666665440425</v>
      </c>
    </row>
    <row r="556" spans="2:3" x14ac:dyDescent="0.35">
      <c r="B556" s="42">
        <f>Taxi_journeydata_clean!J524</f>
        <v>0.7</v>
      </c>
      <c r="C556" s="42">
        <f>Taxi_journeydata_clean!N524</f>
        <v>3.1666666630189866</v>
      </c>
    </row>
    <row r="557" spans="2:3" x14ac:dyDescent="0.35">
      <c r="B557" s="42">
        <f>Taxi_journeydata_clean!J525</f>
        <v>2.4900000000000002</v>
      </c>
      <c r="C557" s="42">
        <f>Taxi_journeydata_clean!N525</f>
        <v>16.650000005029142</v>
      </c>
    </row>
    <row r="558" spans="2:3" x14ac:dyDescent="0.35">
      <c r="B558" s="42">
        <f>Taxi_journeydata_clean!J526</f>
        <v>1.2</v>
      </c>
      <c r="C558" s="42">
        <f>Taxi_journeydata_clean!N526</f>
        <v>17.183333337306976</v>
      </c>
    </row>
    <row r="559" spans="2:3" x14ac:dyDescent="0.35">
      <c r="B559" s="42">
        <f>Taxi_journeydata_clean!J527</f>
        <v>1.1399999999999999</v>
      </c>
      <c r="C559" s="42">
        <f>Taxi_journeydata_clean!N527</f>
        <v>8.7166666716802865</v>
      </c>
    </row>
    <row r="560" spans="2:3" x14ac:dyDescent="0.35">
      <c r="B560" s="42">
        <f>Taxi_journeydata_clean!J528</f>
        <v>0.74</v>
      </c>
      <c r="C560" s="42">
        <f>Taxi_journeydata_clean!N528</f>
        <v>5.9499999973922968</v>
      </c>
    </row>
    <row r="561" spans="2:3" x14ac:dyDescent="0.35">
      <c r="B561" s="42">
        <f>Taxi_journeydata_clean!J529</f>
        <v>1.24</v>
      </c>
      <c r="C561" s="42">
        <f>Taxi_journeydata_clean!N529</f>
        <v>10.416666670935228</v>
      </c>
    </row>
    <row r="562" spans="2:3" x14ac:dyDescent="0.35">
      <c r="B562" s="42">
        <f>Taxi_journeydata_clean!J530</f>
        <v>0.44</v>
      </c>
      <c r="C562" s="42">
        <f>Taxi_journeydata_clean!N530</f>
        <v>2.9499999980907887</v>
      </c>
    </row>
    <row r="563" spans="2:3" x14ac:dyDescent="0.35">
      <c r="B563" s="42">
        <f>Taxi_journeydata_clean!J531</f>
        <v>0.8</v>
      </c>
      <c r="C563" s="42">
        <f>Taxi_journeydata_clean!N531</f>
        <v>4.3166666699107736</v>
      </c>
    </row>
    <row r="564" spans="2:3" x14ac:dyDescent="0.35">
      <c r="B564" s="42">
        <f>Taxi_journeydata_clean!J532</f>
        <v>4.6399999999999997</v>
      </c>
      <c r="C564" s="42">
        <f>Taxi_journeydata_clean!N532</f>
        <v>30.633333338191733</v>
      </c>
    </row>
    <row r="565" spans="2:3" x14ac:dyDescent="0.35">
      <c r="B565" s="42">
        <f>Taxi_journeydata_clean!J533</f>
        <v>1.1599999999999999</v>
      </c>
      <c r="C565" s="42">
        <f>Taxi_journeydata_clean!N533</f>
        <v>6.700000005075708</v>
      </c>
    </row>
    <row r="566" spans="2:3" x14ac:dyDescent="0.35">
      <c r="B566" s="42">
        <f>Taxi_journeydata_clean!J534</f>
        <v>0.46</v>
      </c>
      <c r="C566" s="42">
        <f>Taxi_journeydata_clean!N534</f>
        <v>3.9666666614357382</v>
      </c>
    </row>
    <row r="567" spans="2:3" x14ac:dyDescent="0.35">
      <c r="B567" s="42">
        <f>Taxi_journeydata_clean!J535</f>
        <v>1.29</v>
      </c>
      <c r="C567" s="42">
        <f>Taxi_journeydata_clean!N535</f>
        <v>10.016666671726853</v>
      </c>
    </row>
    <row r="568" spans="2:3" x14ac:dyDescent="0.35">
      <c r="B568" s="42">
        <f>Taxi_journeydata_clean!J536</f>
        <v>1.17</v>
      </c>
      <c r="C568" s="42">
        <f>Taxi_journeydata_clean!N536</f>
        <v>6.2000000034458935</v>
      </c>
    </row>
    <row r="569" spans="2:3" x14ac:dyDescent="0.35">
      <c r="B569" s="42">
        <f>Taxi_journeydata_clean!J537</f>
        <v>0.61</v>
      </c>
      <c r="C569" s="42">
        <f>Taxi_journeydata_clean!N537</f>
        <v>15.566666669910774</v>
      </c>
    </row>
    <row r="570" spans="2:3" x14ac:dyDescent="0.35">
      <c r="B570" s="42">
        <f>Taxi_journeydata_clean!J538</f>
        <v>0.65</v>
      </c>
      <c r="C570" s="42">
        <f>Taxi_journeydata_clean!N538</f>
        <v>3.6000000033527613</v>
      </c>
    </row>
    <row r="571" spans="2:3" x14ac:dyDescent="0.35">
      <c r="B571" s="42">
        <f>Taxi_journeydata_clean!J539</f>
        <v>0.56999999999999995</v>
      </c>
      <c r="C571" s="42">
        <f>Taxi_journeydata_clean!N539</f>
        <v>2.9833333287388086</v>
      </c>
    </row>
    <row r="572" spans="2:3" x14ac:dyDescent="0.35">
      <c r="B572" s="42">
        <f>Taxi_journeydata_clean!J540</f>
        <v>0.91</v>
      </c>
      <c r="C572" s="42">
        <f>Taxi_journeydata_clean!N540</f>
        <v>5.033333336468786</v>
      </c>
    </row>
    <row r="573" spans="2:3" x14ac:dyDescent="0.35">
      <c r="B573" s="42">
        <f>Taxi_journeydata_clean!J541</f>
        <v>2.2000000000000002</v>
      </c>
      <c r="C573" s="42">
        <f>Taxi_journeydata_clean!N541</f>
        <v>13.883333330741152</v>
      </c>
    </row>
    <row r="574" spans="2:3" x14ac:dyDescent="0.35">
      <c r="B574" s="42">
        <f>Taxi_journeydata_clean!J542</f>
        <v>1.67</v>
      </c>
      <c r="C574" s="42">
        <f>Taxi_journeydata_clean!N542</f>
        <v>17.81666666152887</v>
      </c>
    </row>
    <row r="575" spans="2:3" x14ac:dyDescent="0.35">
      <c r="B575" s="42">
        <f>Taxi_journeydata_clean!J543</f>
        <v>3.33</v>
      </c>
      <c r="C575" s="42">
        <f>Taxi_journeydata_clean!N543</f>
        <v>17.883333333302289</v>
      </c>
    </row>
    <row r="576" spans="2:3" x14ac:dyDescent="0.35">
      <c r="B576" s="42">
        <f>Taxi_journeydata_clean!J544</f>
        <v>1.88</v>
      </c>
      <c r="C576" s="42">
        <f>Taxi_journeydata_clean!N544</f>
        <v>7.8333333309274167</v>
      </c>
    </row>
    <row r="577" spans="2:3" x14ac:dyDescent="0.35">
      <c r="B577" s="42">
        <f>Taxi_journeydata_clean!J545</f>
        <v>1.01</v>
      </c>
      <c r="C577" s="42">
        <f>Taxi_journeydata_clean!N545</f>
        <v>6.3333333365153521</v>
      </c>
    </row>
    <row r="578" spans="2:3" x14ac:dyDescent="0.35">
      <c r="B578" s="42">
        <f>Taxi_journeydata_clean!J546</f>
        <v>2.6</v>
      </c>
      <c r="C578" s="42">
        <f>Taxi_journeydata_clean!N546</f>
        <v>20.050000003539026</v>
      </c>
    </row>
    <row r="579" spans="2:3" x14ac:dyDescent="0.35">
      <c r="B579" s="42">
        <f>Taxi_journeydata_clean!J547</f>
        <v>0.69</v>
      </c>
      <c r="C579" s="42">
        <f>Taxi_journeydata_clean!N547</f>
        <v>3.9500000013504177</v>
      </c>
    </row>
    <row r="580" spans="2:3" x14ac:dyDescent="0.35">
      <c r="B580" s="42">
        <f>Taxi_journeydata_clean!J548</f>
        <v>3.9</v>
      </c>
      <c r="C580" s="42">
        <f>Taxi_journeydata_clean!N548</f>
        <v>19.383333338191733</v>
      </c>
    </row>
    <row r="581" spans="2:3" x14ac:dyDescent="0.35">
      <c r="B581" s="42">
        <f>Taxi_journeydata_clean!J549</f>
        <v>10.97</v>
      </c>
      <c r="C581" s="42">
        <f>Taxi_journeydata_clean!N549</f>
        <v>43.350000001955777</v>
      </c>
    </row>
    <row r="582" spans="2:3" x14ac:dyDescent="0.35">
      <c r="B582" s="42">
        <f>Taxi_journeydata_clean!J550</f>
        <v>0.57999999999999996</v>
      </c>
      <c r="C582" s="42">
        <f>Taxi_journeydata_clean!N550</f>
        <v>4.1000000049825758</v>
      </c>
    </row>
    <row r="583" spans="2:3" x14ac:dyDescent="0.35">
      <c r="B583" s="42">
        <f>Taxi_journeydata_clean!J551</f>
        <v>1.55</v>
      </c>
      <c r="C583" s="42">
        <f>Taxi_journeydata_clean!N551</f>
        <v>12.833333336748183</v>
      </c>
    </row>
    <row r="584" spans="2:3" x14ac:dyDescent="0.35">
      <c r="B584" s="42">
        <f>Taxi_journeydata_clean!J552</f>
        <v>1.1100000000000001</v>
      </c>
      <c r="C584" s="42">
        <f>Taxi_journeydata_clean!N552</f>
        <v>11.883333334699273</v>
      </c>
    </row>
    <row r="585" spans="2:3" x14ac:dyDescent="0.35">
      <c r="B585" s="42">
        <f>Taxi_journeydata_clean!J553</f>
        <v>11.4</v>
      </c>
      <c r="C585" s="42">
        <f>Taxi_journeydata_clean!N553</f>
        <v>37.033333336003125</v>
      </c>
    </row>
    <row r="586" spans="2:3" x14ac:dyDescent="0.35">
      <c r="B586" s="42">
        <f>Taxi_journeydata_clean!J554</f>
        <v>2.5099999999999998</v>
      </c>
      <c r="C586" s="42">
        <f>Taxi_journeydata_clean!N554</f>
        <v>14.666666669072583</v>
      </c>
    </row>
    <row r="587" spans="2:3" x14ac:dyDescent="0.35">
      <c r="B587" s="42">
        <f>Taxi_journeydata_clean!J555</f>
        <v>8.24</v>
      </c>
      <c r="C587" s="42">
        <f>Taxi_journeydata_clean!N555</f>
        <v>22.100000000791624</v>
      </c>
    </row>
    <row r="588" spans="2:3" x14ac:dyDescent="0.35">
      <c r="B588" s="42">
        <f>Taxi_journeydata_clean!J556</f>
        <v>1.08</v>
      </c>
      <c r="C588" s="42">
        <f>Taxi_journeydata_clean!N556</f>
        <v>4.0500000037718564</v>
      </c>
    </row>
    <row r="589" spans="2:3" x14ac:dyDescent="0.35">
      <c r="B589" s="42">
        <f>Taxi_journeydata_clean!J557</f>
        <v>2.75</v>
      </c>
      <c r="C589" s="42">
        <f>Taxi_journeydata_clean!N557</f>
        <v>14.266666669864208</v>
      </c>
    </row>
    <row r="590" spans="2:3" x14ac:dyDescent="0.35">
      <c r="B590" s="42">
        <f>Taxi_journeydata_clean!J558</f>
        <v>1.35</v>
      </c>
      <c r="C590" s="42">
        <f>Taxi_journeydata_clean!N558</f>
        <v>9.7499999951105565</v>
      </c>
    </row>
    <row r="591" spans="2:3" x14ac:dyDescent="0.35">
      <c r="B591" s="42">
        <f>Taxi_journeydata_clean!J559</f>
        <v>2.09</v>
      </c>
      <c r="C591" s="42">
        <f>Taxi_journeydata_clean!N559</f>
        <v>20.833333331393078</v>
      </c>
    </row>
    <row r="592" spans="2:3" x14ac:dyDescent="0.35">
      <c r="B592" s="42">
        <f>Taxi_journeydata_clean!J560</f>
        <v>0.82</v>
      </c>
      <c r="C592" s="42">
        <f>Taxi_journeydata_clean!N560</f>
        <v>3.6000000033527613</v>
      </c>
    </row>
    <row r="593" spans="2:3" x14ac:dyDescent="0.35">
      <c r="B593" s="42">
        <f>Taxi_journeydata_clean!J561</f>
        <v>3.88</v>
      </c>
      <c r="C593" s="42">
        <f>Taxi_journeydata_clean!N561</f>
        <v>9.5166666700970381</v>
      </c>
    </row>
    <row r="594" spans="2:3" x14ac:dyDescent="0.35">
      <c r="B594" s="42">
        <f>Taxi_journeydata_clean!J562</f>
        <v>2.56</v>
      </c>
      <c r="C594" s="42">
        <f>Taxi_journeydata_clean!N562</f>
        <v>7.7666666696313769</v>
      </c>
    </row>
    <row r="595" spans="2:3" x14ac:dyDescent="0.35">
      <c r="B595" s="42">
        <f>Taxi_journeydata_clean!J563</f>
        <v>4.83</v>
      </c>
      <c r="C595" s="42">
        <f>Taxi_journeydata_clean!N563</f>
        <v>20.333333329763263</v>
      </c>
    </row>
    <row r="596" spans="2:3" x14ac:dyDescent="0.35">
      <c r="B596" s="42">
        <f>Taxi_journeydata_clean!J564</f>
        <v>1.5</v>
      </c>
      <c r="C596" s="42">
        <f>Taxi_journeydata_clean!N564</f>
        <v>7.4166666716337204</v>
      </c>
    </row>
    <row r="597" spans="2:3" x14ac:dyDescent="0.35">
      <c r="B597" s="42">
        <f>Taxi_journeydata_clean!J565</f>
        <v>5.5</v>
      </c>
      <c r="C597" s="42">
        <f>Taxi_journeydata_clean!N565</f>
        <v>33.999999995576218</v>
      </c>
    </row>
    <row r="598" spans="2:3" x14ac:dyDescent="0.35">
      <c r="B598" s="42">
        <f>Taxi_journeydata_clean!J566</f>
        <v>0.63</v>
      </c>
      <c r="C598" s="42">
        <f>Taxi_journeydata_clean!N566</f>
        <v>4.883333332836628</v>
      </c>
    </row>
    <row r="599" spans="2:3" x14ac:dyDescent="0.35">
      <c r="B599" s="42">
        <f>Taxi_journeydata_clean!J567</f>
        <v>0.78</v>
      </c>
      <c r="C599" s="42">
        <f>Taxi_journeydata_clean!N567</f>
        <v>5.0499999965541065</v>
      </c>
    </row>
    <row r="600" spans="2:3" x14ac:dyDescent="0.35">
      <c r="B600" s="42">
        <f>Taxi_journeydata_clean!J568</f>
        <v>5.84</v>
      </c>
      <c r="C600" s="42">
        <f>Taxi_journeydata_clean!N568</f>
        <v>13.249999996041879</v>
      </c>
    </row>
    <row r="601" spans="2:3" x14ac:dyDescent="0.35">
      <c r="B601" s="42">
        <f>Taxi_journeydata_clean!J569</f>
        <v>0.44</v>
      </c>
      <c r="C601" s="42">
        <f>Taxi_journeydata_clean!N569</f>
        <v>2.0333333371672779</v>
      </c>
    </row>
    <row r="602" spans="2:3" x14ac:dyDescent="0.35">
      <c r="B602" s="42">
        <f>Taxi_journeydata_clean!J570</f>
        <v>1.1399999999999999</v>
      </c>
      <c r="C602" s="42">
        <f>Taxi_journeydata_clean!N570</f>
        <v>8.2833333313465118</v>
      </c>
    </row>
    <row r="603" spans="2:3" x14ac:dyDescent="0.35">
      <c r="B603" s="42">
        <f>Taxi_journeydata_clean!J571</f>
        <v>0.94</v>
      </c>
      <c r="C603" s="42">
        <f>Taxi_journeydata_clean!N571</f>
        <v>2.1166666690260172</v>
      </c>
    </row>
    <row r="604" spans="2:3" x14ac:dyDescent="0.35">
      <c r="B604" s="42">
        <f>Taxi_journeydata_clean!J572</f>
        <v>16.37</v>
      </c>
      <c r="C604" s="42">
        <f>Taxi_journeydata_clean!N572</f>
        <v>45.299999996786937</v>
      </c>
    </row>
    <row r="605" spans="2:3" x14ac:dyDescent="0.35">
      <c r="B605" s="42">
        <f>Taxi_journeydata_clean!J573</f>
        <v>3.54</v>
      </c>
      <c r="C605" s="42">
        <f>Taxi_journeydata_clean!N573</f>
        <v>9.0333333285525441</v>
      </c>
    </row>
    <row r="606" spans="2:3" x14ac:dyDescent="0.35">
      <c r="B606" s="42">
        <f>Taxi_journeydata_clean!J574</f>
        <v>26.32</v>
      </c>
      <c r="C606" s="42">
        <f>Taxi_journeydata_clean!N574</f>
        <v>51.133333331672475</v>
      </c>
    </row>
    <row r="607" spans="2:3" x14ac:dyDescent="0.35">
      <c r="B607" s="42">
        <f>Taxi_journeydata_clean!J575</f>
        <v>3.4</v>
      </c>
      <c r="C607" s="42">
        <f>Taxi_journeydata_clean!N575</f>
        <v>19.766666666837409</v>
      </c>
    </row>
    <row r="608" spans="2:3" x14ac:dyDescent="0.35">
      <c r="B608" s="42">
        <f>Taxi_journeydata_clean!J576</f>
        <v>0.83</v>
      </c>
      <c r="C608" s="42">
        <f>Taxi_journeydata_clean!N576</f>
        <v>4.8166666715405881</v>
      </c>
    </row>
    <row r="609" spans="2:3" x14ac:dyDescent="0.35">
      <c r="B609" s="42">
        <f>Taxi_journeydata_clean!J577</f>
        <v>1.72</v>
      </c>
      <c r="C609" s="42">
        <f>Taxi_journeydata_clean!N577</f>
        <v>12.766666664974764</v>
      </c>
    </row>
    <row r="610" spans="2:3" x14ac:dyDescent="0.35">
      <c r="B610" s="42">
        <f>Taxi_journeydata_clean!J578</f>
        <v>1.3</v>
      </c>
      <c r="C610" s="42">
        <f>Taxi_journeydata_clean!N578</f>
        <v>8.916666666045785</v>
      </c>
    </row>
    <row r="611" spans="2:3" x14ac:dyDescent="0.35">
      <c r="B611" s="42">
        <f>Taxi_journeydata_clean!J579</f>
        <v>7.77</v>
      </c>
      <c r="C611" s="42">
        <f>Taxi_journeydata_clean!N579</f>
        <v>27.450000004610047</v>
      </c>
    </row>
    <row r="612" spans="2:3" x14ac:dyDescent="0.35">
      <c r="B612" s="42">
        <f>Taxi_journeydata_clean!J580</f>
        <v>1.63</v>
      </c>
      <c r="C612" s="42">
        <f>Taxi_journeydata_clean!N580</f>
        <v>17.000000003026798</v>
      </c>
    </row>
    <row r="613" spans="2:3" x14ac:dyDescent="0.35">
      <c r="B613" s="42">
        <f>Taxi_journeydata_clean!J581</f>
        <v>0.87</v>
      </c>
      <c r="C613" s="42">
        <f>Taxi_journeydata_clean!N581</f>
        <v>4.6499999973457307</v>
      </c>
    </row>
    <row r="614" spans="2:3" x14ac:dyDescent="0.35">
      <c r="B614" s="42">
        <f>Taxi_journeydata_clean!J582</f>
        <v>0.54</v>
      </c>
      <c r="C614" s="42">
        <f>Taxi_journeydata_clean!N582</f>
        <v>2.4999999976716936</v>
      </c>
    </row>
    <row r="615" spans="2:3" x14ac:dyDescent="0.35">
      <c r="B615" s="42">
        <f>Taxi_journeydata_clean!J583</f>
        <v>2.57</v>
      </c>
      <c r="C615" s="42">
        <f>Taxi_journeydata_clean!N583</f>
        <v>11.000000004423782</v>
      </c>
    </row>
    <row r="616" spans="2:3" x14ac:dyDescent="0.35">
      <c r="B616" s="42">
        <f>Taxi_journeydata_clean!J584</f>
        <v>2.84</v>
      </c>
      <c r="C616" s="42">
        <f>Taxi_journeydata_clean!N584</f>
        <v>15.01666666707024</v>
      </c>
    </row>
    <row r="617" spans="2:3" x14ac:dyDescent="0.35">
      <c r="B617" s="42">
        <f>Taxi_journeydata_clean!J585</f>
        <v>6.69</v>
      </c>
      <c r="C617" s="42">
        <f>Taxi_journeydata_clean!N585</f>
        <v>21.51666666730307</v>
      </c>
    </row>
    <row r="618" spans="2:3" x14ac:dyDescent="0.35">
      <c r="B618" s="42">
        <f>Taxi_journeydata_clean!J586</f>
        <v>1.8</v>
      </c>
      <c r="C618" s="42">
        <f>Taxi_journeydata_clean!N586</f>
        <v>11.28333333064802</v>
      </c>
    </row>
    <row r="619" spans="2:3" x14ac:dyDescent="0.35">
      <c r="B619" s="42">
        <f>Taxi_journeydata_clean!J587</f>
        <v>4.3499999999999996</v>
      </c>
      <c r="C619" s="42">
        <f>Taxi_journeydata_clean!N587</f>
        <v>19.600000003119931</v>
      </c>
    </row>
    <row r="620" spans="2:3" x14ac:dyDescent="0.35">
      <c r="B620" s="42">
        <f>Taxi_journeydata_clean!J588</f>
        <v>1.4</v>
      </c>
      <c r="C620" s="42">
        <f>Taxi_journeydata_clean!N588</f>
        <v>8.2500000006984919</v>
      </c>
    </row>
    <row r="621" spans="2:3" x14ac:dyDescent="0.35">
      <c r="B621" s="42">
        <f>Taxi_journeydata_clean!J589</f>
        <v>2.06</v>
      </c>
      <c r="C621" s="42">
        <f>Taxi_journeydata_clean!N589</f>
        <v>9.0166666684672236</v>
      </c>
    </row>
    <row r="622" spans="2:3" x14ac:dyDescent="0.35">
      <c r="B622" s="42">
        <f>Taxi_journeydata_clean!J590</f>
        <v>2.4900000000000002</v>
      </c>
      <c r="C622" s="42">
        <f>Taxi_journeydata_clean!N590</f>
        <v>8.6666666704695672</v>
      </c>
    </row>
    <row r="623" spans="2:3" x14ac:dyDescent="0.35">
      <c r="B623" s="42">
        <f>Taxi_journeydata_clean!J591</f>
        <v>0.81</v>
      </c>
      <c r="C623" s="42">
        <f>Taxi_journeydata_clean!N591</f>
        <v>5.3000000026077032</v>
      </c>
    </row>
    <row r="624" spans="2:3" x14ac:dyDescent="0.35">
      <c r="B624" s="42">
        <f>Taxi_journeydata_clean!J592</f>
        <v>1.42</v>
      </c>
      <c r="C624" s="42">
        <f>Taxi_journeydata_clean!N592</f>
        <v>5.9666666679549962</v>
      </c>
    </row>
    <row r="625" spans="2:3" x14ac:dyDescent="0.35">
      <c r="B625" s="42">
        <f>Taxi_journeydata_clean!J593</f>
        <v>1.18</v>
      </c>
      <c r="C625" s="42">
        <f>Taxi_journeydata_clean!N593</f>
        <v>6.033333329251036</v>
      </c>
    </row>
    <row r="626" spans="2:3" x14ac:dyDescent="0.35">
      <c r="B626" s="42">
        <f>Taxi_journeydata_clean!J594</f>
        <v>5.3</v>
      </c>
      <c r="C626" s="42">
        <f>Taxi_journeydata_clean!N594</f>
        <v>11.416666663717479</v>
      </c>
    </row>
    <row r="627" spans="2:3" x14ac:dyDescent="0.35">
      <c r="B627" s="42">
        <f>Taxi_journeydata_clean!J595</f>
        <v>0.74</v>
      </c>
      <c r="C627" s="42">
        <f>Taxi_journeydata_clean!N595</f>
        <v>6.1500000022351742</v>
      </c>
    </row>
    <row r="628" spans="2:3" x14ac:dyDescent="0.35">
      <c r="B628" s="42">
        <f>Taxi_journeydata_clean!J596</f>
        <v>1.1100000000000001</v>
      </c>
      <c r="C628" s="42">
        <f>Taxi_journeydata_clean!N596</f>
        <v>3.6500000045634806</v>
      </c>
    </row>
    <row r="629" spans="2:3" x14ac:dyDescent="0.35">
      <c r="B629" s="42">
        <f>Taxi_journeydata_clean!J597</f>
        <v>2.68</v>
      </c>
      <c r="C629" s="42">
        <f>Taxi_journeydata_clean!N597</f>
        <v>17.016666663112119</v>
      </c>
    </row>
    <row r="630" spans="2:3" x14ac:dyDescent="0.35">
      <c r="B630" s="42">
        <f>Taxi_journeydata_clean!J598</f>
        <v>1.68</v>
      </c>
      <c r="C630" s="42">
        <f>Taxi_journeydata_clean!N598</f>
        <v>11.28333333064802</v>
      </c>
    </row>
    <row r="631" spans="2:3" x14ac:dyDescent="0.35">
      <c r="B631" s="42">
        <f>Taxi_journeydata_clean!J599</f>
        <v>8.16</v>
      </c>
      <c r="C631" s="42">
        <f>Taxi_journeydata_clean!N599</f>
        <v>22.083333330228925</v>
      </c>
    </row>
    <row r="632" spans="2:3" x14ac:dyDescent="0.35">
      <c r="B632" s="42">
        <f>Taxi_journeydata_clean!J600</f>
        <v>0.38</v>
      </c>
      <c r="C632" s="42">
        <f>Taxi_journeydata_clean!N600</f>
        <v>1.6333333379589021</v>
      </c>
    </row>
    <row r="633" spans="2:3" x14ac:dyDescent="0.35">
      <c r="B633" s="42">
        <f>Taxi_journeydata_clean!J601</f>
        <v>1.3</v>
      </c>
      <c r="C633" s="42">
        <f>Taxi_journeydata_clean!N601</f>
        <v>9.3666666664648801</v>
      </c>
    </row>
    <row r="634" spans="2:3" x14ac:dyDescent="0.35">
      <c r="B634" s="42">
        <f>Taxi_journeydata_clean!J602</f>
        <v>6.71</v>
      </c>
      <c r="C634" s="42">
        <f>Taxi_journeydata_clean!N602</f>
        <v>16.500000001396984</v>
      </c>
    </row>
    <row r="635" spans="2:3" x14ac:dyDescent="0.35">
      <c r="B635" s="42">
        <f>Taxi_journeydata_clean!J603</f>
        <v>2.8</v>
      </c>
      <c r="C635" s="42">
        <f>Taxi_journeydata_clean!N603</f>
        <v>20.450000002747402</v>
      </c>
    </row>
    <row r="636" spans="2:3" x14ac:dyDescent="0.35">
      <c r="B636" s="42">
        <f>Taxi_journeydata_clean!J604</f>
        <v>1.58</v>
      </c>
      <c r="C636" s="42">
        <f>Taxi_journeydata_clean!N604</f>
        <v>11.266666670562699</v>
      </c>
    </row>
    <row r="637" spans="2:3" x14ac:dyDescent="0.35">
      <c r="B637" s="42">
        <f>Taxi_journeydata_clean!J605</f>
        <v>1.35</v>
      </c>
      <c r="C637" s="42">
        <f>Taxi_journeydata_clean!N605</f>
        <v>8.1499999982770532</v>
      </c>
    </row>
    <row r="638" spans="2:3" x14ac:dyDescent="0.35">
      <c r="B638" s="42">
        <f>Taxi_journeydata_clean!J606</f>
        <v>1.07</v>
      </c>
      <c r="C638" s="42">
        <f>Taxi_journeydata_clean!N606</f>
        <v>8.9999999979045242</v>
      </c>
    </row>
    <row r="639" spans="2:3" x14ac:dyDescent="0.35">
      <c r="B639" s="42">
        <f>Taxi_journeydata_clean!J607</f>
        <v>5.92</v>
      </c>
      <c r="C639" s="42">
        <f>Taxi_journeydata_clean!N607</f>
        <v>27.016666664276272</v>
      </c>
    </row>
    <row r="640" spans="2:3" x14ac:dyDescent="0.35">
      <c r="B640" s="42">
        <f>Taxi_journeydata_clean!J608</f>
        <v>4.45</v>
      </c>
      <c r="C640" s="42">
        <f>Taxi_journeydata_clean!N608</f>
        <v>23.983333334326744</v>
      </c>
    </row>
    <row r="641" spans="2:3" x14ac:dyDescent="0.35">
      <c r="B641" s="42">
        <f>Taxi_journeydata_clean!J609</f>
        <v>1.97</v>
      </c>
      <c r="C641" s="42">
        <f>Taxi_journeydata_clean!N609</f>
        <v>16.616666663903743</v>
      </c>
    </row>
    <row r="642" spans="2:3" x14ac:dyDescent="0.35">
      <c r="B642" s="42">
        <f>Taxi_journeydata_clean!J610</f>
        <v>3.38</v>
      </c>
      <c r="C642" s="42">
        <f>Taxi_journeydata_clean!N610</f>
        <v>17.516666664741933</v>
      </c>
    </row>
    <row r="643" spans="2:3" x14ac:dyDescent="0.35">
      <c r="B643" s="42">
        <f>Taxi_journeydata_clean!J611</f>
        <v>1.06</v>
      </c>
      <c r="C643" s="42">
        <f>Taxi_journeydata_clean!N611</f>
        <v>8.0333333357702941</v>
      </c>
    </row>
    <row r="644" spans="2:3" x14ac:dyDescent="0.35">
      <c r="B644" s="42">
        <f>Taxi_journeydata_clean!J612</f>
        <v>6.16</v>
      </c>
      <c r="C644" s="42">
        <f>Taxi_journeydata_clean!N612</f>
        <v>59.183333338005468</v>
      </c>
    </row>
    <row r="645" spans="2:3" x14ac:dyDescent="0.35">
      <c r="B645" s="42">
        <f>Taxi_journeydata_clean!J613</f>
        <v>1.39</v>
      </c>
      <c r="C645" s="42">
        <f>Taxi_journeydata_clean!N613</f>
        <v>11.21666666935198</v>
      </c>
    </row>
    <row r="646" spans="2:3" x14ac:dyDescent="0.35">
      <c r="B646" s="42">
        <f>Taxi_journeydata_clean!J614</f>
        <v>7.92</v>
      </c>
      <c r="C646" s="42">
        <f>Taxi_journeydata_clean!N614</f>
        <v>31.483333337819204</v>
      </c>
    </row>
    <row r="647" spans="2:3" x14ac:dyDescent="0.35">
      <c r="B647" s="42">
        <f>Taxi_journeydata_clean!J615</f>
        <v>1.24</v>
      </c>
      <c r="C647" s="42">
        <f>Taxi_journeydata_clean!N615</f>
        <v>8.4333333349786699</v>
      </c>
    </row>
    <row r="648" spans="2:3" x14ac:dyDescent="0.35">
      <c r="B648" s="42">
        <f>Taxi_journeydata_clean!J616</f>
        <v>3.3</v>
      </c>
      <c r="C648" s="42">
        <f>Taxi_journeydata_clean!N616</f>
        <v>19.983333331765607</v>
      </c>
    </row>
    <row r="649" spans="2:3" x14ac:dyDescent="0.35">
      <c r="B649" s="42">
        <f>Taxi_journeydata_clean!J617</f>
        <v>0.86</v>
      </c>
      <c r="C649" s="42">
        <f>Taxi_journeydata_clean!N617</f>
        <v>4.1000000049825758</v>
      </c>
    </row>
    <row r="650" spans="2:3" x14ac:dyDescent="0.35">
      <c r="B650" s="42">
        <f>Taxi_journeydata_clean!J618</f>
        <v>1.45</v>
      </c>
      <c r="C650" s="42">
        <f>Taxi_journeydata_clean!N618</f>
        <v>10.733333338284865</v>
      </c>
    </row>
    <row r="651" spans="2:3" x14ac:dyDescent="0.35">
      <c r="B651" s="42">
        <f>Taxi_journeydata_clean!J619</f>
        <v>2.4300000000000002</v>
      </c>
      <c r="C651" s="42">
        <f>Taxi_journeydata_clean!N619</f>
        <v>17.916666663950309</v>
      </c>
    </row>
    <row r="652" spans="2:3" x14ac:dyDescent="0.35">
      <c r="B652" s="42">
        <f>Taxi_journeydata_clean!J620</f>
        <v>1.81</v>
      </c>
      <c r="C652" s="42">
        <f>Taxi_journeydata_clean!N620</f>
        <v>13.466666671447456</v>
      </c>
    </row>
    <row r="653" spans="2:3" x14ac:dyDescent="0.35">
      <c r="B653" s="42">
        <f>Taxi_journeydata_clean!J621</f>
        <v>5.54</v>
      </c>
      <c r="C653" s="42">
        <f>Taxi_journeydata_clean!N621</f>
        <v>28.166666671168059</v>
      </c>
    </row>
    <row r="654" spans="2:3" x14ac:dyDescent="0.35">
      <c r="B654" s="42">
        <f>Taxi_journeydata_clean!J622</f>
        <v>2.0299999999999998</v>
      </c>
      <c r="C654" s="42">
        <f>Taxi_journeydata_clean!N622</f>
        <v>12.866666667396203</v>
      </c>
    </row>
    <row r="655" spans="2:3" x14ac:dyDescent="0.35">
      <c r="B655" s="42">
        <f>Taxi_journeydata_clean!J623</f>
        <v>1.55</v>
      </c>
      <c r="C655" s="42">
        <f>Taxi_journeydata_clean!N623</f>
        <v>9.7666666656732559</v>
      </c>
    </row>
    <row r="656" spans="2:3" x14ac:dyDescent="0.35">
      <c r="B656" s="42">
        <f>Taxi_journeydata_clean!J624</f>
        <v>0.68</v>
      </c>
      <c r="C656" s="42">
        <f>Taxi_journeydata_clean!N624</f>
        <v>5.0166666659060866</v>
      </c>
    </row>
    <row r="657" spans="2:3" x14ac:dyDescent="0.35">
      <c r="B657" s="42">
        <f>Taxi_journeydata_clean!J625</f>
        <v>12.73</v>
      </c>
      <c r="C657" s="42">
        <f>Taxi_journeydata_clean!N625</f>
        <v>25.066666669445112</v>
      </c>
    </row>
    <row r="658" spans="2:3" x14ac:dyDescent="0.35">
      <c r="B658" s="42">
        <f>Taxi_journeydata_clean!J626</f>
        <v>0.35</v>
      </c>
      <c r="C658" s="42">
        <f>Taxi_journeydata_clean!N626</f>
        <v>1.0833333351183683</v>
      </c>
    </row>
    <row r="659" spans="2:3" x14ac:dyDescent="0.35">
      <c r="B659" s="42">
        <f>Taxi_journeydata_clean!J627</f>
        <v>1.59</v>
      </c>
      <c r="C659" s="42">
        <f>Taxi_journeydata_clean!N627</f>
        <v>5.5333333380986005</v>
      </c>
    </row>
    <row r="660" spans="2:3" x14ac:dyDescent="0.35">
      <c r="B660" s="42">
        <f>Taxi_journeydata_clean!J628</f>
        <v>2.23</v>
      </c>
      <c r="C660" s="42">
        <f>Taxi_journeydata_clean!N628</f>
        <v>13.500000002095476</v>
      </c>
    </row>
    <row r="661" spans="2:3" x14ac:dyDescent="0.35">
      <c r="B661" s="42">
        <f>Taxi_journeydata_clean!J629</f>
        <v>0.91</v>
      </c>
      <c r="C661" s="42">
        <f>Taxi_journeydata_clean!N629</f>
        <v>7.9000000027008355</v>
      </c>
    </row>
    <row r="662" spans="2:3" x14ac:dyDescent="0.35">
      <c r="B662" s="42">
        <f>Taxi_journeydata_clean!J630</f>
        <v>8.84</v>
      </c>
      <c r="C662" s="42">
        <f>Taxi_journeydata_clean!N630</f>
        <v>78.350000000791624</v>
      </c>
    </row>
    <row r="663" spans="2:3" x14ac:dyDescent="0.35">
      <c r="B663" s="42">
        <f>Taxi_journeydata_clean!J631</f>
        <v>1.18</v>
      </c>
      <c r="C663" s="42">
        <f>Taxi_journeydata_clean!N631</f>
        <v>8.216666670050472</v>
      </c>
    </row>
    <row r="664" spans="2:3" x14ac:dyDescent="0.35">
      <c r="B664" s="42">
        <f>Taxi_journeydata_clean!J632</f>
        <v>3.23</v>
      </c>
      <c r="C664" s="42">
        <f>Taxi_journeydata_clean!N632</f>
        <v>23.45000000204891</v>
      </c>
    </row>
    <row r="665" spans="2:3" x14ac:dyDescent="0.35">
      <c r="B665" s="42">
        <f>Taxi_journeydata_clean!J633</f>
        <v>11.76</v>
      </c>
      <c r="C665" s="42">
        <f>Taxi_journeydata_clean!N633</f>
        <v>45.633333334699273</v>
      </c>
    </row>
    <row r="666" spans="2:3" x14ac:dyDescent="0.35">
      <c r="B666" s="42">
        <f>Taxi_journeydata_clean!J634</f>
        <v>0.35</v>
      </c>
      <c r="C666" s="42">
        <f>Taxi_journeydata_clean!N634</f>
        <v>2.183333330322057</v>
      </c>
    </row>
    <row r="667" spans="2:3" x14ac:dyDescent="0.35">
      <c r="B667" s="42">
        <f>Taxi_journeydata_clean!J635</f>
        <v>16.04</v>
      </c>
      <c r="C667" s="42">
        <f>Taxi_journeydata_clean!N635</f>
        <v>36.800000000512227</v>
      </c>
    </row>
    <row r="668" spans="2:3" x14ac:dyDescent="0.35">
      <c r="B668" s="42">
        <f>Taxi_journeydata_clean!J636</f>
        <v>0.87</v>
      </c>
      <c r="C668" s="42">
        <f>Taxi_journeydata_clean!N636</f>
        <v>5.9499999973922968</v>
      </c>
    </row>
    <row r="669" spans="2:3" x14ac:dyDescent="0.35">
      <c r="B669" s="42">
        <f>Taxi_journeydata_clean!J637</f>
        <v>1.03</v>
      </c>
      <c r="C669" s="42">
        <f>Taxi_journeydata_clean!N637</f>
        <v>7.9666666639968753</v>
      </c>
    </row>
    <row r="670" spans="2:3" x14ac:dyDescent="0.35">
      <c r="B670" s="42">
        <f>Taxi_journeydata_clean!J638</f>
        <v>8.01</v>
      </c>
      <c r="C670" s="42">
        <f>Taxi_journeydata_clean!N638</f>
        <v>68.133333334699273</v>
      </c>
    </row>
    <row r="671" spans="2:3" x14ac:dyDescent="0.35">
      <c r="B671" s="42">
        <f>Taxi_journeydata_clean!J639</f>
        <v>1.35</v>
      </c>
      <c r="C671" s="42">
        <f>Taxi_journeydata_clean!N639</f>
        <v>7.6499999966472387</v>
      </c>
    </row>
    <row r="672" spans="2:3" x14ac:dyDescent="0.35">
      <c r="B672" s="42">
        <f>Taxi_journeydata_clean!J640</f>
        <v>2.89</v>
      </c>
      <c r="C672" s="42">
        <f>Taxi_journeydata_clean!N640</f>
        <v>17.86666666273959</v>
      </c>
    </row>
    <row r="673" spans="2:3" x14ac:dyDescent="0.35">
      <c r="B673" s="42">
        <f>Taxi_journeydata_clean!J641</f>
        <v>1.31</v>
      </c>
      <c r="C673" s="42">
        <f>Taxi_journeydata_clean!N641</f>
        <v>13.233333335956559</v>
      </c>
    </row>
    <row r="674" spans="2:3" x14ac:dyDescent="0.35">
      <c r="B674" s="42">
        <f>Taxi_journeydata_clean!J642</f>
        <v>7</v>
      </c>
      <c r="C674" s="42">
        <f>Taxi_journeydata_clean!N642</f>
        <v>62.883333333302289</v>
      </c>
    </row>
    <row r="675" spans="2:3" x14ac:dyDescent="0.35">
      <c r="B675" s="42">
        <f>Taxi_journeydata_clean!J643</f>
        <v>0.97</v>
      </c>
      <c r="C675" s="42">
        <f>Taxi_journeydata_clean!N643</f>
        <v>7.550000004703179</v>
      </c>
    </row>
    <row r="676" spans="2:3" x14ac:dyDescent="0.35">
      <c r="B676" s="42">
        <f>Taxi_journeydata_clean!J644</f>
        <v>4.32</v>
      </c>
      <c r="C676" s="42">
        <f>Taxi_journeydata_clean!N644</f>
        <v>22.299999995157123</v>
      </c>
    </row>
    <row r="677" spans="2:3" x14ac:dyDescent="0.35">
      <c r="B677" s="42">
        <f>Taxi_journeydata_clean!J645</f>
        <v>1.18</v>
      </c>
      <c r="C677" s="42">
        <f>Taxi_journeydata_clean!N645</f>
        <v>5.4833333368878812</v>
      </c>
    </row>
    <row r="678" spans="2:3" x14ac:dyDescent="0.35">
      <c r="B678" s="42">
        <f>Taxi_journeydata_clean!J646</f>
        <v>6.07</v>
      </c>
      <c r="C678" s="42">
        <f>Taxi_journeydata_clean!N646</f>
        <v>17.966666665161029</v>
      </c>
    </row>
    <row r="679" spans="2:3" x14ac:dyDescent="0.35">
      <c r="B679" s="42">
        <f>Taxi_journeydata_clean!J647</f>
        <v>0.73</v>
      </c>
      <c r="C679" s="42">
        <f>Taxi_journeydata_clean!N647</f>
        <v>5.033333336468786</v>
      </c>
    </row>
    <row r="680" spans="2:3" x14ac:dyDescent="0.35">
      <c r="B680" s="42">
        <f>Taxi_journeydata_clean!J648</f>
        <v>0.7</v>
      </c>
      <c r="C680" s="42">
        <f>Taxi_journeydata_clean!N648</f>
        <v>3.2999999960884452</v>
      </c>
    </row>
    <row r="681" spans="2:3" x14ac:dyDescent="0.35">
      <c r="B681" s="42">
        <f>Taxi_journeydata_clean!J649</f>
        <v>5.91</v>
      </c>
      <c r="C681" s="42">
        <f>Taxi_journeydata_clean!N649</f>
        <v>22.016666668932885</v>
      </c>
    </row>
    <row r="682" spans="2:3" x14ac:dyDescent="0.35">
      <c r="B682" s="42">
        <f>Taxi_journeydata_clean!J650</f>
        <v>2.23</v>
      </c>
      <c r="C682" s="42">
        <f>Taxi_journeydata_clean!N650</f>
        <v>11.366666662506759</v>
      </c>
    </row>
    <row r="683" spans="2:3" x14ac:dyDescent="0.35">
      <c r="B683" s="42">
        <f>Taxi_journeydata_clean!J651</f>
        <v>1.2</v>
      </c>
      <c r="C683" s="42">
        <f>Taxi_journeydata_clean!N651</f>
        <v>6.9333333300892264</v>
      </c>
    </row>
    <row r="684" spans="2:3" x14ac:dyDescent="0.35">
      <c r="B684" s="42">
        <f>Taxi_journeydata_clean!J652</f>
        <v>16.48</v>
      </c>
      <c r="C684" s="42">
        <f>Taxi_journeydata_clean!N652</f>
        <v>58.733333337586373</v>
      </c>
    </row>
    <row r="685" spans="2:3" x14ac:dyDescent="0.35">
      <c r="B685" s="42">
        <f>Taxi_journeydata_clean!J653</f>
        <v>1.05</v>
      </c>
      <c r="C685" s="42">
        <f>Taxi_journeydata_clean!N653</f>
        <v>14.716666670283303</v>
      </c>
    </row>
    <row r="686" spans="2:3" x14ac:dyDescent="0.35">
      <c r="B686" s="42">
        <f>Taxi_journeydata_clean!J654</f>
        <v>0.9</v>
      </c>
      <c r="C686" s="42">
        <f>Taxi_journeydata_clean!N654</f>
        <v>4.8166666715405881</v>
      </c>
    </row>
    <row r="687" spans="2:3" x14ac:dyDescent="0.35">
      <c r="B687" s="42">
        <f>Taxi_journeydata_clean!J655</f>
        <v>0.73</v>
      </c>
      <c r="C687" s="42">
        <f>Taxi_journeydata_clean!N655</f>
        <v>3.6166666634380817</v>
      </c>
    </row>
    <row r="688" spans="2:3" x14ac:dyDescent="0.35">
      <c r="B688" s="42">
        <f>Taxi_journeydata_clean!J656</f>
        <v>11.37</v>
      </c>
      <c r="C688" s="42">
        <f>Taxi_journeydata_clean!N656</f>
        <v>36.766666669864208</v>
      </c>
    </row>
    <row r="689" spans="2:3" x14ac:dyDescent="0.35">
      <c r="B689" s="42">
        <f>Taxi_journeydata_clean!J657</f>
        <v>2.19</v>
      </c>
      <c r="C689" s="42">
        <f>Taxi_journeydata_clean!N657</f>
        <v>12.449999997625127</v>
      </c>
    </row>
    <row r="690" spans="2:3" x14ac:dyDescent="0.35">
      <c r="B690" s="42">
        <f>Taxi_journeydata_clean!J658</f>
        <v>3.41</v>
      </c>
      <c r="C690" s="42">
        <f>Taxi_journeydata_clean!N658</f>
        <v>13.450000000884756</v>
      </c>
    </row>
    <row r="691" spans="2:3" x14ac:dyDescent="0.35">
      <c r="B691" s="42">
        <f>Taxi_journeydata_clean!J659</f>
        <v>2.58</v>
      </c>
      <c r="C691" s="42">
        <f>Taxi_journeydata_clean!N659</f>
        <v>16.366666668327525</v>
      </c>
    </row>
    <row r="692" spans="2:3" x14ac:dyDescent="0.35">
      <c r="B692" s="42">
        <f>Taxi_journeydata_clean!J660</f>
        <v>0.86</v>
      </c>
      <c r="C692" s="42">
        <f>Taxi_journeydata_clean!N660</f>
        <v>6.3333333365153521</v>
      </c>
    </row>
    <row r="693" spans="2:3" x14ac:dyDescent="0.35">
      <c r="B693" s="42">
        <f>Taxi_journeydata_clean!J661</f>
        <v>5.05</v>
      </c>
      <c r="C693" s="42">
        <f>Taxi_journeydata_clean!N661</f>
        <v>31.250000002328306</v>
      </c>
    </row>
    <row r="694" spans="2:3" x14ac:dyDescent="0.35">
      <c r="B694" s="42">
        <f>Taxi_journeydata_clean!J662</f>
        <v>3.1</v>
      </c>
      <c r="C694" s="42">
        <f>Taxi_journeydata_clean!N662</f>
        <v>16.466666670748964</v>
      </c>
    </row>
    <row r="695" spans="2:3" x14ac:dyDescent="0.35">
      <c r="B695" s="42">
        <f>Taxi_journeydata_clean!J663</f>
        <v>2.27</v>
      </c>
      <c r="C695" s="42">
        <f>Taxi_journeydata_clean!N663</f>
        <v>16.583333333255723</v>
      </c>
    </row>
    <row r="696" spans="2:3" x14ac:dyDescent="0.35">
      <c r="B696" s="42">
        <f>Taxi_journeydata_clean!J664</f>
        <v>1.77</v>
      </c>
      <c r="C696" s="42">
        <f>Taxi_journeydata_clean!N664</f>
        <v>17.116666665533558</v>
      </c>
    </row>
    <row r="697" spans="2:3" x14ac:dyDescent="0.35">
      <c r="B697" s="42">
        <f>Taxi_journeydata_clean!J665</f>
        <v>0.68</v>
      </c>
      <c r="C697" s="42">
        <f>Taxi_journeydata_clean!N665</f>
        <v>5.6500000006053597</v>
      </c>
    </row>
    <row r="698" spans="2:3" x14ac:dyDescent="0.35">
      <c r="B698" s="42">
        <f>Taxi_journeydata_clean!J666</f>
        <v>3.33</v>
      </c>
      <c r="C698" s="42">
        <f>Taxi_journeydata_clean!N666</f>
        <v>18.566666669212282</v>
      </c>
    </row>
    <row r="699" spans="2:3" x14ac:dyDescent="0.35">
      <c r="B699" s="42">
        <f>Taxi_journeydata_clean!J667</f>
        <v>1.57</v>
      </c>
      <c r="C699" s="42">
        <f>Taxi_journeydata_clean!N667</f>
        <v>10.183333335444331</v>
      </c>
    </row>
    <row r="700" spans="2:3" x14ac:dyDescent="0.35">
      <c r="B700" s="42">
        <f>Taxi_journeydata_clean!J668</f>
        <v>3.79</v>
      </c>
      <c r="C700" s="42">
        <f>Taxi_journeydata_clean!N668</f>
        <v>34.549999998416752</v>
      </c>
    </row>
    <row r="701" spans="2:3" x14ac:dyDescent="0.35">
      <c r="B701" s="42">
        <f>Taxi_journeydata_clean!J669</f>
        <v>5.79</v>
      </c>
      <c r="C701" s="42">
        <f>Taxi_journeydata_clean!N669</f>
        <v>28.166666671168059</v>
      </c>
    </row>
    <row r="702" spans="2:3" x14ac:dyDescent="0.35">
      <c r="B702" s="42">
        <f>Taxi_journeydata_clean!J670</f>
        <v>0.35</v>
      </c>
      <c r="C702" s="42">
        <f>Taxi_journeydata_clean!N670</f>
        <v>3.1166666618082672</v>
      </c>
    </row>
    <row r="703" spans="2:3" x14ac:dyDescent="0.35">
      <c r="B703" s="42">
        <f>Taxi_journeydata_clean!J671</f>
        <v>0.68</v>
      </c>
      <c r="C703" s="42">
        <f>Taxi_journeydata_clean!N671</f>
        <v>8.2666666712611914</v>
      </c>
    </row>
    <row r="704" spans="2:3" x14ac:dyDescent="0.35">
      <c r="B704" s="42">
        <f>Taxi_journeydata_clean!J672</f>
        <v>1.63</v>
      </c>
      <c r="C704" s="42">
        <f>Taxi_journeydata_clean!N672</f>
        <v>14.09999999566935</v>
      </c>
    </row>
    <row r="705" spans="2:3" x14ac:dyDescent="0.35">
      <c r="B705" s="42">
        <f>Taxi_journeydata_clean!J673</f>
        <v>2.58</v>
      </c>
      <c r="C705" s="42">
        <f>Taxi_journeydata_clean!N673</f>
        <v>15.716666663065553</v>
      </c>
    </row>
    <row r="706" spans="2:3" x14ac:dyDescent="0.35">
      <c r="B706" s="42">
        <f>Taxi_journeydata_clean!J674</f>
        <v>3.28</v>
      </c>
      <c r="C706" s="42">
        <f>Taxi_journeydata_clean!N674</f>
        <v>33.950000004842877</v>
      </c>
    </row>
    <row r="707" spans="2:3" x14ac:dyDescent="0.35">
      <c r="B707" s="42">
        <f>Taxi_journeydata_clean!J675</f>
        <v>1.46</v>
      </c>
      <c r="C707" s="42">
        <f>Taxi_journeydata_clean!N675</f>
        <v>6.5333333308808506</v>
      </c>
    </row>
    <row r="708" spans="2:3" x14ac:dyDescent="0.35">
      <c r="B708" s="42">
        <f>Taxi_journeydata_clean!J676</f>
        <v>4.91</v>
      </c>
      <c r="C708" s="42">
        <f>Taxi_journeydata_clean!N676</f>
        <v>16.633333334466442</v>
      </c>
    </row>
    <row r="709" spans="2:3" x14ac:dyDescent="0.35">
      <c r="B709" s="42">
        <f>Taxi_journeydata_clean!J677</f>
        <v>1.77</v>
      </c>
      <c r="C709" s="42">
        <f>Taxi_journeydata_clean!N677</f>
        <v>10.483333332231268</v>
      </c>
    </row>
    <row r="710" spans="2:3" x14ac:dyDescent="0.35">
      <c r="B710" s="42">
        <f>Taxi_journeydata_clean!J678</f>
        <v>4.57</v>
      </c>
      <c r="C710" s="42">
        <f>Taxi_journeydata_clean!N678</f>
        <v>16.150000003399327</v>
      </c>
    </row>
    <row r="711" spans="2:3" x14ac:dyDescent="0.35">
      <c r="B711" s="42">
        <f>Taxi_journeydata_clean!J679</f>
        <v>2.81</v>
      </c>
      <c r="C711" s="42">
        <f>Taxi_journeydata_clean!N679</f>
        <v>15.899999997345731</v>
      </c>
    </row>
    <row r="712" spans="2:3" x14ac:dyDescent="0.35">
      <c r="B712" s="42">
        <f>Taxi_journeydata_clean!J680</f>
        <v>1.75</v>
      </c>
      <c r="C712" s="42">
        <f>Taxi_journeydata_clean!N680</f>
        <v>10.199999995529652</v>
      </c>
    </row>
    <row r="713" spans="2:3" x14ac:dyDescent="0.35">
      <c r="B713" s="42">
        <f>Taxi_journeydata_clean!J681</f>
        <v>1.68</v>
      </c>
      <c r="C713" s="42">
        <f>Taxi_journeydata_clean!N681</f>
        <v>6.7999999970197678</v>
      </c>
    </row>
    <row r="714" spans="2:3" x14ac:dyDescent="0.35">
      <c r="B714" s="42">
        <f>Taxi_journeydata_clean!J682</f>
        <v>10.61</v>
      </c>
      <c r="C714" s="42">
        <f>Taxi_journeydata_clean!N682</f>
        <v>41.333333335351199</v>
      </c>
    </row>
    <row r="715" spans="2:3" x14ac:dyDescent="0.35">
      <c r="B715" s="42">
        <f>Taxi_journeydata_clean!J683</f>
        <v>1.17</v>
      </c>
      <c r="C715" s="42">
        <f>Taxi_journeydata_clean!N683</f>
        <v>6.4666666695848107</v>
      </c>
    </row>
    <row r="716" spans="2:3" x14ac:dyDescent="0.35">
      <c r="B716" s="42">
        <f>Taxi_journeydata_clean!J684</f>
        <v>1.29</v>
      </c>
      <c r="C716" s="42">
        <f>Taxi_journeydata_clean!N684</f>
        <v>8.0999999970663339</v>
      </c>
    </row>
    <row r="717" spans="2:3" x14ac:dyDescent="0.35">
      <c r="B717" s="42">
        <f>Taxi_journeydata_clean!J685</f>
        <v>0.66</v>
      </c>
      <c r="C717" s="42">
        <f>Taxi_journeydata_clean!N685</f>
        <v>2.2333333315327764</v>
      </c>
    </row>
    <row r="718" spans="2:3" x14ac:dyDescent="0.35">
      <c r="B718" s="42">
        <f>Taxi_journeydata_clean!J686</f>
        <v>1.6</v>
      </c>
      <c r="C718" s="42">
        <f>Taxi_journeydata_clean!N686</f>
        <v>11.649999999208376</v>
      </c>
    </row>
    <row r="719" spans="2:3" x14ac:dyDescent="0.35">
      <c r="B719" s="42">
        <f>Taxi_journeydata_clean!J687</f>
        <v>2.33</v>
      </c>
      <c r="C719" s="42">
        <f>Taxi_journeydata_clean!N687</f>
        <v>17.033333333674818</v>
      </c>
    </row>
    <row r="720" spans="2:3" x14ac:dyDescent="0.35">
      <c r="B720" s="42">
        <f>Taxi_journeydata_clean!J688</f>
        <v>1.1000000000000001</v>
      </c>
      <c r="C720" s="42">
        <f>Taxi_journeydata_clean!N688</f>
        <v>7.0166666619479656</v>
      </c>
    </row>
    <row r="721" spans="2:3" x14ac:dyDescent="0.35">
      <c r="B721" s="42">
        <f>Taxi_journeydata_clean!J689</f>
        <v>3.21</v>
      </c>
      <c r="C721" s="42">
        <f>Taxi_journeydata_clean!N689</f>
        <v>17.649999997811392</v>
      </c>
    </row>
    <row r="722" spans="2:3" x14ac:dyDescent="0.35">
      <c r="B722" s="42">
        <f>Taxi_journeydata_clean!J690</f>
        <v>1.36</v>
      </c>
      <c r="C722" s="42">
        <f>Taxi_journeydata_clean!N690</f>
        <v>7.400000001071021</v>
      </c>
    </row>
    <row r="723" spans="2:3" x14ac:dyDescent="0.35">
      <c r="B723" s="42">
        <f>Taxi_journeydata_clean!J691</f>
        <v>1.23</v>
      </c>
      <c r="C723" s="42">
        <f>Taxi_journeydata_clean!N691</f>
        <v>8.066666666418314</v>
      </c>
    </row>
    <row r="724" spans="2:3" x14ac:dyDescent="0.35">
      <c r="B724" s="42">
        <f>Taxi_journeydata_clean!J692</f>
        <v>4.5599999999999996</v>
      </c>
      <c r="C724" s="42">
        <f>Taxi_journeydata_clean!N692</f>
        <v>25.816666666651145</v>
      </c>
    </row>
    <row r="725" spans="2:3" x14ac:dyDescent="0.35">
      <c r="B725" s="42">
        <f>Taxi_journeydata_clean!J693</f>
        <v>0.56999999999999995</v>
      </c>
      <c r="C725" s="42">
        <f>Taxi_journeydata_clean!N693</f>
        <v>2.4999999976716936</v>
      </c>
    </row>
    <row r="726" spans="2:3" x14ac:dyDescent="0.35">
      <c r="B726" s="42">
        <f>Taxi_journeydata_clean!J694</f>
        <v>1.68</v>
      </c>
      <c r="C726" s="42">
        <f>Taxi_journeydata_clean!N694</f>
        <v>8.8166666636243463</v>
      </c>
    </row>
    <row r="727" spans="2:3" x14ac:dyDescent="0.35">
      <c r="B727" s="42">
        <f>Taxi_journeydata_clean!J695</f>
        <v>1.0900000000000001</v>
      </c>
      <c r="C727" s="42">
        <f>Taxi_journeydata_clean!N695</f>
        <v>6.700000005075708</v>
      </c>
    </row>
    <row r="728" spans="2:3" x14ac:dyDescent="0.35">
      <c r="B728" s="42">
        <f>Taxi_journeydata_clean!J696</f>
        <v>0.94</v>
      </c>
      <c r="C728" s="42">
        <f>Taxi_journeydata_clean!N696</f>
        <v>5.0999999977648258</v>
      </c>
    </row>
    <row r="729" spans="2:3" x14ac:dyDescent="0.35">
      <c r="B729" s="42">
        <f>Taxi_journeydata_clean!J697</f>
        <v>5.3</v>
      </c>
      <c r="C729" s="42">
        <f>Taxi_journeydata_clean!N697</f>
        <v>22.783333336701617</v>
      </c>
    </row>
    <row r="730" spans="2:3" x14ac:dyDescent="0.35">
      <c r="B730" s="42">
        <f>Taxi_journeydata_clean!J698</f>
        <v>2.42</v>
      </c>
      <c r="C730" s="42">
        <f>Taxi_journeydata_clean!N698</f>
        <v>14.383333332370967</v>
      </c>
    </row>
    <row r="731" spans="2:3" x14ac:dyDescent="0.35">
      <c r="B731" s="42">
        <f>Taxi_journeydata_clean!J699</f>
        <v>1.1200000000000001</v>
      </c>
      <c r="C731" s="42">
        <f>Taxi_journeydata_clean!N699</f>
        <v>5.0499999965541065</v>
      </c>
    </row>
    <row r="732" spans="2:3" x14ac:dyDescent="0.35">
      <c r="B732" s="42">
        <f>Taxi_journeydata_clean!J700</f>
        <v>1.53</v>
      </c>
      <c r="C732" s="42">
        <f>Taxi_journeydata_clean!N700</f>
        <v>9.9333333293907344</v>
      </c>
    </row>
    <row r="733" spans="2:3" x14ac:dyDescent="0.35">
      <c r="B733" s="42">
        <f>Taxi_journeydata_clean!J701</f>
        <v>1.04</v>
      </c>
      <c r="C733" s="42">
        <f>Taxi_journeydata_clean!N701</f>
        <v>8.6166666692588478</v>
      </c>
    </row>
    <row r="734" spans="2:3" x14ac:dyDescent="0.35">
      <c r="B734" s="42">
        <f>Taxi_journeydata_clean!J702</f>
        <v>0.9</v>
      </c>
      <c r="C734" s="42">
        <f>Taxi_journeydata_clean!N702</f>
        <v>2.8166666650213301</v>
      </c>
    </row>
    <row r="735" spans="2:3" x14ac:dyDescent="0.35">
      <c r="B735" s="42">
        <f>Taxi_journeydata_clean!J703</f>
        <v>1.84</v>
      </c>
      <c r="C735" s="42">
        <f>Taxi_journeydata_clean!N703</f>
        <v>9.6000000019557774</v>
      </c>
    </row>
    <row r="736" spans="2:3" x14ac:dyDescent="0.35">
      <c r="B736" s="42">
        <f>Taxi_journeydata_clean!J704</f>
        <v>2.15</v>
      </c>
      <c r="C736" s="42">
        <f>Taxi_journeydata_clean!N704</f>
        <v>13.966666662599891</v>
      </c>
    </row>
    <row r="737" spans="2:3" x14ac:dyDescent="0.35">
      <c r="B737" s="42">
        <f>Taxi_journeydata_clean!J705</f>
        <v>2.0099999999999998</v>
      </c>
      <c r="C737" s="42">
        <f>Taxi_journeydata_clean!N705</f>
        <v>20.483333333395422</v>
      </c>
    </row>
    <row r="738" spans="2:3" x14ac:dyDescent="0.35">
      <c r="B738" s="42">
        <f>Taxi_journeydata_clean!J706</f>
        <v>1.28</v>
      </c>
      <c r="C738" s="42">
        <f>Taxi_journeydata_clean!N706</f>
        <v>8.1666666688397527</v>
      </c>
    </row>
    <row r="739" spans="2:3" x14ac:dyDescent="0.35">
      <c r="B739" s="42">
        <f>Taxi_journeydata_clean!J707</f>
        <v>5.75</v>
      </c>
      <c r="C739" s="42">
        <f>Taxi_journeydata_clean!N707</f>
        <v>20.249999997904524</v>
      </c>
    </row>
    <row r="740" spans="2:3" x14ac:dyDescent="0.35">
      <c r="B740" s="42">
        <f>Taxi_journeydata_clean!J708</f>
        <v>0.45</v>
      </c>
      <c r="C740" s="42">
        <f>Taxi_journeydata_clean!N708</f>
        <v>3.6333333340007812</v>
      </c>
    </row>
    <row r="741" spans="2:3" x14ac:dyDescent="0.35">
      <c r="B741" s="42">
        <f>Taxi_journeydata_clean!J709</f>
        <v>3.69</v>
      </c>
      <c r="C741" s="42">
        <f>Taxi_journeydata_clean!N709</f>
        <v>11.733333331067115</v>
      </c>
    </row>
    <row r="742" spans="2:3" x14ac:dyDescent="0.35">
      <c r="B742" s="42">
        <f>Taxi_journeydata_clean!J710</f>
        <v>3</v>
      </c>
      <c r="C742" s="42">
        <f>Taxi_journeydata_clean!N710</f>
        <v>16.88333333004266</v>
      </c>
    </row>
    <row r="743" spans="2:3" x14ac:dyDescent="0.35">
      <c r="B743" s="42">
        <f>Taxi_journeydata_clean!J711</f>
        <v>1.27</v>
      </c>
      <c r="C743" s="42">
        <f>Taxi_journeydata_clean!N711</f>
        <v>6.9833333312999457</v>
      </c>
    </row>
    <row r="744" spans="2:3" x14ac:dyDescent="0.35">
      <c r="B744" s="42">
        <f>Taxi_journeydata_clean!J712</f>
        <v>12.26</v>
      </c>
      <c r="C744" s="42">
        <f>Taxi_journeydata_clean!N712</f>
        <v>59.866666663438082</v>
      </c>
    </row>
    <row r="745" spans="2:3" x14ac:dyDescent="0.35">
      <c r="B745" s="42">
        <f>Taxi_journeydata_clean!J713</f>
        <v>0.91</v>
      </c>
      <c r="C745" s="42">
        <f>Taxi_journeydata_clean!N713</f>
        <v>5.7333333324640989</v>
      </c>
    </row>
    <row r="746" spans="2:3" x14ac:dyDescent="0.35">
      <c r="B746" s="42">
        <f>Taxi_journeydata_clean!J714</f>
        <v>1.17</v>
      </c>
      <c r="C746" s="42">
        <f>Taxi_journeydata_clean!N714</f>
        <v>6.9166666700039059</v>
      </c>
    </row>
    <row r="747" spans="2:3" x14ac:dyDescent="0.35">
      <c r="B747" s="42">
        <f>Taxi_journeydata_clean!J715</f>
        <v>1.4</v>
      </c>
      <c r="C747" s="42">
        <f>Taxi_journeydata_clean!N715</f>
        <v>7.2666666680015624</v>
      </c>
    </row>
    <row r="748" spans="2:3" x14ac:dyDescent="0.35">
      <c r="B748" s="42">
        <f>Taxi_journeydata_clean!J716</f>
        <v>4.72</v>
      </c>
      <c r="C748" s="42">
        <f>Taxi_journeydata_clean!N716</f>
        <v>44.683333332650363</v>
      </c>
    </row>
    <row r="749" spans="2:3" x14ac:dyDescent="0.35">
      <c r="B749" s="42">
        <f>Taxi_journeydata_clean!J717</f>
        <v>1.62</v>
      </c>
      <c r="C749" s="42">
        <f>Taxi_journeydata_clean!N717</f>
        <v>14.216666668653488</v>
      </c>
    </row>
    <row r="750" spans="2:3" x14ac:dyDescent="0.35">
      <c r="B750" s="42">
        <f>Taxi_journeydata_clean!J718</f>
        <v>2.94</v>
      </c>
      <c r="C750" s="42">
        <f>Taxi_journeydata_clean!N718</f>
        <v>28.033333338098601</v>
      </c>
    </row>
    <row r="751" spans="2:3" x14ac:dyDescent="0.35">
      <c r="B751" s="42">
        <f>Taxi_journeydata_clean!J719</f>
        <v>12</v>
      </c>
      <c r="C751" s="42">
        <f>Taxi_journeydata_clean!N719</f>
        <v>58.716666667023674</v>
      </c>
    </row>
    <row r="752" spans="2:3" x14ac:dyDescent="0.35">
      <c r="B752" s="42">
        <f>Taxi_journeydata_clean!J720</f>
        <v>1.82</v>
      </c>
      <c r="C752" s="42">
        <f>Taxi_journeydata_clean!N720</f>
        <v>13.333333338377997</v>
      </c>
    </row>
    <row r="753" spans="2:3" x14ac:dyDescent="0.35">
      <c r="B753" s="42">
        <f>Taxi_journeydata_clean!J721</f>
        <v>3.27</v>
      </c>
      <c r="C753" s="42">
        <f>Taxi_journeydata_clean!N721</f>
        <v>34.033333336701617</v>
      </c>
    </row>
    <row r="754" spans="2:3" x14ac:dyDescent="0.35">
      <c r="B754" s="42">
        <f>Taxi_journeydata_clean!J722</f>
        <v>2.31</v>
      </c>
      <c r="C754" s="42">
        <f>Taxi_journeydata_clean!N722</f>
        <v>11.000000004423782</v>
      </c>
    </row>
    <row r="755" spans="2:3" x14ac:dyDescent="0.35">
      <c r="B755" s="42">
        <f>Taxi_journeydata_clean!J723</f>
        <v>0.9</v>
      </c>
      <c r="C755" s="42">
        <f>Taxi_journeydata_clean!N723</f>
        <v>8.0166666652075946</v>
      </c>
    </row>
    <row r="756" spans="2:3" x14ac:dyDescent="0.35">
      <c r="B756" s="42">
        <f>Taxi_journeydata_clean!J724</f>
        <v>3.14</v>
      </c>
      <c r="C756" s="42">
        <f>Taxi_journeydata_clean!N724</f>
        <v>21.750000002793968</v>
      </c>
    </row>
    <row r="757" spans="2:3" x14ac:dyDescent="0.35">
      <c r="B757" s="42">
        <f>Taxi_journeydata_clean!J725</f>
        <v>0.87</v>
      </c>
      <c r="C757" s="42">
        <f>Taxi_journeydata_clean!N725</f>
        <v>7.5833333353511989</v>
      </c>
    </row>
    <row r="758" spans="2:3" x14ac:dyDescent="0.35">
      <c r="B758" s="42">
        <f>Taxi_journeydata_clean!J726</f>
        <v>3.27</v>
      </c>
      <c r="C758" s="42">
        <f>Taxi_journeydata_clean!N726</f>
        <v>22.150000002002344</v>
      </c>
    </row>
    <row r="759" spans="2:3" x14ac:dyDescent="0.35">
      <c r="B759" s="42">
        <f>Taxi_journeydata_clean!J727</f>
        <v>1.05</v>
      </c>
      <c r="C759" s="42">
        <f>Taxi_journeydata_clean!N727</f>
        <v>6.2000000034458935</v>
      </c>
    </row>
    <row r="760" spans="2:3" x14ac:dyDescent="0.35">
      <c r="B760" s="42">
        <f>Taxi_journeydata_clean!J728</f>
        <v>5.75</v>
      </c>
      <c r="C760" s="42">
        <f>Taxi_journeydata_clean!N728</f>
        <v>24.333333332324401</v>
      </c>
    </row>
    <row r="761" spans="2:3" x14ac:dyDescent="0.35">
      <c r="B761" s="42">
        <f>Taxi_journeydata_clean!J729</f>
        <v>1.49</v>
      </c>
      <c r="C761" s="42">
        <f>Taxi_journeydata_clean!N729</f>
        <v>11.533333336701617</v>
      </c>
    </row>
    <row r="762" spans="2:3" x14ac:dyDescent="0.35">
      <c r="B762" s="42">
        <f>Taxi_journeydata_clean!J730</f>
        <v>3.11</v>
      </c>
      <c r="C762" s="42">
        <f>Taxi_journeydata_clean!N730</f>
        <v>11.099999996367842</v>
      </c>
    </row>
    <row r="763" spans="2:3" x14ac:dyDescent="0.35">
      <c r="B763" s="42">
        <f>Taxi_journeydata_clean!J731</f>
        <v>0.19</v>
      </c>
      <c r="C763" s="42">
        <f>Taxi_journeydata_clean!N731</f>
        <v>1.8500000028871</v>
      </c>
    </row>
    <row r="764" spans="2:3" x14ac:dyDescent="0.35">
      <c r="B764" s="42">
        <f>Taxi_journeydata_clean!J732</f>
        <v>2.41</v>
      </c>
      <c r="C764" s="42">
        <f>Taxi_journeydata_clean!N732</f>
        <v>10.400000000372529</v>
      </c>
    </row>
    <row r="765" spans="2:3" x14ac:dyDescent="0.35">
      <c r="B765" s="42">
        <f>Taxi_journeydata_clean!J733</f>
        <v>7.62</v>
      </c>
      <c r="C765" s="42">
        <f>Taxi_journeydata_clean!N733</f>
        <v>19.066666670842096</v>
      </c>
    </row>
    <row r="766" spans="2:3" x14ac:dyDescent="0.35">
      <c r="B766" s="42">
        <f>Taxi_journeydata_clean!J734</f>
        <v>0.68</v>
      </c>
      <c r="C766" s="42">
        <f>Taxi_journeydata_clean!N734</f>
        <v>4.8333333316259086</v>
      </c>
    </row>
    <row r="767" spans="2:3" x14ac:dyDescent="0.35">
      <c r="B767" s="42">
        <f>Taxi_journeydata_clean!J735</f>
        <v>4.04</v>
      </c>
      <c r="C767" s="42">
        <f>Taxi_journeydata_clean!N735</f>
        <v>7.5000000034924597</v>
      </c>
    </row>
    <row r="768" spans="2:3" x14ac:dyDescent="0.35">
      <c r="B768" s="42">
        <f>Taxi_journeydata_clean!J736</f>
        <v>0.28999999999999998</v>
      </c>
      <c r="C768" s="42">
        <f>Taxi_journeydata_clean!N736</f>
        <v>2.0833333383779973</v>
      </c>
    </row>
    <row r="769" spans="2:3" x14ac:dyDescent="0.35">
      <c r="B769" s="42">
        <f>Taxi_journeydata_clean!J737</f>
        <v>16.97</v>
      </c>
      <c r="C769" s="42">
        <f>Taxi_journeydata_clean!N737</f>
        <v>56.583333337912336</v>
      </c>
    </row>
    <row r="770" spans="2:3" x14ac:dyDescent="0.35">
      <c r="B770" s="42">
        <f>Taxi_journeydata_clean!J738</f>
        <v>0.72</v>
      </c>
      <c r="C770" s="42">
        <f>Taxi_journeydata_clean!N738</f>
        <v>4.1333333356305957</v>
      </c>
    </row>
    <row r="771" spans="2:3" x14ac:dyDescent="0.35">
      <c r="B771" s="42">
        <f>Taxi_journeydata_clean!J739</f>
        <v>0.95</v>
      </c>
      <c r="C771" s="42">
        <f>Taxi_journeydata_clean!N739</f>
        <v>7.6333333365619183</v>
      </c>
    </row>
    <row r="772" spans="2:3" x14ac:dyDescent="0.35">
      <c r="B772" s="42">
        <f>Taxi_journeydata_clean!J740</f>
        <v>1.98</v>
      </c>
      <c r="C772" s="42">
        <f>Taxi_journeydata_clean!N740</f>
        <v>12.783333335537463</v>
      </c>
    </row>
    <row r="773" spans="2:3" x14ac:dyDescent="0.35">
      <c r="B773" s="42">
        <f>Taxi_journeydata_clean!J741</f>
        <v>2</v>
      </c>
      <c r="C773" s="42">
        <f>Taxi_journeydata_clean!N741</f>
        <v>8.8166666636243463</v>
      </c>
    </row>
    <row r="774" spans="2:3" x14ac:dyDescent="0.35">
      <c r="B774" s="42">
        <f>Taxi_journeydata_clean!J742</f>
        <v>0.9</v>
      </c>
      <c r="C774" s="42">
        <f>Taxi_journeydata_clean!N742</f>
        <v>4.7333333292044699</v>
      </c>
    </row>
    <row r="775" spans="2:3" x14ac:dyDescent="0.35">
      <c r="B775" s="42">
        <f>Taxi_journeydata_clean!J743</f>
        <v>0.77</v>
      </c>
      <c r="C775" s="42">
        <f>Taxi_journeydata_clean!N743</f>
        <v>4.4833333336282521</v>
      </c>
    </row>
    <row r="776" spans="2:3" x14ac:dyDescent="0.35">
      <c r="B776" s="42">
        <f>Taxi_journeydata_clean!J744</f>
        <v>1.4</v>
      </c>
      <c r="C776" s="42">
        <f>Taxi_journeydata_clean!N744</f>
        <v>9.1000000003259629</v>
      </c>
    </row>
    <row r="777" spans="2:3" x14ac:dyDescent="0.35">
      <c r="B777" s="42">
        <f>Taxi_journeydata_clean!J745</f>
        <v>0.73</v>
      </c>
      <c r="C777" s="42">
        <f>Taxi_journeydata_clean!N745</f>
        <v>2.8666666662320495</v>
      </c>
    </row>
    <row r="778" spans="2:3" x14ac:dyDescent="0.35">
      <c r="B778" s="42">
        <f>Taxi_journeydata_clean!J746</f>
        <v>1.42</v>
      </c>
      <c r="C778" s="42">
        <f>Taxi_journeydata_clean!N746</f>
        <v>11.549999996786937</v>
      </c>
    </row>
    <row r="779" spans="2:3" x14ac:dyDescent="0.35">
      <c r="B779" s="42">
        <f>Taxi_journeydata_clean!J747</f>
        <v>3.51</v>
      </c>
      <c r="C779" s="42">
        <f>Taxi_journeydata_clean!N747</f>
        <v>10.366666669724509</v>
      </c>
    </row>
    <row r="780" spans="2:3" x14ac:dyDescent="0.35">
      <c r="B780" s="42">
        <f>Taxi_journeydata_clean!J748</f>
        <v>1.77</v>
      </c>
      <c r="C780" s="42">
        <f>Taxi_journeydata_clean!N748</f>
        <v>10.416666670935228</v>
      </c>
    </row>
    <row r="781" spans="2:3" x14ac:dyDescent="0.35">
      <c r="B781" s="42">
        <f>Taxi_journeydata_clean!J749</f>
        <v>0.93</v>
      </c>
      <c r="C781" s="42">
        <f>Taxi_journeydata_clean!N749</f>
        <v>8.7500000023283064</v>
      </c>
    </row>
    <row r="782" spans="2:3" x14ac:dyDescent="0.35">
      <c r="B782" s="42">
        <f>Taxi_journeydata_clean!J750</f>
        <v>1.81</v>
      </c>
      <c r="C782" s="42">
        <f>Taxi_journeydata_clean!N750</f>
        <v>43.850000003585592</v>
      </c>
    </row>
    <row r="783" spans="2:3" x14ac:dyDescent="0.35">
      <c r="B783" s="42">
        <f>Taxi_journeydata_clean!J751</f>
        <v>0.65</v>
      </c>
      <c r="C783" s="42">
        <f>Taxi_journeydata_clean!N751</f>
        <v>6.3999999978113919</v>
      </c>
    </row>
    <row r="784" spans="2:3" x14ac:dyDescent="0.35">
      <c r="B784" s="42">
        <f>Taxi_journeydata_clean!J752</f>
        <v>2.7</v>
      </c>
      <c r="C784" s="42">
        <f>Taxi_journeydata_clean!N752</f>
        <v>16.516666661482304</v>
      </c>
    </row>
    <row r="785" spans="2:3" x14ac:dyDescent="0.35">
      <c r="B785" s="42">
        <f>Taxi_journeydata_clean!J753</f>
        <v>0.4</v>
      </c>
      <c r="C785" s="42">
        <f>Taxi_journeydata_clean!N753</f>
        <v>2.2000000008847564</v>
      </c>
    </row>
    <row r="786" spans="2:3" x14ac:dyDescent="0.35">
      <c r="B786" s="42">
        <f>Taxi_journeydata_clean!J754</f>
        <v>0.59</v>
      </c>
      <c r="C786" s="42">
        <f>Taxi_journeydata_clean!N754</f>
        <v>4.0500000037718564</v>
      </c>
    </row>
    <row r="787" spans="2:3" x14ac:dyDescent="0.35">
      <c r="B787" s="42">
        <f>Taxi_journeydata_clean!J755</f>
        <v>0.67</v>
      </c>
      <c r="C787" s="42">
        <f>Taxi_journeydata_clean!N755</f>
        <v>3.8333333283662796</v>
      </c>
    </row>
    <row r="788" spans="2:3" x14ac:dyDescent="0.35">
      <c r="B788" s="42">
        <f>Taxi_journeydata_clean!J756</f>
        <v>1.38</v>
      </c>
      <c r="C788" s="42">
        <f>Taxi_journeydata_clean!N756</f>
        <v>8.1833333289250731</v>
      </c>
    </row>
    <row r="789" spans="2:3" x14ac:dyDescent="0.35">
      <c r="B789" s="42">
        <f>Taxi_journeydata_clean!J757</f>
        <v>0.82</v>
      </c>
      <c r="C789" s="42">
        <f>Taxi_journeydata_clean!N757</f>
        <v>4.9666666646953672</v>
      </c>
    </row>
    <row r="790" spans="2:3" x14ac:dyDescent="0.35">
      <c r="B790" s="42">
        <f>Taxi_journeydata_clean!J758</f>
        <v>0.64</v>
      </c>
      <c r="C790" s="42">
        <f>Taxi_journeydata_clean!N758</f>
        <v>3.0833333311602473</v>
      </c>
    </row>
    <row r="791" spans="2:3" x14ac:dyDescent="0.35">
      <c r="B791" s="42">
        <f>Taxi_journeydata_clean!J759</f>
        <v>1.61</v>
      </c>
      <c r="C791" s="42">
        <f>Taxi_journeydata_clean!N759</f>
        <v>8.8999999954830855</v>
      </c>
    </row>
    <row r="792" spans="2:3" x14ac:dyDescent="0.35">
      <c r="B792" s="42">
        <f>Taxi_journeydata_clean!J760</f>
        <v>1.1499999999999999</v>
      </c>
      <c r="C792" s="42">
        <f>Taxi_journeydata_clean!N760</f>
        <v>5.8499999949708581</v>
      </c>
    </row>
    <row r="793" spans="2:3" x14ac:dyDescent="0.35">
      <c r="B793" s="42">
        <f>Taxi_journeydata_clean!J761</f>
        <v>2.79</v>
      </c>
      <c r="C793" s="42">
        <f>Taxi_journeydata_clean!N761</f>
        <v>15.08333332836628</v>
      </c>
    </row>
    <row r="794" spans="2:3" x14ac:dyDescent="0.35">
      <c r="B794" s="42">
        <f>Taxi_journeydata_clean!J762</f>
        <v>1.39</v>
      </c>
      <c r="C794" s="42">
        <f>Taxi_journeydata_clean!N762</f>
        <v>8.7666666624136269</v>
      </c>
    </row>
    <row r="795" spans="2:3" x14ac:dyDescent="0.35">
      <c r="B795" s="42">
        <f>Taxi_journeydata_clean!J763</f>
        <v>2.79</v>
      </c>
      <c r="C795" s="42">
        <f>Taxi_journeydata_clean!N763</f>
        <v>19.983333331765607</v>
      </c>
    </row>
    <row r="796" spans="2:3" x14ac:dyDescent="0.35">
      <c r="B796" s="42">
        <f>Taxi_journeydata_clean!J764</f>
        <v>1.1200000000000001</v>
      </c>
      <c r="C796" s="42">
        <f>Taxi_journeydata_clean!N764</f>
        <v>7.1666666655801237</v>
      </c>
    </row>
    <row r="797" spans="2:3" x14ac:dyDescent="0.35">
      <c r="B797" s="42">
        <f>Taxi_journeydata_clean!J765</f>
        <v>0.34</v>
      </c>
      <c r="C797" s="42">
        <f>Taxi_journeydata_clean!N765</f>
        <v>1.7500000004656613</v>
      </c>
    </row>
    <row r="798" spans="2:3" x14ac:dyDescent="0.35">
      <c r="B798" s="42">
        <f>Taxi_journeydata_clean!J766</f>
        <v>4.1900000000000004</v>
      </c>
      <c r="C798" s="42">
        <f>Taxi_journeydata_clean!N766</f>
        <v>12.499999998835847</v>
      </c>
    </row>
    <row r="799" spans="2:3" x14ac:dyDescent="0.35">
      <c r="B799" s="42">
        <f>Taxi_journeydata_clean!J767</f>
        <v>1.42</v>
      </c>
      <c r="C799" s="42">
        <f>Taxi_journeydata_clean!N767</f>
        <v>9.5166666700970381</v>
      </c>
    </row>
    <row r="800" spans="2:3" x14ac:dyDescent="0.35">
      <c r="B800" s="42">
        <f>Taxi_journeydata_clean!J768</f>
        <v>8.74</v>
      </c>
      <c r="C800" s="42">
        <f>Taxi_journeydata_clean!N768</f>
        <v>20.850000001955777</v>
      </c>
    </row>
    <row r="801" spans="2:3" x14ac:dyDescent="0.35">
      <c r="B801" s="42">
        <f>Taxi_journeydata_clean!J769</f>
        <v>2</v>
      </c>
      <c r="C801" s="42">
        <f>Taxi_journeydata_clean!N769</f>
        <v>9.916666669305414</v>
      </c>
    </row>
    <row r="802" spans="2:3" x14ac:dyDescent="0.35">
      <c r="B802" s="42">
        <f>Taxi_journeydata_clean!J770</f>
        <v>1.46</v>
      </c>
      <c r="C802" s="42">
        <f>Taxi_journeydata_clean!N770</f>
        <v>9.7999999963212758</v>
      </c>
    </row>
    <row r="803" spans="2:3" x14ac:dyDescent="0.35">
      <c r="B803" s="42">
        <f>Taxi_journeydata_clean!J771</f>
        <v>6.21</v>
      </c>
      <c r="C803" s="42">
        <f>Taxi_journeydata_clean!N771</f>
        <v>30.90000000433065</v>
      </c>
    </row>
    <row r="804" spans="2:3" x14ac:dyDescent="0.35">
      <c r="B804" s="42">
        <f>Taxi_journeydata_clean!J772</f>
        <v>1.1200000000000001</v>
      </c>
      <c r="C804" s="42">
        <f>Taxi_journeydata_clean!N772</f>
        <v>7.7666666696313769</v>
      </c>
    </row>
    <row r="805" spans="2:3" x14ac:dyDescent="0.35">
      <c r="B805" s="42">
        <f>Taxi_journeydata_clean!J773</f>
        <v>5.0999999999999996</v>
      </c>
      <c r="C805" s="42">
        <f>Taxi_journeydata_clean!N773</f>
        <v>25.34999999566935</v>
      </c>
    </row>
    <row r="806" spans="2:3" x14ac:dyDescent="0.35">
      <c r="B806" s="42">
        <f>Taxi_journeydata_clean!J774</f>
        <v>0.37</v>
      </c>
      <c r="C806" s="42">
        <f>Taxi_journeydata_clean!N774</f>
        <v>2.9666666686534882</v>
      </c>
    </row>
    <row r="807" spans="2:3" x14ac:dyDescent="0.35">
      <c r="B807" s="42">
        <f>Taxi_journeydata_clean!J775</f>
        <v>2.97</v>
      </c>
      <c r="C807" s="42">
        <f>Taxi_journeydata_clean!N775</f>
        <v>7.6333333365619183</v>
      </c>
    </row>
    <row r="808" spans="2:3" x14ac:dyDescent="0.35">
      <c r="B808" s="42">
        <f>Taxi_journeydata_clean!J776</f>
        <v>10.26</v>
      </c>
      <c r="C808" s="42">
        <f>Taxi_journeydata_clean!N776</f>
        <v>25.683333333581686</v>
      </c>
    </row>
    <row r="809" spans="2:3" x14ac:dyDescent="0.35">
      <c r="B809" s="42">
        <f>Taxi_journeydata_clean!J777</f>
        <v>2.27</v>
      </c>
      <c r="C809" s="42">
        <f>Taxi_journeydata_clean!N777</f>
        <v>13.799999998882413</v>
      </c>
    </row>
    <row r="810" spans="2:3" x14ac:dyDescent="0.35">
      <c r="B810" s="42">
        <f>Taxi_journeydata_clean!J778</f>
        <v>1.6</v>
      </c>
      <c r="C810" s="42">
        <f>Taxi_journeydata_clean!N778</f>
        <v>9.1500000015366822</v>
      </c>
    </row>
    <row r="811" spans="2:3" x14ac:dyDescent="0.35">
      <c r="B811" s="42">
        <f>Taxi_journeydata_clean!J779</f>
        <v>0.64</v>
      </c>
      <c r="C811" s="42">
        <f>Taxi_journeydata_clean!N779</f>
        <v>3.7666666670702398</v>
      </c>
    </row>
    <row r="812" spans="2:3" x14ac:dyDescent="0.35">
      <c r="B812" s="42">
        <f>Taxi_journeydata_clean!J780</f>
        <v>2.1</v>
      </c>
      <c r="C812" s="42">
        <f>Taxi_journeydata_clean!N780</f>
        <v>11.016666664509103</v>
      </c>
    </row>
    <row r="813" spans="2:3" x14ac:dyDescent="0.35">
      <c r="B813" s="42">
        <f>Taxi_journeydata_clean!J781</f>
        <v>2.96</v>
      </c>
      <c r="C813" s="42">
        <f>Taxi_journeydata_clean!N781</f>
        <v>17.199999997392297</v>
      </c>
    </row>
    <row r="814" spans="2:3" x14ac:dyDescent="0.35">
      <c r="B814" s="42">
        <f>Taxi_journeydata_clean!J782</f>
        <v>0.82</v>
      </c>
      <c r="C814" s="42">
        <f>Taxi_journeydata_clean!N782</f>
        <v>2.6833333319518715</v>
      </c>
    </row>
    <row r="815" spans="2:3" x14ac:dyDescent="0.35">
      <c r="B815" s="42">
        <f>Taxi_journeydata_clean!J783</f>
        <v>0.57999999999999996</v>
      </c>
      <c r="C815" s="42">
        <f>Taxi_journeydata_clean!N783</f>
        <v>2.9166666674427688</v>
      </c>
    </row>
    <row r="816" spans="2:3" x14ac:dyDescent="0.35">
      <c r="B816" s="42">
        <f>Taxi_journeydata_clean!J784</f>
        <v>1.1499999999999999</v>
      </c>
      <c r="C816" s="42">
        <f>Taxi_journeydata_clean!N784</f>
        <v>4.7666666703298688</v>
      </c>
    </row>
    <row r="817" spans="2:3" x14ac:dyDescent="0.35">
      <c r="B817" s="42">
        <f>Taxi_journeydata_clean!J785</f>
        <v>1.6</v>
      </c>
      <c r="C817" s="42">
        <f>Taxi_journeydata_clean!N785</f>
        <v>15.066666668280959</v>
      </c>
    </row>
    <row r="818" spans="2:3" x14ac:dyDescent="0.35">
      <c r="B818" s="42">
        <f>Taxi_journeydata_clean!J786</f>
        <v>1.7</v>
      </c>
      <c r="C818" s="42">
        <f>Taxi_journeydata_clean!N786</f>
        <v>13.016666671028361</v>
      </c>
    </row>
    <row r="819" spans="2:3" x14ac:dyDescent="0.35">
      <c r="B819" s="42">
        <f>Taxi_journeydata_clean!J787</f>
        <v>0.4</v>
      </c>
      <c r="C819" s="42">
        <f>Taxi_journeydata_clean!N787</f>
        <v>4.1666666662786156</v>
      </c>
    </row>
    <row r="820" spans="2:3" x14ac:dyDescent="0.35">
      <c r="B820" s="42">
        <f>Taxi_journeydata_clean!J788</f>
        <v>9.48</v>
      </c>
      <c r="C820" s="42">
        <f>Taxi_journeydata_clean!N788</f>
        <v>24.41666666418314</v>
      </c>
    </row>
    <row r="821" spans="2:3" x14ac:dyDescent="0.35">
      <c r="B821" s="42">
        <f>Taxi_journeydata_clean!J789</f>
        <v>11.2</v>
      </c>
      <c r="C821" s="42">
        <f>Taxi_journeydata_clean!N789</f>
        <v>30.166666667209938</v>
      </c>
    </row>
    <row r="822" spans="2:3" x14ac:dyDescent="0.35">
      <c r="B822" s="42">
        <f>Taxi_journeydata_clean!J790</f>
        <v>0.86</v>
      </c>
      <c r="C822" s="42">
        <f>Taxi_journeydata_clean!N790</f>
        <v>4.3166666699107736</v>
      </c>
    </row>
    <row r="823" spans="2:3" x14ac:dyDescent="0.35">
      <c r="B823" s="42">
        <f>Taxi_journeydata_clean!J791</f>
        <v>2.98</v>
      </c>
      <c r="C823" s="42">
        <f>Taxi_journeydata_clean!N791</f>
        <v>12.866666667396203</v>
      </c>
    </row>
    <row r="824" spans="2:3" x14ac:dyDescent="0.35">
      <c r="B824" s="42">
        <f>Taxi_journeydata_clean!J792</f>
        <v>1.2</v>
      </c>
      <c r="C824" s="42">
        <f>Taxi_journeydata_clean!N792</f>
        <v>32.316666666883975</v>
      </c>
    </row>
    <row r="825" spans="2:3" x14ac:dyDescent="0.35">
      <c r="B825" s="42">
        <f>Taxi_journeydata_clean!J793</f>
        <v>1.55</v>
      </c>
      <c r="C825" s="42">
        <f>Taxi_journeydata_clean!N793</f>
        <v>8.4333333349786699</v>
      </c>
    </row>
    <row r="826" spans="2:3" x14ac:dyDescent="0.35">
      <c r="B826" s="42">
        <f>Taxi_journeydata_clean!J794</f>
        <v>0.57999999999999996</v>
      </c>
      <c r="C826" s="42">
        <f>Taxi_journeydata_clean!N794</f>
        <v>4.4166666618548334</v>
      </c>
    </row>
    <row r="827" spans="2:3" x14ac:dyDescent="0.35">
      <c r="B827" s="42">
        <f>Taxi_journeydata_clean!J795</f>
        <v>16.29</v>
      </c>
      <c r="C827" s="42">
        <f>Taxi_journeydata_clean!N795</f>
        <v>66.049999996321276</v>
      </c>
    </row>
    <row r="828" spans="2:3" x14ac:dyDescent="0.35">
      <c r="B828" s="42">
        <f>Taxi_journeydata_clean!J796</f>
        <v>0.53</v>
      </c>
      <c r="C828" s="42">
        <f>Taxi_journeydata_clean!N796</f>
        <v>3.7833333376329392</v>
      </c>
    </row>
    <row r="829" spans="2:3" x14ac:dyDescent="0.35">
      <c r="B829" s="42">
        <f>Taxi_journeydata_clean!J797</f>
        <v>10.8</v>
      </c>
      <c r="C829" s="42">
        <f>Taxi_journeydata_clean!N797</f>
        <v>56.266666670562699</v>
      </c>
    </row>
    <row r="830" spans="2:3" x14ac:dyDescent="0.35">
      <c r="B830" s="42">
        <f>Taxi_journeydata_clean!J798</f>
        <v>3.24</v>
      </c>
      <c r="C830" s="42">
        <f>Taxi_journeydata_clean!N798</f>
        <v>23.083333333488554</v>
      </c>
    </row>
    <row r="831" spans="2:3" x14ac:dyDescent="0.35">
      <c r="B831" s="42">
        <f>Taxi_journeydata_clean!J799</f>
        <v>6.99</v>
      </c>
      <c r="C831" s="42">
        <f>Taxi_journeydata_clean!N799</f>
        <v>24.149999998044223</v>
      </c>
    </row>
    <row r="832" spans="2:3" x14ac:dyDescent="0.35">
      <c r="B832" s="42">
        <f>Taxi_journeydata_clean!J800</f>
        <v>4.4000000000000004</v>
      </c>
      <c r="C832" s="42">
        <f>Taxi_journeydata_clean!N800</f>
        <v>23.016666661715135</v>
      </c>
    </row>
    <row r="833" spans="2:3" x14ac:dyDescent="0.35">
      <c r="B833" s="42">
        <f>Taxi_journeydata_clean!J801</f>
        <v>6.41</v>
      </c>
      <c r="C833" s="42">
        <f>Taxi_journeydata_clean!N801</f>
        <v>22.866666668560356</v>
      </c>
    </row>
    <row r="834" spans="2:3" x14ac:dyDescent="0.35">
      <c r="B834" s="42">
        <f>Taxi_journeydata_clean!J802</f>
        <v>0.52</v>
      </c>
      <c r="C834" s="42">
        <f>Taxi_journeydata_clean!N802</f>
        <v>2.2666666621807963</v>
      </c>
    </row>
    <row r="835" spans="2:3" x14ac:dyDescent="0.35">
      <c r="B835" s="42">
        <f>Taxi_journeydata_clean!J803</f>
        <v>5.2</v>
      </c>
      <c r="C835" s="42">
        <f>Taxi_journeydata_clean!N803</f>
        <v>45.799999998416752</v>
      </c>
    </row>
    <row r="836" spans="2:3" x14ac:dyDescent="0.35">
      <c r="B836" s="42">
        <f>Taxi_journeydata_clean!J804</f>
        <v>1.22</v>
      </c>
      <c r="C836" s="42">
        <f>Taxi_journeydata_clean!N804</f>
        <v>10.249999996740371</v>
      </c>
    </row>
    <row r="837" spans="2:3" x14ac:dyDescent="0.35">
      <c r="B837" s="42">
        <f>Taxi_journeydata_clean!J805</f>
        <v>0.6</v>
      </c>
      <c r="C837" s="42">
        <f>Taxi_journeydata_clean!N805</f>
        <v>6.0666666703764349</v>
      </c>
    </row>
    <row r="838" spans="2:3" x14ac:dyDescent="0.35">
      <c r="B838" s="42">
        <f>Taxi_journeydata_clean!J806</f>
        <v>1.2</v>
      </c>
      <c r="C838" s="42">
        <f>Taxi_journeydata_clean!N806</f>
        <v>7.1833333361428231</v>
      </c>
    </row>
    <row r="839" spans="2:3" x14ac:dyDescent="0.35">
      <c r="B839" s="42">
        <f>Taxi_journeydata_clean!J807</f>
        <v>9.9</v>
      </c>
      <c r="C839" s="42">
        <f>Taxi_journeydata_clean!N807</f>
        <v>30.96666666562669</v>
      </c>
    </row>
    <row r="840" spans="2:3" x14ac:dyDescent="0.35">
      <c r="B840" s="42">
        <f>Taxi_journeydata_clean!J808</f>
        <v>1.4</v>
      </c>
      <c r="C840" s="42">
        <f>Taxi_journeydata_clean!N808</f>
        <v>17.81666666152887</v>
      </c>
    </row>
    <row r="841" spans="2:3" x14ac:dyDescent="0.35">
      <c r="B841" s="42">
        <f>Taxi_journeydata_clean!J809</f>
        <v>1.5</v>
      </c>
      <c r="C841" s="42">
        <f>Taxi_journeydata_clean!N809</f>
        <v>7.8000000002793968</v>
      </c>
    </row>
    <row r="842" spans="2:3" x14ac:dyDescent="0.35">
      <c r="B842" s="42">
        <f>Taxi_journeydata_clean!J810</f>
        <v>1.44</v>
      </c>
      <c r="C842" s="42">
        <f>Taxi_journeydata_clean!N810</f>
        <v>13.150000004097819</v>
      </c>
    </row>
    <row r="843" spans="2:3" x14ac:dyDescent="0.35">
      <c r="B843" s="42">
        <f>Taxi_journeydata_clean!J811</f>
        <v>1.7</v>
      </c>
      <c r="C843" s="42">
        <f>Taxi_journeydata_clean!N811</f>
        <v>10.699999997159466</v>
      </c>
    </row>
    <row r="844" spans="2:3" x14ac:dyDescent="0.35">
      <c r="B844" s="42">
        <f>Taxi_journeydata_clean!J812</f>
        <v>1.48</v>
      </c>
      <c r="C844" s="42">
        <f>Taxi_journeydata_clean!N812</f>
        <v>6.1000000010244548</v>
      </c>
    </row>
    <row r="845" spans="2:3" x14ac:dyDescent="0.35">
      <c r="B845" s="42">
        <f>Taxi_journeydata_clean!J813</f>
        <v>1.03</v>
      </c>
      <c r="C845" s="42">
        <f>Taxi_journeydata_clean!N813</f>
        <v>10.066666662460193</v>
      </c>
    </row>
    <row r="846" spans="2:3" x14ac:dyDescent="0.35">
      <c r="B846" s="42">
        <f>Taxi_journeydata_clean!J814</f>
        <v>0.75</v>
      </c>
      <c r="C846" s="42">
        <f>Taxi_journeydata_clean!N814</f>
        <v>5.8999999961815774</v>
      </c>
    </row>
    <row r="847" spans="2:3" x14ac:dyDescent="0.35">
      <c r="B847" s="42">
        <f>Taxi_journeydata_clean!J815</f>
        <v>0.88</v>
      </c>
      <c r="C847" s="42">
        <f>Taxi_journeydata_clean!N815</f>
        <v>2.9166666674427688</v>
      </c>
    </row>
    <row r="848" spans="2:3" x14ac:dyDescent="0.35">
      <c r="B848" s="42">
        <f>Taxi_journeydata_clean!J816</f>
        <v>2.95</v>
      </c>
      <c r="C848" s="42">
        <f>Taxi_journeydata_clean!N816</f>
        <v>13.349999998463318</v>
      </c>
    </row>
    <row r="849" spans="2:3" x14ac:dyDescent="0.35">
      <c r="B849" s="42">
        <f>Taxi_journeydata_clean!J817</f>
        <v>1.48</v>
      </c>
      <c r="C849" s="42">
        <f>Taxi_journeydata_clean!N817</f>
        <v>8.3833333337679505</v>
      </c>
    </row>
    <row r="850" spans="2:3" x14ac:dyDescent="0.35">
      <c r="B850" s="42">
        <f>Taxi_journeydata_clean!J818</f>
        <v>1.28</v>
      </c>
      <c r="C850" s="42">
        <f>Taxi_journeydata_clean!N818</f>
        <v>6.0833333304617554</v>
      </c>
    </row>
    <row r="851" spans="2:3" x14ac:dyDescent="0.35">
      <c r="B851" s="42">
        <f>Taxi_journeydata_clean!J819</f>
        <v>0.96</v>
      </c>
      <c r="C851" s="42">
        <f>Taxi_journeydata_clean!N819</f>
        <v>4.3500000005587935</v>
      </c>
    </row>
    <row r="852" spans="2:3" x14ac:dyDescent="0.35">
      <c r="B852" s="42">
        <f>Taxi_journeydata_clean!J820</f>
        <v>2</v>
      </c>
      <c r="C852" s="42">
        <f>Taxi_journeydata_clean!N820</f>
        <v>11.666666669771075</v>
      </c>
    </row>
    <row r="853" spans="2:3" x14ac:dyDescent="0.35">
      <c r="B853" s="42">
        <f>Taxi_journeydata_clean!J821</f>
        <v>0.55000000000000004</v>
      </c>
      <c r="C853" s="42">
        <f>Taxi_journeydata_clean!N821</f>
        <v>1.8666666629724205</v>
      </c>
    </row>
    <row r="854" spans="2:3" x14ac:dyDescent="0.35">
      <c r="B854" s="42">
        <f>Taxi_journeydata_clean!J822</f>
        <v>1.1599999999999999</v>
      </c>
      <c r="C854" s="42">
        <f>Taxi_journeydata_clean!N822</f>
        <v>8.8166666636243463</v>
      </c>
    </row>
    <row r="855" spans="2:3" x14ac:dyDescent="0.35">
      <c r="B855" s="42">
        <f>Taxi_journeydata_clean!J823</f>
        <v>1.1000000000000001</v>
      </c>
      <c r="C855" s="42">
        <f>Taxi_journeydata_clean!N823</f>
        <v>5.4666666663251817</v>
      </c>
    </row>
    <row r="856" spans="2:3" x14ac:dyDescent="0.35">
      <c r="B856" s="42">
        <f>Taxi_journeydata_clean!J824</f>
        <v>1.76</v>
      </c>
      <c r="C856" s="42">
        <f>Taxi_journeydata_clean!N824</f>
        <v>9.4666666688863188</v>
      </c>
    </row>
    <row r="857" spans="2:3" x14ac:dyDescent="0.35">
      <c r="B857" s="42">
        <f>Taxi_journeydata_clean!J825</f>
        <v>1.71</v>
      </c>
      <c r="C857" s="42">
        <f>Taxi_journeydata_clean!N825</f>
        <v>10.216666666092351</v>
      </c>
    </row>
    <row r="858" spans="2:3" x14ac:dyDescent="0.35">
      <c r="B858" s="42">
        <f>Taxi_journeydata_clean!J826</f>
        <v>2.31</v>
      </c>
      <c r="C858" s="42">
        <f>Taxi_journeydata_clean!N826</f>
        <v>16.299999996554106</v>
      </c>
    </row>
    <row r="859" spans="2:3" x14ac:dyDescent="0.35">
      <c r="B859" s="42">
        <f>Taxi_journeydata_clean!J827</f>
        <v>1.31</v>
      </c>
      <c r="C859" s="42">
        <f>Taxi_journeydata_clean!N827</f>
        <v>7.9500000039115548</v>
      </c>
    </row>
    <row r="860" spans="2:3" x14ac:dyDescent="0.35">
      <c r="B860" s="42">
        <f>Taxi_journeydata_clean!J828</f>
        <v>0.68</v>
      </c>
      <c r="C860" s="42">
        <f>Taxi_journeydata_clean!N828</f>
        <v>7.3499999998603016</v>
      </c>
    </row>
    <row r="861" spans="2:3" x14ac:dyDescent="0.35">
      <c r="B861" s="42">
        <f>Taxi_journeydata_clean!J829</f>
        <v>0.93</v>
      </c>
      <c r="C861" s="42">
        <f>Taxi_journeydata_clean!N829</f>
        <v>4.8666666622739285</v>
      </c>
    </row>
    <row r="862" spans="2:3" x14ac:dyDescent="0.35">
      <c r="B862" s="42">
        <f>Taxi_journeydata_clean!J830</f>
        <v>4.7</v>
      </c>
      <c r="C862" s="42">
        <f>Taxi_journeydata_clean!N830</f>
        <v>24.866666664602235</v>
      </c>
    </row>
    <row r="863" spans="2:3" x14ac:dyDescent="0.35">
      <c r="B863" s="42">
        <f>Taxi_journeydata_clean!J831</f>
        <v>1.23</v>
      </c>
      <c r="C863" s="42">
        <f>Taxi_journeydata_clean!N831</f>
        <v>5.4000000050291419</v>
      </c>
    </row>
    <row r="864" spans="2:3" x14ac:dyDescent="0.35">
      <c r="B864" s="42">
        <f>Taxi_journeydata_clean!J832</f>
        <v>0.33</v>
      </c>
      <c r="C864" s="42">
        <f>Taxi_journeydata_clean!N832</f>
        <v>4.5000000041909516</v>
      </c>
    </row>
    <row r="865" spans="2:3" x14ac:dyDescent="0.35">
      <c r="B865" s="42">
        <f>Taxi_journeydata_clean!J833</f>
        <v>7.89</v>
      </c>
      <c r="C865" s="42">
        <f>Taxi_journeydata_clean!N833</f>
        <v>29.98333333292976</v>
      </c>
    </row>
    <row r="866" spans="2:3" x14ac:dyDescent="0.35">
      <c r="B866" s="42">
        <f>Taxi_journeydata_clean!J834</f>
        <v>1.53</v>
      </c>
      <c r="C866" s="42">
        <f>Taxi_journeydata_clean!N834</f>
        <v>13.249999996041879</v>
      </c>
    </row>
    <row r="867" spans="2:3" x14ac:dyDescent="0.35">
      <c r="B867" s="42">
        <f>Taxi_journeydata_clean!J835</f>
        <v>3.2</v>
      </c>
      <c r="C867" s="42">
        <f>Taxi_journeydata_clean!N835</f>
        <v>19.316666666418314</v>
      </c>
    </row>
    <row r="868" spans="2:3" x14ac:dyDescent="0.35">
      <c r="B868" s="42">
        <f>Taxi_journeydata_clean!J836</f>
        <v>1.41</v>
      </c>
      <c r="C868" s="42">
        <f>Taxi_journeydata_clean!N836</f>
        <v>7.1499999950174242</v>
      </c>
    </row>
    <row r="869" spans="2:3" x14ac:dyDescent="0.35">
      <c r="B869" s="42">
        <f>Taxi_journeydata_clean!J837</f>
        <v>1.67</v>
      </c>
      <c r="C869" s="42">
        <f>Taxi_journeydata_clean!N837</f>
        <v>12.733333334326744</v>
      </c>
    </row>
    <row r="870" spans="2:3" x14ac:dyDescent="0.35">
      <c r="B870" s="42">
        <f>Taxi_journeydata_clean!J838</f>
        <v>3.54</v>
      </c>
      <c r="C870" s="42">
        <f>Taxi_journeydata_clean!N838</f>
        <v>23.900000002468005</v>
      </c>
    </row>
    <row r="871" spans="2:3" x14ac:dyDescent="0.35">
      <c r="B871" s="42">
        <f>Taxi_journeydata_clean!J839</f>
        <v>0.66</v>
      </c>
      <c r="C871" s="42">
        <f>Taxi_journeydata_clean!N839</f>
        <v>4.0500000037718564</v>
      </c>
    </row>
    <row r="872" spans="2:3" x14ac:dyDescent="0.35">
      <c r="B872" s="42">
        <f>Taxi_journeydata_clean!J840</f>
        <v>1.49</v>
      </c>
      <c r="C872" s="42">
        <f>Taxi_journeydata_clean!N840</f>
        <v>8.2833333313465118</v>
      </c>
    </row>
    <row r="873" spans="2:3" x14ac:dyDescent="0.35">
      <c r="B873" s="42">
        <f>Taxi_journeydata_clean!J841</f>
        <v>0.91</v>
      </c>
      <c r="C873" s="42">
        <f>Taxi_journeydata_clean!N841</f>
        <v>9.8333333374466747</v>
      </c>
    </row>
    <row r="874" spans="2:3" x14ac:dyDescent="0.35">
      <c r="B874" s="42">
        <f>Taxi_journeydata_clean!J842</f>
        <v>1.89</v>
      </c>
      <c r="C874" s="42">
        <f>Taxi_journeydata_clean!N842</f>
        <v>14.00000000372529</v>
      </c>
    </row>
    <row r="875" spans="2:3" x14ac:dyDescent="0.35">
      <c r="B875" s="42">
        <f>Taxi_journeydata_clean!J843</f>
        <v>3.18</v>
      </c>
      <c r="C875" s="42">
        <f>Taxi_journeydata_clean!N843</f>
        <v>17.249999998603016</v>
      </c>
    </row>
    <row r="876" spans="2:3" x14ac:dyDescent="0.35">
      <c r="B876" s="42">
        <f>Taxi_journeydata_clean!J844</f>
        <v>1.72</v>
      </c>
      <c r="C876" s="42">
        <f>Taxi_journeydata_clean!N844</f>
        <v>16.249999995343387</v>
      </c>
    </row>
    <row r="877" spans="2:3" x14ac:dyDescent="0.35">
      <c r="B877" s="42">
        <f>Taxi_journeydata_clean!J845</f>
        <v>3.14</v>
      </c>
      <c r="C877" s="42">
        <f>Taxi_journeydata_clean!N845</f>
        <v>22.033333329018205</v>
      </c>
    </row>
    <row r="878" spans="2:3" x14ac:dyDescent="0.35">
      <c r="B878" s="42">
        <f>Taxi_journeydata_clean!J846</f>
        <v>0.3</v>
      </c>
      <c r="C878" s="42">
        <f>Taxi_journeydata_clean!N846</f>
        <v>2.0833333383779973</v>
      </c>
    </row>
    <row r="879" spans="2:3" x14ac:dyDescent="0.35">
      <c r="B879" s="42">
        <f>Taxi_journeydata_clean!J847</f>
        <v>1.99</v>
      </c>
      <c r="C879" s="42">
        <f>Taxi_journeydata_clean!N847</f>
        <v>13.566666663391516</v>
      </c>
    </row>
    <row r="880" spans="2:3" x14ac:dyDescent="0.35">
      <c r="B880" s="42">
        <f>Taxi_journeydata_clean!J848</f>
        <v>6.05</v>
      </c>
      <c r="C880" s="42">
        <f>Taxi_journeydata_clean!N848</f>
        <v>44.433333337074146</v>
      </c>
    </row>
    <row r="881" spans="2:3" x14ac:dyDescent="0.35">
      <c r="B881" s="42">
        <f>Taxi_journeydata_clean!J849</f>
        <v>2.5</v>
      </c>
      <c r="C881" s="42">
        <f>Taxi_journeydata_clean!N849</f>
        <v>13.266666666604578</v>
      </c>
    </row>
    <row r="882" spans="2:3" x14ac:dyDescent="0.35">
      <c r="B882" s="42">
        <f>Taxi_journeydata_clean!J850</f>
        <v>24.56</v>
      </c>
      <c r="C882" s="42">
        <f>Taxi_journeydata_clean!N850</f>
        <v>67.899999999208376</v>
      </c>
    </row>
    <row r="883" spans="2:3" x14ac:dyDescent="0.35">
      <c r="B883" s="42">
        <f>Taxi_journeydata_clean!J851</f>
        <v>1.65</v>
      </c>
      <c r="C883" s="42">
        <f>Taxi_journeydata_clean!N851</f>
        <v>10.816666670143604</v>
      </c>
    </row>
    <row r="884" spans="2:3" x14ac:dyDescent="0.35">
      <c r="B884" s="42">
        <f>Taxi_journeydata_clean!J852</f>
        <v>4.3</v>
      </c>
      <c r="C884" s="42">
        <f>Taxi_journeydata_clean!N852</f>
        <v>23.966666663764045</v>
      </c>
    </row>
    <row r="885" spans="2:3" x14ac:dyDescent="0.35">
      <c r="B885" s="42">
        <f>Taxi_journeydata_clean!J853</f>
        <v>1.73</v>
      </c>
      <c r="C885" s="42">
        <f>Taxi_journeydata_clean!N853</f>
        <v>12.066666668979451</v>
      </c>
    </row>
    <row r="886" spans="2:3" x14ac:dyDescent="0.35">
      <c r="B886" s="42">
        <f>Taxi_journeydata_clean!J854</f>
        <v>2.06</v>
      </c>
      <c r="C886" s="42">
        <f>Taxi_journeydata_clean!N854</f>
        <v>11.233333329437301</v>
      </c>
    </row>
    <row r="887" spans="2:3" x14ac:dyDescent="0.35">
      <c r="B887" s="42">
        <f>Taxi_journeydata_clean!J855</f>
        <v>0.94</v>
      </c>
      <c r="C887" s="42">
        <f>Taxi_journeydata_clean!N855</f>
        <v>5.5999999993946403</v>
      </c>
    </row>
    <row r="888" spans="2:3" x14ac:dyDescent="0.35">
      <c r="B888" s="42">
        <f>Taxi_journeydata_clean!J856</f>
        <v>1.1599999999999999</v>
      </c>
      <c r="C888" s="42">
        <f>Taxi_journeydata_clean!N856</f>
        <v>6.0833333304617554</v>
      </c>
    </row>
    <row r="889" spans="2:3" x14ac:dyDescent="0.35">
      <c r="B889" s="42">
        <f>Taxi_journeydata_clean!J857</f>
        <v>7.94</v>
      </c>
      <c r="C889" s="42">
        <f>Taxi_journeydata_clean!N857</f>
        <v>22.366666666930541</v>
      </c>
    </row>
    <row r="890" spans="2:3" x14ac:dyDescent="0.35">
      <c r="B890" s="42">
        <f>Taxi_journeydata_clean!J858</f>
        <v>1.1000000000000001</v>
      </c>
      <c r="C890" s="42">
        <f>Taxi_journeydata_clean!N858</f>
        <v>4.6833333384711295</v>
      </c>
    </row>
    <row r="891" spans="2:3" x14ac:dyDescent="0.35">
      <c r="B891" s="42">
        <f>Taxi_journeydata_clean!J859</f>
        <v>2.15</v>
      </c>
      <c r="C891" s="42">
        <f>Taxi_journeydata_clean!N859</f>
        <v>8.0000000051222742</v>
      </c>
    </row>
    <row r="892" spans="2:3" x14ac:dyDescent="0.35">
      <c r="B892" s="42">
        <f>Taxi_journeydata_clean!J860</f>
        <v>1.27</v>
      </c>
      <c r="C892" s="42">
        <f>Taxi_journeydata_clean!N860</f>
        <v>10.500000002793968</v>
      </c>
    </row>
    <row r="893" spans="2:3" x14ac:dyDescent="0.35">
      <c r="B893" s="42">
        <f>Taxi_journeydata_clean!J861</f>
        <v>1.28</v>
      </c>
      <c r="C893" s="42">
        <f>Taxi_journeydata_clean!N861</f>
        <v>5.5333333380986005</v>
      </c>
    </row>
    <row r="894" spans="2:3" x14ac:dyDescent="0.35">
      <c r="B894" s="42">
        <f>Taxi_journeydata_clean!J862</f>
        <v>0.42</v>
      </c>
      <c r="C894" s="42">
        <f>Taxi_journeydata_clean!N862</f>
        <v>2.333333333954215</v>
      </c>
    </row>
    <row r="895" spans="2:3" x14ac:dyDescent="0.35">
      <c r="B895" s="42">
        <f>Taxi_journeydata_clean!J863</f>
        <v>1.04</v>
      </c>
      <c r="C895" s="42">
        <f>Taxi_journeydata_clean!N863</f>
        <v>4.9500000046100467</v>
      </c>
    </row>
    <row r="896" spans="2:3" x14ac:dyDescent="0.35">
      <c r="B896" s="42">
        <f>Taxi_journeydata_clean!J864</f>
        <v>1.58</v>
      </c>
      <c r="C896" s="42">
        <f>Taxi_journeydata_clean!N864</f>
        <v>8.5999999986961484</v>
      </c>
    </row>
    <row r="897" spans="2:3" x14ac:dyDescent="0.35">
      <c r="B897" s="42">
        <f>Taxi_journeydata_clean!J865</f>
        <v>11.1</v>
      </c>
      <c r="C897" s="42">
        <f>Taxi_journeydata_clean!N865</f>
        <v>40.666666670003906</v>
      </c>
    </row>
    <row r="898" spans="2:3" x14ac:dyDescent="0.35">
      <c r="B898" s="42">
        <f>Taxi_journeydata_clean!J866</f>
        <v>1.45</v>
      </c>
      <c r="C898" s="42">
        <f>Taxi_journeydata_clean!N866</f>
        <v>8.9499999966938049</v>
      </c>
    </row>
    <row r="899" spans="2:3" x14ac:dyDescent="0.35">
      <c r="B899" s="42">
        <f>Taxi_journeydata_clean!J867</f>
        <v>1.3</v>
      </c>
      <c r="C899" s="42">
        <f>Taxi_journeydata_clean!N867</f>
        <v>7.2666666680015624</v>
      </c>
    </row>
    <row r="900" spans="2:3" x14ac:dyDescent="0.35">
      <c r="B900" s="42">
        <f>Taxi_journeydata_clean!J868</f>
        <v>0.3</v>
      </c>
      <c r="C900" s="42">
        <f>Taxi_journeydata_clean!N868</f>
        <v>3.6833333352115005</v>
      </c>
    </row>
    <row r="901" spans="2:3" x14ac:dyDescent="0.35">
      <c r="B901" s="42">
        <f>Taxi_journeydata_clean!J869</f>
        <v>3.2</v>
      </c>
      <c r="C901" s="42">
        <f>Taxi_journeydata_clean!N869</f>
        <v>24.899999995250255</v>
      </c>
    </row>
    <row r="902" spans="2:3" x14ac:dyDescent="0.35">
      <c r="B902" s="42">
        <f>Taxi_journeydata_clean!J870</f>
        <v>0.94</v>
      </c>
      <c r="C902" s="42">
        <f>Taxi_journeydata_clean!N870</f>
        <v>7.7666666696313769</v>
      </c>
    </row>
    <row r="903" spans="2:3" x14ac:dyDescent="0.35">
      <c r="B903" s="42">
        <f>Taxi_journeydata_clean!J871</f>
        <v>1.33</v>
      </c>
      <c r="C903" s="42">
        <f>Taxi_journeydata_clean!N871</f>
        <v>9.3166666652541608</v>
      </c>
    </row>
    <row r="904" spans="2:3" x14ac:dyDescent="0.35">
      <c r="B904" s="42">
        <f>Taxi_journeydata_clean!J872</f>
        <v>3.37</v>
      </c>
      <c r="C904" s="42">
        <f>Taxi_journeydata_clean!N872</f>
        <v>34.133333328645676</v>
      </c>
    </row>
    <row r="905" spans="2:3" x14ac:dyDescent="0.35">
      <c r="B905" s="42">
        <f>Taxi_journeydata_clean!J873</f>
        <v>0.83</v>
      </c>
      <c r="C905" s="42">
        <f>Taxi_journeydata_clean!N873</f>
        <v>2.700000002514571</v>
      </c>
    </row>
    <row r="906" spans="2:3" x14ac:dyDescent="0.35">
      <c r="B906" s="42">
        <f>Taxi_journeydata_clean!J874</f>
        <v>6.92</v>
      </c>
      <c r="C906" s="42">
        <f>Taxi_journeydata_clean!N874</f>
        <v>27.383333332836628</v>
      </c>
    </row>
    <row r="907" spans="2:3" x14ac:dyDescent="0.35">
      <c r="B907" s="42">
        <f>Taxi_journeydata_clean!J875</f>
        <v>3.39</v>
      </c>
      <c r="C907" s="42">
        <f>Taxi_journeydata_clean!N875</f>
        <v>19.866666669258848</v>
      </c>
    </row>
    <row r="908" spans="2:3" x14ac:dyDescent="0.35">
      <c r="B908" s="42">
        <f>Taxi_journeydata_clean!J876</f>
        <v>1.1299999999999999</v>
      </c>
      <c r="C908" s="42">
        <f>Taxi_journeydata_clean!N876</f>
        <v>6.9500000006519258</v>
      </c>
    </row>
    <row r="909" spans="2:3" x14ac:dyDescent="0.35">
      <c r="B909" s="42">
        <f>Taxi_journeydata_clean!J877</f>
        <v>1.35</v>
      </c>
      <c r="C909" s="42">
        <f>Taxi_journeydata_clean!N877</f>
        <v>5.7500000030267984</v>
      </c>
    </row>
    <row r="910" spans="2:3" x14ac:dyDescent="0.35">
      <c r="B910" s="42">
        <f>Taxi_journeydata_clean!J878</f>
        <v>3.13</v>
      </c>
      <c r="C910" s="42">
        <f>Taxi_journeydata_clean!N878</f>
        <v>25.499999999301508</v>
      </c>
    </row>
    <row r="911" spans="2:3" x14ac:dyDescent="0.35">
      <c r="B911" s="42">
        <f>Taxi_journeydata_clean!J879</f>
        <v>1.93</v>
      </c>
      <c r="C911" s="42">
        <f>Taxi_journeydata_clean!N879</f>
        <v>14.699999999720603</v>
      </c>
    </row>
    <row r="912" spans="2:3" x14ac:dyDescent="0.35">
      <c r="B912" s="42">
        <f>Taxi_journeydata_clean!J880</f>
        <v>0.4</v>
      </c>
      <c r="C912" s="42">
        <f>Taxi_journeydata_clean!N880</f>
        <v>2.8833333367947489</v>
      </c>
    </row>
    <row r="913" spans="2:3" x14ac:dyDescent="0.35">
      <c r="B913" s="42">
        <f>Taxi_journeydata_clean!J881</f>
        <v>9.49</v>
      </c>
      <c r="C913" s="42">
        <f>Taxi_journeydata_clean!N881</f>
        <v>25.700000004144385</v>
      </c>
    </row>
    <row r="914" spans="2:3" x14ac:dyDescent="0.35">
      <c r="B914" s="42">
        <f>Taxi_journeydata_clean!J882</f>
        <v>4.79</v>
      </c>
      <c r="C914" s="42">
        <f>Taxi_journeydata_clean!N882</f>
        <v>30.716666670050472</v>
      </c>
    </row>
    <row r="915" spans="2:3" x14ac:dyDescent="0.35">
      <c r="B915" s="42">
        <f>Taxi_journeydata_clean!J883</f>
        <v>0.9</v>
      </c>
      <c r="C915" s="42">
        <f>Taxi_journeydata_clean!N883</f>
        <v>5.0833333376795053</v>
      </c>
    </row>
    <row r="916" spans="2:3" x14ac:dyDescent="0.35">
      <c r="B916" s="42">
        <f>Taxi_journeydata_clean!J884</f>
        <v>9.09</v>
      </c>
      <c r="C916" s="42">
        <f>Taxi_journeydata_clean!N884</f>
        <v>30.266666669631377</v>
      </c>
    </row>
    <row r="917" spans="2:3" x14ac:dyDescent="0.35">
      <c r="B917" s="42">
        <f>Taxi_journeydata_clean!J885</f>
        <v>0.95</v>
      </c>
      <c r="C917" s="42">
        <f>Taxi_journeydata_clean!N885</f>
        <v>5.4166666651144624</v>
      </c>
    </row>
    <row r="918" spans="2:3" x14ac:dyDescent="0.35">
      <c r="B918" s="42">
        <f>Taxi_journeydata_clean!J886</f>
        <v>1.05</v>
      </c>
      <c r="C918" s="42">
        <f>Taxi_journeydata_clean!N886</f>
        <v>4.883333332836628</v>
      </c>
    </row>
    <row r="919" spans="2:3" x14ac:dyDescent="0.35">
      <c r="B919" s="42">
        <f>Taxi_journeydata_clean!J887</f>
        <v>0.11</v>
      </c>
      <c r="C919" s="42">
        <f>Taxi_journeydata_clean!N887</f>
        <v>1.0333333339076489</v>
      </c>
    </row>
    <row r="920" spans="2:3" x14ac:dyDescent="0.35">
      <c r="B920" s="42">
        <f>Taxi_journeydata_clean!J888</f>
        <v>2.09</v>
      </c>
      <c r="C920" s="42">
        <f>Taxi_journeydata_clean!N888</f>
        <v>10.433333331020549</v>
      </c>
    </row>
    <row r="921" spans="2:3" x14ac:dyDescent="0.35">
      <c r="B921" s="42">
        <f>Taxi_journeydata_clean!J889</f>
        <v>1.19</v>
      </c>
      <c r="C921" s="42">
        <f>Taxi_journeydata_clean!N889</f>
        <v>9.3000000051688403</v>
      </c>
    </row>
    <row r="922" spans="2:3" x14ac:dyDescent="0.35">
      <c r="B922" s="42">
        <f>Taxi_journeydata_clean!J890</f>
        <v>0.74</v>
      </c>
      <c r="C922" s="42">
        <f>Taxi_journeydata_clean!N890</f>
        <v>3.9500000013504177</v>
      </c>
    </row>
    <row r="923" spans="2:3" x14ac:dyDescent="0.35">
      <c r="B923" s="42">
        <f>Taxi_journeydata_clean!J891</f>
        <v>0.8</v>
      </c>
      <c r="C923" s="42">
        <f>Taxi_journeydata_clean!N891</f>
        <v>9.9666666705161333</v>
      </c>
    </row>
    <row r="924" spans="2:3" x14ac:dyDescent="0.35">
      <c r="B924" s="42">
        <f>Taxi_journeydata_clean!J892</f>
        <v>2.76</v>
      </c>
      <c r="C924" s="42">
        <f>Taxi_journeydata_clean!N892</f>
        <v>18.566666669212282</v>
      </c>
    </row>
    <row r="925" spans="2:3" x14ac:dyDescent="0.35">
      <c r="B925" s="42">
        <f>Taxi_journeydata_clean!J893</f>
        <v>7.77</v>
      </c>
      <c r="C925" s="42">
        <f>Taxi_journeydata_clean!N893</f>
        <v>30.716666670050472</v>
      </c>
    </row>
    <row r="926" spans="2:3" x14ac:dyDescent="0.35">
      <c r="B926" s="42">
        <f>Taxi_journeydata_clean!J894</f>
        <v>2.1800000000000002</v>
      </c>
      <c r="C926" s="42">
        <f>Taxi_journeydata_clean!N894</f>
        <v>9.5333333301823586</v>
      </c>
    </row>
    <row r="927" spans="2:3" x14ac:dyDescent="0.35">
      <c r="B927" s="42">
        <f>Taxi_journeydata_clean!J895</f>
        <v>0.57999999999999996</v>
      </c>
      <c r="C927" s="42">
        <f>Taxi_journeydata_clean!N895</f>
        <v>6.5833333320915699</v>
      </c>
    </row>
    <row r="928" spans="2:3" x14ac:dyDescent="0.35">
      <c r="B928" s="42">
        <f>Taxi_journeydata_clean!J896</f>
        <v>1.4</v>
      </c>
      <c r="C928" s="42">
        <f>Taxi_journeydata_clean!N896</f>
        <v>8.5166666668374091</v>
      </c>
    </row>
    <row r="929" spans="2:3" x14ac:dyDescent="0.35">
      <c r="B929" s="42">
        <f>Taxi_journeydata_clean!J897</f>
        <v>1.4</v>
      </c>
      <c r="C929" s="42">
        <f>Taxi_journeydata_clean!N897</f>
        <v>13.066666661761701</v>
      </c>
    </row>
    <row r="930" spans="2:3" x14ac:dyDescent="0.35">
      <c r="B930" s="42">
        <f>Taxi_journeydata_clean!J898</f>
        <v>0.71</v>
      </c>
      <c r="C930" s="42">
        <f>Taxi_journeydata_clean!N898</f>
        <v>6.0833333304617554</v>
      </c>
    </row>
    <row r="931" spans="2:3" x14ac:dyDescent="0.35">
      <c r="B931" s="42">
        <f>Taxi_journeydata_clean!J899</f>
        <v>3.54</v>
      </c>
      <c r="C931" s="42">
        <f>Taxi_journeydata_clean!N899</f>
        <v>13.249999996041879</v>
      </c>
    </row>
    <row r="932" spans="2:3" x14ac:dyDescent="0.35">
      <c r="B932" s="42">
        <f>Taxi_journeydata_clean!J900</f>
        <v>0.93</v>
      </c>
      <c r="C932" s="42">
        <f>Taxi_journeydata_clean!N900</f>
        <v>9.2166666628327221</v>
      </c>
    </row>
    <row r="933" spans="2:3" x14ac:dyDescent="0.35">
      <c r="B933" s="42">
        <f>Taxi_journeydata_clean!J901</f>
        <v>1.61</v>
      </c>
      <c r="C933" s="42">
        <f>Taxi_journeydata_clean!N901</f>
        <v>11.166666668141261</v>
      </c>
    </row>
    <row r="934" spans="2:3" x14ac:dyDescent="0.35">
      <c r="B934" s="42">
        <f>Taxi_journeydata_clean!J902</f>
        <v>1.06</v>
      </c>
      <c r="C934" s="42">
        <f>Taxi_journeydata_clean!N902</f>
        <v>6.2333333340939134</v>
      </c>
    </row>
    <row r="935" spans="2:3" x14ac:dyDescent="0.35">
      <c r="B935" s="42">
        <f>Taxi_journeydata_clean!J903</f>
        <v>4.3899999999999997</v>
      </c>
      <c r="C935" s="42">
        <f>Taxi_journeydata_clean!N903</f>
        <v>30.149999996647239</v>
      </c>
    </row>
    <row r="936" spans="2:3" x14ac:dyDescent="0.35">
      <c r="B936" s="42">
        <f>Taxi_journeydata_clean!J904</f>
        <v>1.32</v>
      </c>
      <c r="C936" s="42">
        <f>Taxi_journeydata_clean!N904</f>
        <v>11.700000000419095</v>
      </c>
    </row>
    <row r="937" spans="2:3" x14ac:dyDescent="0.35">
      <c r="B937" s="42">
        <f>Taxi_journeydata_clean!J905</f>
        <v>4.2300000000000004</v>
      </c>
      <c r="C937" s="42">
        <f>Taxi_journeydata_clean!N905</f>
        <v>34.750000003259629</v>
      </c>
    </row>
    <row r="938" spans="2:3" x14ac:dyDescent="0.35">
      <c r="B938" s="42">
        <f>Taxi_journeydata_clean!J906</f>
        <v>1.84</v>
      </c>
      <c r="C938" s="42">
        <f>Taxi_journeydata_clean!N906</f>
        <v>9.7999999963212758</v>
      </c>
    </row>
    <row r="939" spans="2:3" x14ac:dyDescent="0.35">
      <c r="B939" s="42">
        <f>Taxi_journeydata_clean!J907</f>
        <v>1.03</v>
      </c>
      <c r="C939" s="42">
        <f>Taxi_journeydata_clean!N907</f>
        <v>5.5999999993946403</v>
      </c>
    </row>
    <row r="940" spans="2:3" x14ac:dyDescent="0.35">
      <c r="B940" s="42">
        <f>Taxi_journeydata_clean!J908</f>
        <v>5.43</v>
      </c>
      <c r="C940" s="42">
        <f>Taxi_journeydata_clean!N908</f>
        <v>33.833333331858739</v>
      </c>
    </row>
    <row r="941" spans="2:3" x14ac:dyDescent="0.35">
      <c r="B941" s="42">
        <f>Taxi_journeydata_clean!J909</f>
        <v>0.63</v>
      </c>
      <c r="C941" s="42">
        <f>Taxi_journeydata_clean!N909</f>
        <v>6.3833333377260715</v>
      </c>
    </row>
    <row r="942" spans="2:3" x14ac:dyDescent="0.35">
      <c r="B942" s="42">
        <f>Taxi_journeydata_clean!J910</f>
        <v>3.29</v>
      </c>
      <c r="C942" s="42">
        <f>Taxi_journeydata_clean!N910</f>
        <v>17.716666669584811</v>
      </c>
    </row>
    <row r="943" spans="2:3" x14ac:dyDescent="0.35">
      <c r="B943" s="42">
        <f>Taxi_journeydata_clean!J911</f>
        <v>2.87</v>
      </c>
      <c r="C943" s="42">
        <f>Taxi_journeydata_clean!N911</f>
        <v>27.416666663484648</v>
      </c>
    </row>
    <row r="944" spans="2:3" x14ac:dyDescent="0.35">
      <c r="B944" s="42">
        <f>Taxi_journeydata_clean!J912</f>
        <v>2.25</v>
      </c>
      <c r="C944" s="42">
        <f>Taxi_journeydata_clean!N912</f>
        <v>14.833333332790062</v>
      </c>
    </row>
    <row r="945" spans="2:3" x14ac:dyDescent="0.35">
      <c r="B945" s="42">
        <f>Taxi_journeydata_clean!J913</f>
        <v>1.3</v>
      </c>
      <c r="C945" s="42">
        <f>Taxi_journeydata_clean!N913</f>
        <v>12.616666671819985</v>
      </c>
    </row>
    <row r="946" spans="2:3" x14ac:dyDescent="0.35">
      <c r="B946" s="42">
        <f>Taxi_journeydata_clean!J914</f>
        <v>8.2100000000000009</v>
      </c>
      <c r="C946" s="42">
        <f>Taxi_journeydata_clean!N914</f>
        <v>61.450000000186265</v>
      </c>
    </row>
    <row r="947" spans="2:3" x14ac:dyDescent="0.35">
      <c r="B947" s="42">
        <f>Taxi_journeydata_clean!J915</f>
        <v>1.46</v>
      </c>
      <c r="C947" s="42">
        <f>Taxi_journeydata_clean!N915</f>
        <v>8.3833333337679505</v>
      </c>
    </row>
    <row r="948" spans="2:3" x14ac:dyDescent="0.35">
      <c r="B948" s="42">
        <f>Taxi_journeydata_clean!J916</f>
        <v>1.4</v>
      </c>
      <c r="C948" s="42">
        <f>Taxi_journeydata_clean!N916</f>
        <v>10.31666666851379</v>
      </c>
    </row>
    <row r="949" spans="2:3" x14ac:dyDescent="0.35">
      <c r="B949" s="42">
        <f>Taxi_journeydata_clean!J917</f>
        <v>0.9</v>
      </c>
      <c r="C949" s="42">
        <f>Taxi_journeydata_clean!N917</f>
        <v>4.4333333324175328</v>
      </c>
    </row>
    <row r="950" spans="2:3" x14ac:dyDescent="0.35">
      <c r="B950" s="42">
        <f>Taxi_journeydata_clean!J918</f>
        <v>2.5</v>
      </c>
      <c r="C950" s="42">
        <f>Taxi_journeydata_clean!N918</f>
        <v>10.133333334233612</v>
      </c>
    </row>
    <row r="951" spans="2:3" x14ac:dyDescent="0.35">
      <c r="B951" s="42">
        <f>Taxi_journeydata_clean!J919</f>
        <v>0.35</v>
      </c>
      <c r="C951" s="42">
        <f>Taxi_journeydata_clean!N919</f>
        <v>2.7500000037252903</v>
      </c>
    </row>
    <row r="952" spans="2:3" x14ac:dyDescent="0.35">
      <c r="B952" s="42">
        <f>Taxi_journeydata_clean!J920</f>
        <v>10.89</v>
      </c>
      <c r="C952" s="42">
        <f>Taxi_journeydata_clean!N920</f>
        <v>23.816666670609266</v>
      </c>
    </row>
    <row r="953" spans="2:3" x14ac:dyDescent="0.35">
      <c r="B953" s="42">
        <f>Taxi_journeydata_clean!J921</f>
        <v>1.37</v>
      </c>
      <c r="C953" s="42">
        <f>Taxi_journeydata_clean!N921</f>
        <v>5.1666666695382446</v>
      </c>
    </row>
    <row r="954" spans="2:3" x14ac:dyDescent="0.35">
      <c r="B954" s="42">
        <f>Taxi_journeydata_clean!J922</f>
        <v>1.86</v>
      </c>
      <c r="C954" s="42">
        <f>Taxi_journeydata_clean!N922</f>
        <v>12.18333333148621</v>
      </c>
    </row>
    <row r="955" spans="2:3" x14ac:dyDescent="0.35">
      <c r="B955" s="42">
        <f>Taxi_journeydata_clean!J923</f>
        <v>1.1200000000000001</v>
      </c>
      <c r="C955" s="42">
        <f>Taxi_journeydata_clean!N923</f>
        <v>7.8500000014901161</v>
      </c>
    </row>
    <row r="956" spans="2:3" x14ac:dyDescent="0.35">
      <c r="B956" s="42">
        <f>Taxi_journeydata_clean!J924</f>
        <v>9.36</v>
      </c>
      <c r="C956" s="42">
        <f>Taxi_journeydata_clean!N924</f>
        <v>23.500000003259629</v>
      </c>
    </row>
    <row r="957" spans="2:3" x14ac:dyDescent="0.35">
      <c r="B957" s="42">
        <f>Taxi_journeydata_clean!J925</f>
        <v>1.3</v>
      </c>
      <c r="C957" s="42">
        <f>Taxi_journeydata_clean!N925</f>
        <v>8.1666666688397527</v>
      </c>
    </row>
    <row r="958" spans="2:3" x14ac:dyDescent="0.35">
      <c r="B958" s="42">
        <f>Taxi_journeydata_clean!J926</f>
        <v>0.6</v>
      </c>
      <c r="C958" s="42">
        <f>Taxi_journeydata_clean!N926</f>
        <v>5.7500000030267984</v>
      </c>
    </row>
    <row r="959" spans="2:3" x14ac:dyDescent="0.35">
      <c r="B959" s="42">
        <f>Taxi_journeydata_clean!J927</f>
        <v>1.5</v>
      </c>
      <c r="C959" s="42">
        <f>Taxi_journeydata_clean!N927</f>
        <v>10.916666662087664</v>
      </c>
    </row>
    <row r="960" spans="2:3" x14ac:dyDescent="0.35">
      <c r="B960" s="42">
        <f>Taxi_journeydata_clean!J928</f>
        <v>1.07</v>
      </c>
      <c r="C960" s="42">
        <f>Taxi_journeydata_clean!N928</f>
        <v>7.0500000030733645</v>
      </c>
    </row>
    <row r="961" spans="2:3" x14ac:dyDescent="0.35">
      <c r="B961" s="42">
        <f>Taxi_journeydata_clean!J929</f>
        <v>0.83</v>
      </c>
      <c r="C961" s="42">
        <f>Taxi_journeydata_clean!N929</f>
        <v>4.2666666687000543</v>
      </c>
    </row>
    <row r="962" spans="2:3" x14ac:dyDescent="0.35">
      <c r="B962" s="42">
        <f>Taxi_journeydata_clean!J930</f>
        <v>4.2699999999999996</v>
      </c>
      <c r="C962" s="42">
        <f>Taxi_journeydata_clean!N930</f>
        <v>20.033333332976326</v>
      </c>
    </row>
    <row r="963" spans="2:3" x14ac:dyDescent="0.35">
      <c r="B963" s="42">
        <f>Taxi_journeydata_clean!J931</f>
        <v>0.96</v>
      </c>
      <c r="C963" s="42">
        <f>Taxi_journeydata_clean!N931</f>
        <v>6.4666666695848107</v>
      </c>
    </row>
    <row r="964" spans="2:3" x14ac:dyDescent="0.35">
      <c r="B964" s="42">
        <f>Taxi_journeydata_clean!J932</f>
        <v>3.63</v>
      </c>
      <c r="C964" s="42">
        <f>Taxi_journeydata_clean!N932</f>
        <v>21.216666670516133</v>
      </c>
    </row>
    <row r="965" spans="2:3" x14ac:dyDescent="0.35">
      <c r="B965" s="42">
        <f>Taxi_journeydata_clean!J933</f>
        <v>1.02</v>
      </c>
      <c r="C965" s="42">
        <f>Taxi_journeydata_clean!N933</f>
        <v>5.4000000050291419</v>
      </c>
    </row>
    <row r="966" spans="2:3" x14ac:dyDescent="0.35">
      <c r="B966" s="42">
        <f>Taxi_journeydata_clean!J934</f>
        <v>0.8</v>
      </c>
      <c r="C966" s="42">
        <f>Taxi_journeydata_clean!N934</f>
        <v>6.2333333340939134</v>
      </c>
    </row>
    <row r="967" spans="2:3" x14ac:dyDescent="0.35">
      <c r="B967" s="42">
        <f>Taxi_journeydata_clean!J935</f>
        <v>1.0900000000000001</v>
      </c>
      <c r="C967" s="42">
        <f>Taxi_journeydata_clean!N935</f>
        <v>12.11666667019017</v>
      </c>
    </row>
    <row r="968" spans="2:3" x14ac:dyDescent="0.35">
      <c r="B968" s="42">
        <f>Taxi_journeydata_clean!J936</f>
        <v>9.4</v>
      </c>
      <c r="C968" s="42">
        <f>Taxi_journeydata_clean!N936</f>
        <v>47.616666670655832</v>
      </c>
    </row>
    <row r="969" spans="2:3" x14ac:dyDescent="0.35">
      <c r="B969" s="42">
        <f>Taxi_journeydata_clean!J937</f>
        <v>1.67</v>
      </c>
      <c r="C969" s="42">
        <f>Taxi_journeydata_clean!N937</f>
        <v>9.8666666680946946</v>
      </c>
    </row>
    <row r="970" spans="2:3" x14ac:dyDescent="0.35">
      <c r="B970" s="42">
        <f>Taxi_journeydata_clean!J938</f>
        <v>1.53</v>
      </c>
      <c r="C970" s="42">
        <f>Taxi_journeydata_clean!N938</f>
        <v>12.066666668979451</v>
      </c>
    </row>
    <row r="971" spans="2:3" x14ac:dyDescent="0.35">
      <c r="B971" s="42">
        <f>Taxi_journeydata_clean!J939</f>
        <v>0.7</v>
      </c>
      <c r="C971" s="42">
        <f>Taxi_journeydata_clean!N939</f>
        <v>4.183333336841315</v>
      </c>
    </row>
    <row r="972" spans="2:3" x14ac:dyDescent="0.35">
      <c r="B972" s="42">
        <f>Taxi_journeydata_clean!J940</f>
        <v>1.39</v>
      </c>
      <c r="C972" s="42">
        <f>Taxi_journeydata_clean!N940</f>
        <v>13.249999996041879</v>
      </c>
    </row>
    <row r="973" spans="2:3" x14ac:dyDescent="0.35">
      <c r="B973" s="42">
        <f>Taxi_journeydata_clean!J941</f>
        <v>0.42</v>
      </c>
      <c r="C973" s="42">
        <f>Taxi_journeydata_clean!N941</f>
        <v>3.699999995296821</v>
      </c>
    </row>
    <row r="974" spans="2:3" x14ac:dyDescent="0.35">
      <c r="B974" s="42">
        <f>Taxi_journeydata_clean!J942</f>
        <v>1.72</v>
      </c>
      <c r="C974" s="42">
        <f>Taxi_journeydata_clean!N942</f>
        <v>14.183333338005468</v>
      </c>
    </row>
    <row r="975" spans="2:3" x14ac:dyDescent="0.35">
      <c r="B975" s="42">
        <f>Taxi_journeydata_clean!J943</f>
        <v>1.0900000000000001</v>
      </c>
      <c r="C975" s="42">
        <f>Taxi_journeydata_clean!N943</f>
        <v>6.6666666639503092</v>
      </c>
    </row>
    <row r="976" spans="2:3" x14ac:dyDescent="0.35">
      <c r="B976" s="42">
        <f>Taxi_journeydata_clean!J944</f>
        <v>2.25</v>
      </c>
      <c r="C976" s="42">
        <f>Taxi_journeydata_clean!N944</f>
        <v>12.650000002468005</v>
      </c>
    </row>
    <row r="977" spans="2:3" x14ac:dyDescent="0.35">
      <c r="B977" s="42">
        <f>Taxi_journeydata_clean!J945</f>
        <v>1.54</v>
      </c>
      <c r="C977" s="42">
        <f>Taxi_journeydata_clean!N945</f>
        <v>16.349999997764826</v>
      </c>
    </row>
    <row r="978" spans="2:3" x14ac:dyDescent="0.35">
      <c r="B978" s="42">
        <f>Taxi_journeydata_clean!J946</f>
        <v>1.94</v>
      </c>
      <c r="C978" s="42">
        <f>Taxi_journeydata_clean!N946</f>
        <v>19.550000001909211</v>
      </c>
    </row>
    <row r="979" spans="2:3" x14ac:dyDescent="0.35">
      <c r="B979" s="42">
        <f>Taxi_journeydata_clean!J947</f>
        <v>25.04</v>
      </c>
      <c r="C979" s="42">
        <f>Taxi_journeydata_clean!N947</f>
        <v>83.899999998975545</v>
      </c>
    </row>
    <row r="980" spans="2:3" x14ac:dyDescent="0.35">
      <c r="B980" s="42">
        <f>Taxi_journeydata_clean!J948</f>
        <v>3.64</v>
      </c>
      <c r="C980" s="42">
        <f>Taxi_journeydata_clean!N948</f>
        <v>14.883333334000781</v>
      </c>
    </row>
    <row r="981" spans="2:3" x14ac:dyDescent="0.35">
      <c r="B981" s="42">
        <f>Taxi_journeydata_clean!J949</f>
        <v>1.91</v>
      </c>
      <c r="C981" s="42">
        <f>Taxi_journeydata_clean!N949</f>
        <v>14.166666667442769</v>
      </c>
    </row>
    <row r="982" spans="2:3" x14ac:dyDescent="0.35">
      <c r="B982" s="42">
        <f>Taxi_journeydata_clean!J950</f>
        <v>0.68</v>
      </c>
      <c r="C982" s="42">
        <f>Taxi_journeydata_clean!N950</f>
        <v>5.2000000001862645</v>
      </c>
    </row>
    <row r="983" spans="2:3" x14ac:dyDescent="0.35">
      <c r="B983" s="42">
        <f>Taxi_journeydata_clean!J951</f>
        <v>1.9</v>
      </c>
      <c r="C983" s="42">
        <f>Taxi_journeydata_clean!N951</f>
        <v>12.383333336329088</v>
      </c>
    </row>
    <row r="984" spans="2:3" x14ac:dyDescent="0.35">
      <c r="B984" s="42">
        <f>Taxi_journeydata_clean!J952</f>
        <v>1.53</v>
      </c>
      <c r="C984" s="42">
        <f>Taxi_journeydata_clean!N952</f>
        <v>6.7166666651610285</v>
      </c>
    </row>
    <row r="985" spans="2:3" x14ac:dyDescent="0.35">
      <c r="B985" s="42">
        <f>Taxi_journeydata_clean!J953</f>
        <v>3.29</v>
      </c>
      <c r="C985" s="42">
        <f>Taxi_journeydata_clean!N953</f>
        <v>15.666666661854833</v>
      </c>
    </row>
    <row r="986" spans="2:3" x14ac:dyDescent="0.35">
      <c r="B986" s="42">
        <f>Taxi_journeydata_clean!J954</f>
        <v>1.3</v>
      </c>
      <c r="C986" s="42">
        <f>Taxi_journeydata_clean!N954</f>
        <v>10.950000003213063</v>
      </c>
    </row>
    <row r="987" spans="2:3" x14ac:dyDescent="0.35">
      <c r="B987" s="42">
        <f>Taxi_journeydata_clean!J955</f>
        <v>6.28</v>
      </c>
      <c r="C987" s="42">
        <f>Taxi_journeydata_clean!N955</f>
        <v>26.850000000558794</v>
      </c>
    </row>
    <row r="988" spans="2:3" x14ac:dyDescent="0.35">
      <c r="B988" s="42">
        <f>Taxi_journeydata_clean!J956</f>
        <v>1.64</v>
      </c>
      <c r="C988" s="42">
        <f>Taxi_journeydata_clean!N956</f>
        <v>10.216666666092351</v>
      </c>
    </row>
    <row r="989" spans="2:3" x14ac:dyDescent="0.35">
      <c r="B989" s="42">
        <f>Taxi_journeydata_clean!J957</f>
        <v>4.75</v>
      </c>
      <c r="C989" s="42">
        <f>Taxi_journeydata_clean!N957</f>
        <v>16.133333332836628</v>
      </c>
    </row>
    <row r="990" spans="2:3" x14ac:dyDescent="0.35">
      <c r="B990" s="42">
        <f>Taxi_journeydata_clean!J958</f>
        <v>1.74</v>
      </c>
      <c r="C990" s="42">
        <f>Taxi_journeydata_clean!N958</f>
        <v>7.2833333385642618</v>
      </c>
    </row>
    <row r="991" spans="2:3" x14ac:dyDescent="0.35">
      <c r="B991" s="42">
        <f>Taxi_journeydata_clean!J959</f>
        <v>1.1100000000000001</v>
      </c>
      <c r="C991" s="42">
        <f>Taxi_journeydata_clean!N959</f>
        <v>5.9833333385176957</v>
      </c>
    </row>
    <row r="992" spans="2:3" x14ac:dyDescent="0.35">
      <c r="B992" s="42">
        <f>Taxi_journeydata_clean!J960</f>
        <v>0.87</v>
      </c>
      <c r="C992" s="42">
        <f>Taxi_journeydata_clean!N960</f>
        <v>6.4666666695848107</v>
      </c>
    </row>
    <row r="993" spans="2:3" x14ac:dyDescent="0.35">
      <c r="B993" s="42">
        <f>Taxi_journeydata_clean!J961</f>
        <v>1.08</v>
      </c>
      <c r="C993" s="42">
        <f>Taxi_journeydata_clean!N961</f>
        <v>7.6666666672099382</v>
      </c>
    </row>
    <row r="994" spans="2:3" x14ac:dyDescent="0.35">
      <c r="B994" s="42">
        <f>Taxi_journeydata_clean!J962</f>
        <v>2.4900000000000002</v>
      </c>
      <c r="C994" s="42">
        <f>Taxi_journeydata_clean!N962</f>
        <v>12.11666667019017</v>
      </c>
    </row>
    <row r="995" spans="2:3" x14ac:dyDescent="0.35">
      <c r="B995" s="42">
        <f>Taxi_journeydata_clean!J963</f>
        <v>1.18</v>
      </c>
      <c r="C995" s="42">
        <f>Taxi_journeydata_clean!N963</f>
        <v>14.883333334000781</v>
      </c>
    </row>
    <row r="996" spans="2:3" x14ac:dyDescent="0.35">
      <c r="B996" s="42">
        <f>Taxi_journeydata_clean!J964</f>
        <v>1.4</v>
      </c>
      <c r="C996" s="42">
        <f>Taxi_journeydata_clean!N964</f>
        <v>9.916666669305414</v>
      </c>
    </row>
    <row r="997" spans="2:3" x14ac:dyDescent="0.35">
      <c r="B997" s="42">
        <f>Taxi_journeydata_clean!J965</f>
        <v>0.88</v>
      </c>
      <c r="C997" s="42">
        <f>Taxi_journeydata_clean!N965</f>
        <v>3.9333333307877183</v>
      </c>
    </row>
    <row r="998" spans="2:3" x14ac:dyDescent="0.35">
      <c r="B998" s="42">
        <f>Taxi_journeydata_clean!J966</f>
        <v>2.11</v>
      </c>
      <c r="C998" s="42">
        <f>Taxi_journeydata_clean!N966</f>
        <v>10.199999995529652</v>
      </c>
    </row>
    <row r="999" spans="2:3" x14ac:dyDescent="0.35">
      <c r="B999" s="42">
        <f>Taxi_journeydata_clean!J967</f>
        <v>4.08</v>
      </c>
      <c r="C999" s="42">
        <f>Taxi_journeydata_clean!N967</f>
        <v>23.45000000204891</v>
      </c>
    </row>
    <row r="1000" spans="2:3" x14ac:dyDescent="0.35">
      <c r="B1000" s="42">
        <f>Taxi_journeydata_clean!J968</f>
        <v>2.4500000000000002</v>
      </c>
      <c r="C1000" s="42">
        <f>Taxi_journeydata_clean!N968</f>
        <v>11.133333337493241</v>
      </c>
    </row>
    <row r="1001" spans="2:3" x14ac:dyDescent="0.35">
      <c r="B1001" s="42">
        <f>Taxi_journeydata_clean!J969</f>
        <v>0.93</v>
      </c>
      <c r="C1001" s="42">
        <f>Taxi_journeydata_clean!N969</f>
        <v>5.4166666651144624</v>
      </c>
    </row>
    <row r="1002" spans="2:3" x14ac:dyDescent="0.35">
      <c r="B1002" s="42">
        <f>Taxi_journeydata_clean!J970</f>
        <v>0.94</v>
      </c>
      <c r="C1002" s="42">
        <f>Taxi_journeydata_clean!N970</f>
        <v>3.8666666694916785</v>
      </c>
    </row>
    <row r="1003" spans="2:3" x14ac:dyDescent="0.35">
      <c r="B1003" s="42">
        <f>Taxi_journeydata_clean!J971</f>
        <v>2.5</v>
      </c>
      <c r="C1003" s="42">
        <f>Taxi_journeydata_clean!N971</f>
        <v>13.616666664602235</v>
      </c>
    </row>
    <row r="1004" spans="2:3" x14ac:dyDescent="0.35">
      <c r="B1004" s="42">
        <f>Taxi_journeydata_clean!J972</f>
        <v>10.39</v>
      </c>
      <c r="C1004" s="42">
        <f>Taxi_journeydata_clean!N972</f>
        <v>47.499999997671694</v>
      </c>
    </row>
    <row r="1005" spans="2:3" x14ac:dyDescent="0.35">
      <c r="B1005" s="42">
        <f>Taxi_journeydata_clean!J973</f>
        <v>0.98</v>
      </c>
      <c r="C1005" s="42">
        <f>Taxi_journeydata_clean!N973</f>
        <v>10.833333330228925</v>
      </c>
    </row>
    <row r="1006" spans="2:3" x14ac:dyDescent="0.35">
      <c r="B1006" s="42">
        <f>Taxi_journeydata_clean!J974</f>
        <v>1.71</v>
      </c>
      <c r="C1006" s="42">
        <f>Taxi_journeydata_clean!N974</f>
        <v>20.000000002328306</v>
      </c>
    </row>
    <row r="1007" spans="2:3" x14ac:dyDescent="0.35">
      <c r="B1007" s="42">
        <f>Taxi_journeydata_clean!J975</f>
        <v>3.07</v>
      </c>
      <c r="C1007" s="42">
        <f>Taxi_journeydata_clean!N975</f>
        <v>20.800000000745058</v>
      </c>
    </row>
    <row r="1008" spans="2:3" x14ac:dyDescent="0.35">
      <c r="B1008" s="42">
        <f>Taxi_journeydata_clean!J976</f>
        <v>2.0099999999999998</v>
      </c>
      <c r="C1008" s="42">
        <f>Taxi_journeydata_clean!N976</f>
        <v>8.9666666672565043</v>
      </c>
    </row>
    <row r="1009" spans="2:3" x14ac:dyDescent="0.35">
      <c r="B1009" s="42">
        <f>Taxi_journeydata_clean!J977</f>
        <v>4.0999999999999996</v>
      </c>
      <c r="C1009" s="42">
        <f>Taxi_journeydata_clean!N977</f>
        <v>19.449999999487773</v>
      </c>
    </row>
    <row r="1010" spans="2:3" x14ac:dyDescent="0.35">
      <c r="B1010" s="42">
        <f>Taxi_journeydata_clean!J978</f>
        <v>0.47</v>
      </c>
      <c r="C1010" s="42">
        <f>Taxi_journeydata_clean!N978</f>
        <v>2.5666666694451123</v>
      </c>
    </row>
    <row r="1011" spans="2:3" x14ac:dyDescent="0.35">
      <c r="B1011" s="42">
        <f>Taxi_journeydata_clean!J979</f>
        <v>9.3000000000000007</v>
      </c>
      <c r="C1011" s="42">
        <f>Taxi_journeydata_clean!N979</f>
        <v>20.299999999115244</v>
      </c>
    </row>
    <row r="1012" spans="2:3" x14ac:dyDescent="0.35">
      <c r="B1012" s="42">
        <f>Taxi_journeydata_clean!J980</f>
        <v>2.6</v>
      </c>
      <c r="C1012" s="42">
        <f>Taxi_journeydata_clean!N980</f>
        <v>20.000000002328306</v>
      </c>
    </row>
    <row r="1013" spans="2:3" x14ac:dyDescent="0.35">
      <c r="B1013" s="42">
        <f>Taxi_journeydata_clean!J981</f>
        <v>0.89</v>
      </c>
      <c r="C1013" s="42">
        <f>Taxi_journeydata_clean!N981</f>
        <v>6.9500000006519258</v>
      </c>
    </row>
    <row r="1014" spans="2:3" x14ac:dyDescent="0.35">
      <c r="B1014" s="25"/>
      <c r="C1014" s="41"/>
    </row>
    <row r="1015" spans="2:3" x14ac:dyDescent="0.35">
      <c r="B1015" s="25"/>
      <c r="C1015" s="41"/>
    </row>
    <row r="1016" spans="2:3" x14ac:dyDescent="0.35">
      <c r="B1016" s="25"/>
      <c r="C1016" s="41"/>
    </row>
    <row r="1017" spans="2:3" x14ac:dyDescent="0.35">
      <c r="B1017" s="25"/>
      <c r="C1017" s="41"/>
    </row>
    <row r="1018" spans="2:3" x14ac:dyDescent="0.35">
      <c r="B1018" s="25"/>
      <c r="C1018" s="41"/>
    </row>
    <row r="1019" spans="2:3" x14ac:dyDescent="0.35">
      <c r="B1019" s="25"/>
      <c r="C1019" s="41"/>
    </row>
    <row r="1020" spans="2:3" x14ac:dyDescent="0.35">
      <c r="B1020" s="25"/>
      <c r="C1020" s="41"/>
    </row>
    <row r="1021" spans="2:3" x14ac:dyDescent="0.35">
      <c r="B1021" s="25"/>
      <c r="C1021" s="41"/>
    </row>
    <row r="1022" spans="2:3" x14ac:dyDescent="0.35">
      <c r="B1022" s="25"/>
      <c r="C1022" s="41"/>
    </row>
    <row r="1023" spans="2:3" x14ac:dyDescent="0.35">
      <c r="B1023" s="25"/>
      <c r="C1023" s="41"/>
    </row>
    <row r="1024" spans="2:3" x14ac:dyDescent="0.35">
      <c r="B1024" s="25"/>
      <c r="C1024" s="41"/>
    </row>
    <row r="1025" spans="2:3" x14ac:dyDescent="0.35">
      <c r="B1025" s="25"/>
      <c r="C1025" s="41"/>
    </row>
    <row r="1026" spans="2:3" x14ac:dyDescent="0.35">
      <c r="B1026" s="25"/>
      <c r="C1026" s="41"/>
    </row>
    <row r="1027" spans="2:3" x14ac:dyDescent="0.35">
      <c r="B1027" s="25"/>
      <c r="C1027" s="41"/>
    </row>
    <row r="1028" spans="2:3" x14ac:dyDescent="0.35">
      <c r="B1028" s="25"/>
      <c r="C1028" s="41"/>
    </row>
    <row r="1029" spans="2:3" x14ac:dyDescent="0.35">
      <c r="B1029" s="25"/>
      <c r="C1029" s="41"/>
    </row>
    <row r="1030" spans="2:3" x14ac:dyDescent="0.35">
      <c r="B1030" s="25"/>
      <c r="C1030" s="41"/>
    </row>
    <row r="1031" spans="2:3" x14ac:dyDescent="0.35">
      <c r="B1031" s="25"/>
      <c r="C1031" s="41"/>
    </row>
    <row r="1032" spans="2:3" x14ac:dyDescent="0.35">
      <c r="B1032" s="25"/>
      <c r="C1032" s="41"/>
    </row>
    <row r="1033" spans="2:3" x14ac:dyDescent="0.35">
      <c r="B1033" s="25"/>
      <c r="C1033" s="41"/>
    </row>
    <row r="1034" spans="2:3" x14ac:dyDescent="0.35">
      <c r="B1034" s="25"/>
      <c r="C1034" s="41"/>
    </row>
    <row r="1035" spans="2:3" x14ac:dyDescent="0.35">
      <c r="B1035" s="25"/>
      <c r="C1035" s="41"/>
    </row>
    <row r="1036" spans="2:3" x14ac:dyDescent="0.35">
      <c r="B1036" s="25"/>
      <c r="C1036" s="41"/>
    </row>
    <row r="1037" spans="2:3" x14ac:dyDescent="0.35">
      <c r="B1037" s="25"/>
      <c r="C1037" s="41"/>
    </row>
    <row r="1038" spans="2:3" x14ac:dyDescent="0.35">
      <c r="B1038" s="25"/>
      <c r="C1038" s="41"/>
    </row>
    <row r="1039" spans="2:3" x14ac:dyDescent="0.35">
      <c r="B1039" s="25"/>
      <c r="C1039" s="41"/>
    </row>
    <row r="1040" spans="2:3" x14ac:dyDescent="0.35">
      <c r="B1040" s="25"/>
      <c r="C1040" s="41"/>
    </row>
    <row r="1041" spans="2:3" x14ac:dyDescent="0.35">
      <c r="B1041" s="25"/>
      <c r="C1041" s="41"/>
    </row>
    <row r="1042" spans="2:3" x14ac:dyDescent="0.35">
      <c r="B1042" s="25"/>
      <c r="C1042" s="41"/>
    </row>
    <row r="1043" spans="2:3" x14ac:dyDescent="0.35">
      <c r="B1043" s="25"/>
      <c r="C1043" s="41"/>
    </row>
    <row r="1044" spans="2:3" x14ac:dyDescent="0.35">
      <c r="B1044" s="25"/>
      <c r="C1044" s="41"/>
    </row>
    <row r="1045" spans="2:3" x14ac:dyDescent="0.35">
      <c r="B1045" s="25"/>
      <c r="C1045" s="41"/>
    </row>
    <row r="1046" spans="2:3" x14ac:dyDescent="0.35">
      <c r="B1046" s="25"/>
      <c r="C1046" s="41"/>
    </row>
    <row r="1047" spans="2:3" x14ac:dyDescent="0.35">
      <c r="B1047" s="25"/>
      <c r="C1047" s="41"/>
    </row>
    <row r="1048" spans="2:3" x14ac:dyDescent="0.35">
      <c r="B1048" s="25"/>
      <c r="C1048" s="41"/>
    </row>
    <row r="1049" spans="2:3" x14ac:dyDescent="0.35">
      <c r="B1049" s="25"/>
      <c r="C1049" s="41"/>
    </row>
    <row r="1050" spans="2:3" x14ac:dyDescent="0.35">
      <c r="B1050" s="25"/>
      <c r="C1050" s="41"/>
    </row>
    <row r="1051" spans="2:3" x14ac:dyDescent="0.35">
      <c r="B1051" s="25"/>
      <c r="C1051" s="41"/>
    </row>
    <row r="1052" spans="2:3" x14ac:dyDescent="0.35">
      <c r="B1052" s="25"/>
      <c r="C1052" s="41"/>
    </row>
    <row r="1053" spans="2:3" x14ac:dyDescent="0.35">
      <c r="B1053" s="25"/>
      <c r="C1053" s="41"/>
    </row>
    <row r="1054" spans="2:3" x14ac:dyDescent="0.35">
      <c r="B1054" s="25"/>
      <c r="C1054" s="41"/>
    </row>
    <row r="1055" spans="2:3" x14ac:dyDescent="0.35">
      <c r="B1055" s="25"/>
      <c r="C1055" s="41"/>
    </row>
    <row r="1056" spans="2:3" x14ac:dyDescent="0.35">
      <c r="B1056" s="25"/>
      <c r="C1056" s="41"/>
    </row>
    <row r="1057" spans="2:3" x14ac:dyDescent="0.35">
      <c r="B1057" s="25"/>
      <c r="C1057" s="41"/>
    </row>
    <row r="1058" spans="2:3" x14ac:dyDescent="0.35">
      <c r="B1058" s="25"/>
      <c r="C1058" s="41"/>
    </row>
    <row r="1059" spans="2:3" x14ac:dyDescent="0.35">
      <c r="B1059" s="25"/>
      <c r="C1059" s="41"/>
    </row>
    <row r="1060" spans="2:3" x14ac:dyDescent="0.35">
      <c r="B1060" s="25"/>
      <c r="C1060" s="41"/>
    </row>
    <row r="1061" spans="2:3" x14ac:dyDescent="0.35">
      <c r="B1061" s="25"/>
      <c r="C1061" s="41"/>
    </row>
    <row r="1062" spans="2:3" x14ac:dyDescent="0.35">
      <c r="B1062" s="25"/>
      <c r="C1062" s="41"/>
    </row>
    <row r="1063" spans="2:3" x14ac:dyDescent="0.35">
      <c r="B1063" s="25"/>
      <c r="C1063" s="41"/>
    </row>
    <row r="1064" spans="2:3" x14ac:dyDescent="0.35">
      <c r="B1064" s="25"/>
      <c r="C1064" s="41"/>
    </row>
    <row r="1065" spans="2:3" x14ac:dyDescent="0.35">
      <c r="B1065" s="25"/>
      <c r="C1065" s="41"/>
    </row>
    <row r="1066" spans="2:3" x14ac:dyDescent="0.35">
      <c r="B1066" s="25"/>
      <c r="C1066" s="41"/>
    </row>
    <row r="1067" spans="2:3" x14ac:dyDescent="0.35">
      <c r="B1067" s="25"/>
      <c r="C1067" s="41"/>
    </row>
    <row r="1068" spans="2:3" x14ac:dyDescent="0.35">
      <c r="B1068" s="25"/>
      <c r="C1068" s="41"/>
    </row>
    <row r="1069" spans="2:3" x14ac:dyDescent="0.35">
      <c r="B1069" s="25"/>
      <c r="C1069" s="41"/>
    </row>
    <row r="1070" spans="2:3" x14ac:dyDescent="0.35">
      <c r="B1070" s="25"/>
      <c r="C1070" s="41"/>
    </row>
    <row r="1071" spans="2:3" x14ac:dyDescent="0.35">
      <c r="B1071" s="25"/>
      <c r="C1071" s="41"/>
    </row>
    <row r="1072" spans="2:3" x14ac:dyDescent="0.35">
      <c r="B1072" s="25"/>
      <c r="C1072" s="41"/>
    </row>
    <row r="1073" spans="2:3" x14ac:dyDescent="0.35">
      <c r="B1073" s="25"/>
      <c r="C1073" s="41"/>
    </row>
    <row r="1074" spans="2:3" x14ac:dyDescent="0.35">
      <c r="B1074" s="25"/>
      <c r="C1074" s="41"/>
    </row>
    <row r="1075" spans="2:3" x14ac:dyDescent="0.35">
      <c r="B1075" s="25"/>
      <c r="C1075" s="41"/>
    </row>
    <row r="1076" spans="2:3" x14ac:dyDescent="0.35">
      <c r="B1076" s="25"/>
      <c r="C1076" s="41"/>
    </row>
    <row r="1077" spans="2:3" x14ac:dyDescent="0.35">
      <c r="B1077" s="25"/>
      <c r="C1077" s="41"/>
    </row>
    <row r="1078" spans="2:3" x14ac:dyDescent="0.35">
      <c r="B1078" s="25"/>
      <c r="C1078" s="41"/>
    </row>
    <row r="1079" spans="2:3" x14ac:dyDescent="0.35">
      <c r="B1079" s="25"/>
      <c r="C1079" s="41"/>
    </row>
    <row r="1080" spans="2:3" x14ac:dyDescent="0.35">
      <c r="B1080" s="25"/>
      <c r="C1080" s="41"/>
    </row>
    <row r="1081" spans="2:3" x14ac:dyDescent="0.35">
      <c r="B1081" s="25"/>
      <c r="C1081" s="41"/>
    </row>
    <row r="1082" spans="2:3" x14ac:dyDescent="0.35">
      <c r="B1082" s="25"/>
      <c r="C1082" s="41"/>
    </row>
    <row r="1083" spans="2:3" x14ac:dyDescent="0.35">
      <c r="B1083" s="25"/>
      <c r="C1083" s="41"/>
    </row>
    <row r="1084" spans="2:3" x14ac:dyDescent="0.35">
      <c r="B1084" s="25"/>
      <c r="C1084" s="41"/>
    </row>
    <row r="1085" spans="2:3" x14ac:dyDescent="0.35">
      <c r="B1085" s="25"/>
      <c r="C1085" s="41"/>
    </row>
    <row r="1086" spans="2:3" x14ac:dyDescent="0.35">
      <c r="B1086" s="25"/>
      <c r="C1086" s="41"/>
    </row>
    <row r="1087" spans="2:3" x14ac:dyDescent="0.35">
      <c r="B1087" s="25"/>
      <c r="C1087" s="41"/>
    </row>
    <row r="1088" spans="2:3" x14ac:dyDescent="0.35">
      <c r="B1088" s="25"/>
      <c r="C1088" s="41"/>
    </row>
    <row r="1089" spans="2:3" x14ac:dyDescent="0.35">
      <c r="B1089" s="25"/>
      <c r="C1089" s="41"/>
    </row>
    <row r="1090" spans="2:3" x14ac:dyDescent="0.35">
      <c r="B1090" s="25"/>
      <c r="C1090" s="41"/>
    </row>
    <row r="1091" spans="2:3" x14ac:dyDescent="0.35">
      <c r="B1091" s="25"/>
      <c r="C1091" s="41"/>
    </row>
    <row r="1092" spans="2:3" x14ac:dyDescent="0.35">
      <c r="B1092" s="25"/>
      <c r="C1092" s="41"/>
    </row>
    <row r="1093" spans="2:3" x14ac:dyDescent="0.35">
      <c r="B1093" s="25"/>
      <c r="C1093" s="41"/>
    </row>
    <row r="1094" spans="2:3" x14ac:dyDescent="0.35">
      <c r="B1094" s="25"/>
      <c r="C1094" s="41"/>
    </row>
    <row r="1095" spans="2:3" x14ac:dyDescent="0.35">
      <c r="B1095" s="25"/>
      <c r="C1095" s="41"/>
    </row>
    <row r="1096" spans="2:3" x14ac:dyDescent="0.35">
      <c r="B1096" s="25"/>
      <c r="C1096" s="41"/>
    </row>
    <row r="1097" spans="2:3" x14ac:dyDescent="0.35">
      <c r="B1097" s="25"/>
      <c r="C1097" s="41"/>
    </row>
    <row r="1098" spans="2:3" x14ac:dyDescent="0.35">
      <c r="B1098" s="25"/>
      <c r="C1098" s="41"/>
    </row>
    <row r="1099" spans="2:3" x14ac:dyDescent="0.35">
      <c r="B1099" s="25"/>
      <c r="C1099" s="41"/>
    </row>
    <row r="1100" spans="2:3" x14ac:dyDescent="0.35">
      <c r="B1100" s="25"/>
      <c r="C1100" s="41"/>
    </row>
    <row r="1101" spans="2:3" x14ac:dyDescent="0.35">
      <c r="B1101" s="25"/>
      <c r="C1101" s="41"/>
    </row>
    <row r="1102" spans="2:3" x14ac:dyDescent="0.35">
      <c r="B1102" s="25"/>
      <c r="C1102" s="41"/>
    </row>
    <row r="1103" spans="2:3" x14ac:dyDescent="0.35">
      <c r="B1103" s="25"/>
      <c r="C1103" s="41"/>
    </row>
    <row r="1104" spans="2:3" x14ac:dyDescent="0.35">
      <c r="B1104" s="25"/>
      <c r="C1104" s="41"/>
    </row>
    <row r="1105" spans="2:3" x14ac:dyDescent="0.35">
      <c r="B1105" s="25"/>
      <c r="C1105" s="41"/>
    </row>
    <row r="1106" spans="2:3" x14ac:dyDescent="0.35">
      <c r="B1106" s="25"/>
      <c r="C1106" s="41"/>
    </row>
    <row r="1107" spans="2:3" x14ac:dyDescent="0.35">
      <c r="B1107" s="25"/>
      <c r="C1107" s="41"/>
    </row>
    <row r="1108" spans="2:3" x14ac:dyDescent="0.35">
      <c r="B1108" s="25"/>
      <c r="C1108" s="41"/>
    </row>
    <row r="1109" spans="2:3" x14ac:dyDescent="0.35">
      <c r="B1109" s="25"/>
      <c r="C1109" s="41"/>
    </row>
    <row r="1110" spans="2:3" x14ac:dyDescent="0.35">
      <c r="B1110" s="25"/>
      <c r="C1110" s="41"/>
    </row>
    <row r="1111" spans="2:3" x14ac:dyDescent="0.35">
      <c r="B1111" s="25"/>
      <c r="C1111" s="41"/>
    </row>
    <row r="1112" spans="2:3" x14ac:dyDescent="0.35">
      <c r="B1112" s="25"/>
      <c r="C1112" s="41"/>
    </row>
    <row r="1113" spans="2:3" x14ac:dyDescent="0.35">
      <c r="B1113" s="25"/>
      <c r="C1113" s="41"/>
    </row>
    <row r="1114" spans="2:3" x14ac:dyDescent="0.35">
      <c r="B1114" s="25"/>
      <c r="C1114" s="41"/>
    </row>
    <row r="1115" spans="2:3" x14ac:dyDescent="0.35">
      <c r="B1115" s="25"/>
      <c r="C1115" s="41"/>
    </row>
    <row r="1116" spans="2:3" x14ac:dyDescent="0.35">
      <c r="B1116" s="25"/>
      <c r="C1116" s="41"/>
    </row>
    <row r="1117" spans="2:3" x14ac:dyDescent="0.35">
      <c r="B1117" s="25"/>
      <c r="C1117" s="41"/>
    </row>
    <row r="1118" spans="2:3" x14ac:dyDescent="0.35">
      <c r="B1118" s="25"/>
      <c r="C1118" s="41"/>
    </row>
    <row r="1119" spans="2:3" x14ac:dyDescent="0.35">
      <c r="B1119" s="25"/>
      <c r="C1119" s="41"/>
    </row>
    <row r="1120" spans="2:3" x14ac:dyDescent="0.35">
      <c r="B1120" s="25"/>
      <c r="C1120" s="41"/>
    </row>
    <row r="1121" spans="2:3" x14ac:dyDescent="0.35">
      <c r="B1121" s="25"/>
      <c r="C1121" s="41"/>
    </row>
    <row r="1122" spans="2:3" x14ac:dyDescent="0.35">
      <c r="B1122" s="25"/>
      <c r="C1122" s="41"/>
    </row>
    <row r="1123" spans="2:3" x14ac:dyDescent="0.35">
      <c r="B1123" s="25"/>
      <c r="C1123" s="41"/>
    </row>
    <row r="1124" spans="2:3" x14ac:dyDescent="0.35">
      <c r="B1124" s="25"/>
      <c r="C1124" s="41"/>
    </row>
    <row r="1125" spans="2:3" x14ac:dyDescent="0.35">
      <c r="B1125" s="25"/>
      <c r="C1125" s="41"/>
    </row>
    <row r="1126" spans="2:3" x14ac:dyDescent="0.35">
      <c r="B1126" s="25"/>
      <c r="C1126" s="41"/>
    </row>
    <row r="1127" spans="2:3" x14ac:dyDescent="0.35">
      <c r="B1127" s="25"/>
      <c r="C1127" s="41"/>
    </row>
    <row r="1128" spans="2:3" x14ac:dyDescent="0.35">
      <c r="B1128" s="25"/>
      <c r="C1128" s="41"/>
    </row>
    <row r="1129" spans="2:3" x14ac:dyDescent="0.35">
      <c r="B1129" s="25"/>
      <c r="C1129" s="41"/>
    </row>
    <row r="1130" spans="2:3" x14ac:dyDescent="0.35">
      <c r="B1130" s="25"/>
      <c r="C1130" s="41"/>
    </row>
    <row r="1131" spans="2:3" x14ac:dyDescent="0.35">
      <c r="B1131" s="25"/>
      <c r="C1131" s="41"/>
    </row>
    <row r="1132" spans="2:3" x14ac:dyDescent="0.35">
      <c r="B1132" s="25"/>
      <c r="C1132" s="41"/>
    </row>
    <row r="1133" spans="2:3" x14ac:dyDescent="0.35">
      <c r="B1133" s="25"/>
      <c r="C1133" s="41"/>
    </row>
    <row r="1134" spans="2:3" x14ac:dyDescent="0.35">
      <c r="B1134" s="25"/>
      <c r="C1134" s="41"/>
    </row>
    <row r="1135" spans="2:3" x14ac:dyDescent="0.35">
      <c r="B1135" s="25"/>
      <c r="C1135" s="41"/>
    </row>
    <row r="1136" spans="2:3" x14ac:dyDescent="0.35">
      <c r="B1136" s="25"/>
      <c r="C1136" s="41"/>
    </row>
    <row r="1137" spans="2:3" x14ac:dyDescent="0.35">
      <c r="B1137" s="25"/>
      <c r="C1137" s="41"/>
    </row>
    <row r="1138" spans="2:3" x14ac:dyDescent="0.35">
      <c r="B1138" s="25"/>
      <c r="C1138" s="41"/>
    </row>
    <row r="1139" spans="2:3" x14ac:dyDescent="0.35">
      <c r="B1139" s="25"/>
      <c r="C1139" s="41"/>
    </row>
    <row r="1140" spans="2:3" x14ac:dyDescent="0.35">
      <c r="B1140" s="25"/>
      <c r="C1140" s="41"/>
    </row>
    <row r="1141" spans="2:3" x14ac:dyDescent="0.35">
      <c r="B1141" s="25"/>
      <c r="C1141" s="41"/>
    </row>
    <row r="1142" spans="2:3" x14ac:dyDescent="0.35">
      <c r="B1142" s="25"/>
      <c r="C1142" s="41"/>
    </row>
    <row r="1143" spans="2:3" x14ac:dyDescent="0.35">
      <c r="B1143" s="25"/>
      <c r="C1143" s="41"/>
    </row>
    <row r="1144" spans="2:3" x14ac:dyDescent="0.35">
      <c r="B1144" s="25"/>
      <c r="C1144" s="41"/>
    </row>
    <row r="1145" spans="2:3" x14ac:dyDescent="0.35">
      <c r="B1145" s="25"/>
      <c r="C1145" s="41"/>
    </row>
    <row r="1146" spans="2:3" x14ac:dyDescent="0.35">
      <c r="B1146" s="25"/>
      <c r="C1146" s="41"/>
    </row>
    <row r="1147" spans="2:3" x14ac:dyDescent="0.35">
      <c r="B1147" s="25"/>
      <c r="C1147" s="41"/>
    </row>
    <row r="1148" spans="2:3" x14ac:dyDescent="0.35">
      <c r="B1148" s="25"/>
      <c r="C1148" s="41"/>
    </row>
    <row r="1149" spans="2:3" x14ac:dyDescent="0.35">
      <c r="B1149" s="25"/>
      <c r="C1149" s="41"/>
    </row>
    <row r="1150" spans="2:3" x14ac:dyDescent="0.35">
      <c r="B1150" s="25"/>
      <c r="C1150" s="41"/>
    </row>
    <row r="1151" spans="2:3" x14ac:dyDescent="0.35">
      <c r="B1151" s="25"/>
      <c r="C1151" s="41"/>
    </row>
    <row r="1152" spans="2:3" x14ac:dyDescent="0.35">
      <c r="B1152" s="25"/>
      <c r="C1152" s="41"/>
    </row>
    <row r="1153" spans="2:3" x14ac:dyDescent="0.35">
      <c r="B1153" s="25"/>
      <c r="C1153" s="41"/>
    </row>
    <row r="1154" spans="2:3" x14ac:dyDescent="0.35">
      <c r="B1154" s="25"/>
      <c r="C1154" s="41"/>
    </row>
    <row r="1155" spans="2:3" x14ac:dyDescent="0.35">
      <c r="B1155" s="25"/>
      <c r="C1155" s="41"/>
    </row>
    <row r="1156" spans="2:3" x14ac:dyDescent="0.35">
      <c r="B1156" s="25"/>
      <c r="C1156" s="41"/>
    </row>
    <row r="1157" spans="2:3" x14ac:dyDescent="0.35">
      <c r="B1157" s="25"/>
      <c r="C1157" s="41"/>
    </row>
    <row r="1158" spans="2:3" x14ac:dyDescent="0.35">
      <c r="B1158" s="25"/>
      <c r="C1158" s="41"/>
    </row>
    <row r="1159" spans="2:3" x14ac:dyDescent="0.35">
      <c r="B1159" s="25"/>
      <c r="C1159" s="41"/>
    </row>
    <row r="1160" spans="2:3" x14ac:dyDescent="0.35">
      <c r="B1160" s="25"/>
      <c r="C1160" s="41"/>
    </row>
    <row r="1161" spans="2:3" x14ac:dyDescent="0.35">
      <c r="B1161" s="25"/>
      <c r="C1161" s="41"/>
    </row>
    <row r="1162" spans="2:3" x14ac:dyDescent="0.35">
      <c r="B1162" s="25"/>
      <c r="C1162" s="41"/>
    </row>
    <row r="1163" spans="2:3" x14ac:dyDescent="0.35">
      <c r="B1163" s="25"/>
      <c r="C1163" s="41"/>
    </row>
    <row r="1164" spans="2:3" x14ac:dyDescent="0.35">
      <c r="B1164" s="25"/>
      <c r="C1164" s="41"/>
    </row>
    <row r="1165" spans="2:3" x14ac:dyDescent="0.35">
      <c r="B1165" s="25"/>
      <c r="C1165" s="41"/>
    </row>
    <row r="1166" spans="2:3" x14ac:dyDescent="0.35">
      <c r="B1166" s="25"/>
      <c r="C1166" s="41"/>
    </row>
    <row r="1167" spans="2:3" x14ac:dyDescent="0.35">
      <c r="B1167" s="25"/>
      <c r="C1167" s="41"/>
    </row>
    <row r="1168" spans="2:3" x14ac:dyDescent="0.35">
      <c r="B1168" s="25"/>
      <c r="C1168" s="41"/>
    </row>
    <row r="1169" spans="2:3" x14ac:dyDescent="0.35">
      <c r="B1169" s="25"/>
      <c r="C1169" s="41"/>
    </row>
    <row r="1170" spans="2:3" x14ac:dyDescent="0.35">
      <c r="B1170" s="25"/>
      <c r="C1170" s="41"/>
    </row>
    <row r="1171" spans="2:3" x14ac:dyDescent="0.35">
      <c r="B1171" s="25"/>
      <c r="C1171" s="41"/>
    </row>
    <row r="1172" spans="2:3" x14ac:dyDescent="0.35">
      <c r="B1172" s="25"/>
      <c r="C1172" s="41"/>
    </row>
    <row r="1173" spans="2:3" x14ac:dyDescent="0.35">
      <c r="B1173" s="25"/>
      <c r="C1173" s="41"/>
    </row>
    <row r="1174" spans="2:3" x14ac:dyDescent="0.35">
      <c r="B1174" s="25"/>
      <c r="C1174" s="41"/>
    </row>
    <row r="1175" spans="2:3" x14ac:dyDescent="0.35">
      <c r="B1175" s="25"/>
      <c r="C1175" s="41"/>
    </row>
    <row r="1176" spans="2:3" x14ac:dyDescent="0.35">
      <c r="B1176" s="25"/>
      <c r="C1176" s="41"/>
    </row>
    <row r="1177" spans="2:3" x14ac:dyDescent="0.35">
      <c r="B1177" s="25"/>
      <c r="C1177" s="41"/>
    </row>
    <row r="1178" spans="2:3" x14ac:dyDescent="0.35">
      <c r="B1178" s="25"/>
      <c r="C1178" s="41"/>
    </row>
    <row r="1179" spans="2:3" x14ac:dyDescent="0.35">
      <c r="B1179" s="25"/>
      <c r="C1179" s="41"/>
    </row>
    <row r="1180" spans="2:3" x14ac:dyDescent="0.35">
      <c r="B1180" s="25"/>
      <c r="C1180" s="41"/>
    </row>
    <row r="1181" spans="2:3" x14ac:dyDescent="0.35">
      <c r="B1181" s="25"/>
      <c r="C1181" s="41"/>
    </row>
    <row r="1182" spans="2:3" x14ac:dyDescent="0.35">
      <c r="B1182" s="25"/>
      <c r="C1182" s="41"/>
    </row>
    <row r="1183" spans="2:3" x14ac:dyDescent="0.35">
      <c r="B1183" s="25"/>
      <c r="C1183" s="41"/>
    </row>
    <row r="1184" spans="2:3" x14ac:dyDescent="0.35">
      <c r="B1184" s="25"/>
      <c r="C1184" s="41"/>
    </row>
    <row r="1185" spans="2:3" x14ac:dyDescent="0.35">
      <c r="B1185" s="25"/>
      <c r="C1185" s="41"/>
    </row>
    <row r="1186" spans="2:3" x14ac:dyDescent="0.35">
      <c r="B1186" s="25"/>
      <c r="C1186" s="41"/>
    </row>
    <row r="1187" spans="2:3" x14ac:dyDescent="0.35">
      <c r="B1187" s="25"/>
      <c r="C1187" s="41"/>
    </row>
    <row r="1188" spans="2:3" x14ac:dyDescent="0.35">
      <c r="B1188" s="25"/>
      <c r="C1188" s="41"/>
    </row>
    <row r="1189" spans="2:3" x14ac:dyDescent="0.35">
      <c r="B1189" s="25"/>
      <c r="C1189" s="41"/>
    </row>
    <row r="1190" spans="2:3" x14ac:dyDescent="0.35">
      <c r="B1190" s="25"/>
      <c r="C1190" s="41"/>
    </row>
    <row r="1191" spans="2:3" x14ac:dyDescent="0.35">
      <c r="B1191" s="25"/>
      <c r="C1191" s="41"/>
    </row>
    <row r="1192" spans="2:3" x14ac:dyDescent="0.35">
      <c r="B1192" s="25"/>
      <c r="C1192" s="41"/>
    </row>
    <row r="1193" spans="2:3" x14ac:dyDescent="0.35">
      <c r="B1193" s="25"/>
      <c r="C1193" s="41"/>
    </row>
    <row r="1194" spans="2:3" x14ac:dyDescent="0.35">
      <c r="B1194" s="25"/>
      <c r="C1194" s="41"/>
    </row>
    <row r="1195" spans="2:3" x14ac:dyDescent="0.35">
      <c r="B1195" s="25"/>
      <c r="C1195" s="41"/>
    </row>
    <row r="1196" spans="2:3" x14ac:dyDescent="0.35">
      <c r="B1196" s="25"/>
      <c r="C1196" s="41"/>
    </row>
    <row r="1197" spans="2:3" x14ac:dyDescent="0.35">
      <c r="B1197" s="25"/>
      <c r="C1197" s="41"/>
    </row>
    <row r="1198" spans="2:3" x14ac:dyDescent="0.35">
      <c r="B1198" s="25"/>
      <c r="C1198" s="41"/>
    </row>
    <row r="1199" spans="2:3" x14ac:dyDescent="0.35">
      <c r="B1199" s="25"/>
      <c r="C1199" s="41"/>
    </row>
    <row r="1200" spans="2:3" x14ac:dyDescent="0.35">
      <c r="B1200" s="25"/>
      <c r="C1200" s="41"/>
    </row>
    <row r="1201" spans="2:3" x14ac:dyDescent="0.35">
      <c r="B1201" s="25"/>
      <c r="C1201" s="41"/>
    </row>
    <row r="1202" spans="2:3" x14ac:dyDescent="0.35">
      <c r="B1202" s="25"/>
      <c r="C1202" s="41"/>
    </row>
    <row r="1203" spans="2:3" x14ac:dyDescent="0.35">
      <c r="B1203" s="25"/>
      <c r="C1203" s="41"/>
    </row>
    <row r="1204" spans="2:3" x14ac:dyDescent="0.35">
      <c r="B1204" s="25"/>
      <c r="C1204" s="41"/>
    </row>
    <row r="1205" spans="2:3" x14ac:dyDescent="0.35">
      <c r="B1205" s="25"/>
      <c r="C1205" s="41"/>
    </row>
    <row r="1206" spans="2:3" x14ac:dyDescent="0.35">
      <c r="B1206" s="25"/>
      <c r="C1206" s="41"/>
    </row>
    <row r="1207" spans="2:3" x14ac:dyDescent="0.35">
      <c r="B1207" s="25"/>
      <c r="C1207" s="41"/>
    </row>
    <row r="1208" spans="2:3" x14ac:dyDescent="0.35">
      <c r="B1208" s="25"/>
      <c r="C1208" s="41"/>
    </row>
    <row r="1209" spans="2:3" x14ac:dyDescent="0.35">
      <c r="B1209" s="25"/>
      <c r="C1209" s="41"/>
    </row>
    <row r="1210" spans="2:3" x14ac:dyDescent="0.35">
      <c r="B1210" s="25"/>
      <c r="C1210" s="41"/>
    </row>
    <row r="1211" spans="2:3" x14ac:dyDescent="0.35">
      <c r="B1211" s="25"/>
      <c r="C1211" s="41"/>
    </row>
    <row r="1212" spans="2:3" x14ac:dyDescent="0.35">
      <c r="B1212" s="25"/>
      <c r="C1212" s="41"/>
    </row>
    <row r="1213" spans="2:3" x14ac:dyDescent="0.35">
      <c r="B1213" s="25"/>
      <c r="C1213" s="41"/>
    </row>
    <row r="1214" spans="2:3" x14ac:dyDescent="0.35">
      <c r="B1214" s="25"/>
      <c r="C1214" s="41"/>
    </row>
    <row r="1215" spans="2:3" x14ac:dyDescent="0.35">
      <c r="B1215" s="25"/>
      <c r="C1215" s="41"/>
    </row>
  </sheetData>
  <phoneticPr fontId="6" type="noConversion"/>
  <conditionalFormatting sqref="E13">
    <cfRule type="cellIs" dxfId="13" priority="5" operator="equal">
      <formula>"Okay"</formula>
    </cfRule>
    <cfRule type="cellIs" dxfId="12" priority="6" operator="equal">
      <formula>"Check"</formula>
    </cfRule>
  </conditionalFormatting>
  <conditionalFormatting sqref="E40">
    <cfRule type="cellIs" dxfId="11" priority="3" operator="equal">
      <formula>"Okay"</formula>
    </cfRule>
    <cfRule type="cellIs" dxfId="10" priority="4" operator="equal">
      <formula>"Check"</formula>
    </cfRule>
  </conditionalFormatting>
  <conditionalFormatting sqref="E44">
    <cfRule type="cellIs" dxfId="9" priority="1" operator="equal">
      <formula>"Okay"</formula>
    </cfRule>
    <cfRule type="cellIs" dxfId="8" priority="2" operator="equal">
      <formula>"Check"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3B8FF-397A-4657-B14A-8E1E41EE2AE9}">
  <dimension ref="A1:X983"/>
  <sheetViews>
    <sheetView workbookViewId="0">
      <pane ySplit="12" topLeftCell="A13" activePane="bottomLeft" state="frozen"/>
      <selection pane="bottomLeft"/>
    </sheetView>
  </sheetViews>
  <sheetFormatPr defaultRowHeight="14.5" x14ac:dyDescent="0.35"/>
  <cols>
    <col min="1" max="1" width="18.453125" customWidth="1"/>
    <col min="2" max="2" width="27.453125" customWidth="1"/>
    <col min="3" max="3" width="14.6328125" customWidth="1"/>
    <col min="4" max="4" width="17.08984375" customWidth="1"/>
    <col min="6" max="6" width="12.81640625" customWidth="1"/>
    <col min="7" max="7" width="17.26953125" customWidth="1"/>
    <col min="8" max="8" width="15.26953125" customWidth="1"/>
    <col min="9" max="9" width="15.54296875" customWidth="1"/>
    <col min="11" max="11" width="13" customWidth="1"/>
    <col min="12" max="12" width="8.81640625" customWidth="1"/>
    <col min="13" max="13" width="19.7265625" customWidth="1"/>
    <col min="14" max="14" width="8.7265625" customWidth="1"/>
    <col min="16" max="16" width="14.36328125" customWidth="1"/>
    <col min="17" max="17" width="15.1796875" customWidth="1"/>
    <col min="21" max="21" width="15.7265625" customWidth="1"/>
    <col min="22" max="22" width="35.1796875" customWidth="1"/>
    <col min="23" max="23" width="44.90625" customWidth="1"/>
    <col min="24" max="24" width="31.90625" customWidth="1"/>
  </cols>
  <sheetData>
    <row r="1" spans="1:24" x14ac:dyDescent="0.35">
      <c r="A1" s="7" t="s">
        <v>91</v>
      </c>
      <c r="J1" s="52" t="s">
        <v>124</v>
      </c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4" x14ac:dyDescent="0.35">
      <c r="A2" t="s">
        <v>92</v>
      </c>
      <c r="J2" s="26"/>
      <c r="K2" s="26"/>
      <c r="L2" s="34" t="s">
        <v>132</v>
      </c>
      <c r="M2" s="26"/>
      <c r="N2" s="26"/>
      <c r="Q2" s="26"/>
      <c r="R2" s="26"/>
      <c r="S2" s="34" t="s">
        <v>133</v>
      </c>
      <c r="T2" s="26"/>
      <c r="U2" s="26"/>
    </row>
    <row r="3" spans="1:24" x14ac:dyDescent="0.35">
      <c r="J3" s="21" t="s">
        <v>125</v>
      </c>
      <c r="N3" s="18">
        <f>COUNTIF(U13:U982,"Y")</f>
        <v>529</v>
      </c>
      <c r="Q3" s="21" t="s">
        <v>125</v>
      </c>
      <c r="U3" s="18">
        <f>COUNTIF(U13:U982,"Y")</f>
        <v>529</v>
      </c>
    </row>
    <row r="4" spans="1:24" x14ac:dyDescent="0.35">
      <c r="F4" s="47"/>
      <c r="G4" s="47"/>
      <c r="J4" s="21" t="s">
        <v>126</v>
      </c>
      <c r="N4" s="18">
        <f>SUMIF(U13:U982,"Y",K13:K982)</f>
        <v>507.16480999999891</v>
      </c>
      <c r="Q4" s="21" t="s">
        <v>126</v>
      </c>
      <c r="U4" s="18">
        <f>SUMIF(U13:U982,"Y",Q13:Q982)</f>
        <v>423.00554999999991</v>
      </c>
    </row>
    <row r="5" spans="1:24" x14ac:dyDescent="0.35">
      <c r="F5" s="5"/>
      <c r="G5" s="30"/>
      <c r="J5" s="21" t="s">
        <v>128</v>
      </c>
      <c r="N5" s="18">
        <f>N3-N4</f>
        <v>21.835190000001091</v>
      </c>
      <c r="Q5" s="21" t="s">
        <v>128</v>
      </c>
      <c r="U5" s="18">
        <f>U3-U4</f>
        <v>105.99445000000009</v>
      </c>
    </row>
    <row r="6" spans="1:24" x14ac:dyDescent="0.35">
      <c r="F6" s="5"/>
      <c r="G6" s="30"/>
      <c r="J6" s="21" t="s">
        <v>127</v>
      </c>
      <c r="N6" s="30">
        <f>N5/N3</f>
        <v>4.1276351606807357E-2</v>
      </c>
      <c r="Q6" s="21" t="s">
        <v>127</v>
      </c>
      <c r="U6" s="30">
        <f>U5/U3</f>
        <v>0.20036758034026481</v>
      </c>
      <c r="V6" s="44" t="s">
        <v>136</v>
      </c>
      <c r="W6" s="44"/>
      <c r="X6" s="44"/>
    </row>
    <row r="7" spans="1:24" x14ac:dyDescent="0.35">
      <c r="F7" s="5"/>
      <c r="T7" s="5"/>
      <c r="V7" s="44" t="s">
        <v>137</v>
      </c>
      <c r="W7" s="44"/>
      <c r="X7" s="44"/>
    </row>
    <row r="8" spans="1:24" x14ac:dyDescent="0.35">
      <c r="U8" t="s">
        <v>40</v>
      </c>
      <c r="V8" s="35" t="str">
        <f>IF(ROUND(U6,1)=20%,"Okay","Rerun Goal Seek to get a 20% expected decrease")</f>
        <v>Okay</v>
      </c>
    </row>
    <row r="9" spans="1:24" x14ac:dyDescent="0.35">
      <c r="G9" s="53" t="s">
        <v>134</v>
      </c>
      <c r="H9" s="54"/>
      <c r="I9" s="54"/>
      <c r="J9" s="54"/>
      <c r="K9" s="55"/>
      <c r="M9" s="53" t="s">
        <v>135</v>
      </c>
      <c r="N9" s="54"/>
      <c r="O9" s="54"/>
      <c r="P9" s="54"/>
      <c r="Q9" s="55"/>
      <c r="S9" s="53" t="s">
        <v>144</v>
      </c>
      <c r="T9" s="54"/>
      <c r="U9" s="55"/>
      <c r="X9" s="43"/>
    </row>
    <row r="10" spans="1:24" x14ac:dyDescent="0.35">
      <c r="A10" t="s">
        <v>40</v>
      </c>
      <c r="B10" s="5" t="str">
        <f>IF(SUM(B13:B982)=SUM(Taxi_journeydata_clean!J12:J981),"Okay","Check")</f>
        <v>Okay</v>
      </c>
      <c r="C10" s="5" t="str">
        <f>IF(SUM(C13:C982)=SUM(Taxi_journeydata_clean!M12:M981)*24*60,"Okay","Check")</f>
        <v>Okay</v>
      </c>
      <c r="D10" s="5" t="str">
        <f>IF(SUM(D13:D982)=SUM(Taxi_journeydata_clean!K12:K981),"Okay","Check")</f>
        <v>Okay</v>
      </c>
    </row>
    <row r="11" spans="1:24" ht="29" x14ac:dyDescent="0.35">
      <c r="B11" s="48" t="s">
        <v>102</v>
      </c>
      <c r="C11" s="49"/>
      <c r="D11" s="50"/>
      <c r="F11" s="19">
        <f>SUM(F13:F982)</f>
        <v>12322.819333406322</v>
      </c>
      <c r="G11" s="19">
        <f>SUM(G13:G982)</f>
        <v>13690.372092082269</v>
      </c>
      <c r="H11" s="28" t="s">
        <v>117</v>
      </c>
      <c r="M11" s="19">
        <f>SUM(M13:M982)</f>
        <v>15871.117532475144</v>
      </c>
      <c r="S11" s="51" t="s">
        <v>28</v>
      </c>
      <c r="T11" s="51"/>
    </row>
    <row r="12" spans="1:24" s="1" customFormat="1" ht="43.5" x14ac:dyDescent="0.35">
      <c r="B12" s="27" t="s">
        <v>19</v>
      </c>
      <c r="C12" s="27" t="s">
        <v>103</v>
      </c>
      <c r="D12" s="27" t="s">
        <v>21</v>
      </c>
      <c r="F12" s="28" t="s">
        <v>95</v>
      </c>
      <c r="G12" s="28" t="s">
        <v>115</v>
      </c>
      <c r="H12" s="28" t="s">
        <v>118</v>
      </c>
      <c r="I12" s="28" t="s">
        <v>119</v>
      </c>
      <c r="J12" s="28" t="s">
        <v>120</v>
      </c>
      <c r="K12" s="28" t="s">
        <v>123</v>
      </c>
      <c r="M12" s="28" t="s">
        <v>131</v>
      </c>
      <c r="N12" s="28" t="s">
        <v>118</v>
      </c>
      <c r="O12" s="28" t="s">
        <v>119</v>
      </c>
      <c r="P12" s="28" t="s">
        <v>120</v>
      </c>
      <c r="Q12" s="28" t="s">
        <v>123</v>
      </c>
      <c r="S12" s="28" t="s">
        <v>121</v>
      </c>
      <c r="T12" s="28" t="s">
        <v>122</v>
      </c>
      <c r="U12" s="28" t="s">
        <v>143</v>
      </c>
      <c r="V12"/>
      <c r="W12"/>
    </row>
    <row r="13" spans="1:24" x14ac:dyDescent="0.35">
      <c r="B13" s="18">
        <f>IF(Taxi_journeydata_clean!J12="","",Taxi_journeydata_clean!J12)</f>
        <v>3.27</v>
      </c>
      <c r="C13" s="18">
        <f>IF(Taxi_journeydata_clean!N12="","",Taxi_journeydata_clean!N12)</f>
        <v>15.583333329996094</v>
      </c>
      <c r="D13" s="19">
        <f>IF(Taxi_journeydata_clean!K12="","",Taxi_journeydata_clean!K12)</f>
        <v>13</v>
      </c>
      <c r="F13" s="19">
        <f>IF(Taxi_journeydata_clean!K12="","",Constant+Dist_Mult*Fare_analysis!B13+Dur_Mult*Fare_analysis!C13)</f>
        <v>13.351833332098554</v>
      </c>
      <c r="G13" s="19">
        <f>IF(Taxi_journeydata_clean!K12="","",F13*(1+1/EXP(B13)))</f>
        <v>13.859288811954839</v>
      </c>
      <c r="H13" s="30">
        <f>IF(Taxi_journeydata_clean!K12="","",(G13-F13)/F13)</f>
        <v>3.8006427075174265E-2</v>
      </c>
      <c r="I13" s="31">
        <f>IF(Taxi_journeydata_clean!K12="","",ROUND(ROUNDUP(H13,1),1))</f>
        <v>0.1</v>
      </c>
      <c r="J13" s="32">
        <f>IF(Taxi_journeydata_clean!K12="","",IF(I13&gt;200%,'Taxi_location&amp;demand'!F26,VLOOKUP(I13,'Taxi_location&amp;demand'!$E$5:$F$26,2,FALSE)))</f>
        <v>-9.0899999999999991E-3</v>
      </c>
      <c r="K13" s="32">
        <f>IF(Taxi_journeydata_clean!K12="","",1+J13)</f>
        <v>0.99090999999999996</v>
      </c>
      <c r="M13" s="19">
        <f>IF(Taxi_journeydata_clean!K12="","",F13*(1+R_/EXP(B13)))</f>
        <v>14.668494319295135</v>
      </c>
      <c r="N13" s="30">
        <f>IF(Taxi_journeydata_clean!K12="","",(M13-F13)/F13)</f>
        <v>9.8612748859832941E-2</v>
      </c>
      <c r="O13" s="31">
        <f>IF(Taxi_journeydata_clean!K12="","",ROUND(ROUNDUP(N13,1),1))</f>
        <v>0.1</v>
      </c>
      <c r="P13" s="32">
        <f>IF(Taxi_journeydata_clean!K12="","",IF(O13&gt;200%,'Taxi_location&amp;demand'!F26,VLOOKUP(O13,'Taxi_location&amp;demand'!$E$5:$F$26,2,FALSE)))</f>
        <v>-9.0899999999999991E-3</v>
      </c>
      <c r="Q13" s="32">
        <f>IF(Taxi_journeydata_clean!K12="","",1+P13)</f>
        <v>0.99090999999999996</v>
      </c>
      <c r="S13" t="str">
        <f>IF(Taxi_journeydata_clean!K12="","",VLOOKUP(Taxi_journeydata_clean!G12,'Taxi_location&amp;demand'!$A$5:$B$269,2,FALSE))</f>
        <v>A</v>
      </c>
      <c r="T13" t="str">
        <f>IF(Taxi_journeydata_clean!K12="","",VLOOKUP(Taxi_journeydata_clean!H12,'Taxi_location&amp;demand'!$A$5:$B$269,2,FALSE))</f>
        <v>Bx</v>
      </c>
      <c r="U13" t="str">
        <f>IF(Taxi_journeydata_clean!K12="","",IF(OR(S13="A",T13="A"),"Y","N"))</f>
        <v>Y</v>
      </c>
    </row>
    <row r="14" spans="1:24" x14ac:dyDescent="0.35">
      <c r="B14">
        <f>IF(Taxi_journeydata_clean!J13="","",Taxi_journeydata_clean!J13)</f>
        <v>8.2799999999999994</v>
      </c>
      <c r="C14" s="18">
        <f>IF(Taxi_journeydata_clean!J13="","",Taxi_journeydata_clean!N13)</f>
        <v>24.683333330322057</v>
      </c>
      <c r="D14" s="19">
        <f>IF(Taxi_journeydata_clean!K13="","",Taxi_journeydata_clean!K13)</f>
        <v>27</v>
      </c>
      <c r="F14" s="19">
        <f>IF(Taxi_journeydata_clean!K13="","",Constant+Dist_Mult*Fare_analysis!B14+Dur_Mult*Fare_analysis!C14)</f>
        <v>25.73683333221916</v>
      </c>
      <c r="G14" s="19">
        <f>IF(Taxi_journeydata_clean!K13="","",F14*(1+1/EXP(B14)))</f>
        <v>25.74335857687997</v>
      </c>
      <c r="H14" s="30">
        <f>IF(Taxi_journeydata_clean!K13="","",(G14-F14)/F14)</f>
        <v>2.5353720003470117E-4</v>
      </c>
      <c r="I14" s="31">
        <f>IF(Taxi_journeydata_clean!K13="","",ROUND(ROUNDUP(H14,1),1))</f>
        <v>0.1</v>
      </c>
      <c r="J14" s="32">
        <f>IF(Taxi_journeydata_clean!K13="","",IF(I14&gt;200%,'Taxi_location&amp;demand'!F27,VLOOKUP(I14,'Taxi_location&amp;demand'!$E$5:$F$26,2,FALSE)))</f>
        <v>-9.0899999999999991E-3</v>
      </c>
      <c r="K14" s="32">
        <f>IF(Taxi_journeydata_clean!K13="","",1+J14)</f>
        <v>0.99090999999999996</v>
      </c>
      <c r="M14" s="19">
        <f>IF(Taxi_journeydata_clean!K13="","",F14*(1+R_/EXP(B14)))</f>
        <v>25.753763950604117</v>
      </c>
      <c r="N14" s="30">
        <f>IF(Taxi_journeydata_clean!K13="","",(M14-F14)/F14)</f>
        <v>6.5783611240792668E-4</v>
      </c>
      <c r="O14" s="31">
        <f>IF(Taxi_journeydata_clean!K13="","",ROUND(ROUNDUP(N14,1),1))</f>
        <v>0.1</v>
      </c>
      <c r="P14" s="32">
        <f>IF(Taxi_journeydata_clean!K13="","",IF(O14&gt;200%,'Taxi_location&amp;demand'!F27,VLOOKUP(O14,'Taxi_location&amp;demand'!$E$5:$F$26,2,FALSE)))</f>
        <v>-9.0899999999999991E-3</v>
      </c>
      <c r="Q14" s="32">
        <f>IF(Taxi_journeydata_clean!K13="","",1+P14)</f>
        <v>0.99090999999999996</v>
      </c>
      <c r="S14" t="str">
        <f>IF(Taxi_journeydata_clean!K13="","",VLOOKUP(Taxi_journeydata_clean!G13,'Taxi_location&amp;demand'!$A$5:$B$269,2,FALSE))</f>
        <v>Q</v>
      </c>
      <c r="T14" t="str">
        <f>IF(Taxi_journeydata_clean!K13="","",VLOOKUP(Taxi_journeydata_clean!H13,'Taxi_location&amp;demand'!$A$5:$B$269,2,FALSE))</f>
        <v>B</v>
      </c>
      <c r="U14" t="str">
        <f>IF(Taxi_journeydata_clean!K13="","",IF(OR(S14="A",T14="A"),"Y","N"))</f>
        <v>N</v>
      </c>
    </row>
    <row r="15" spans="1:24" x14ac:dyDescent="0.35">
      <c r="B15">
        <f>IF(Taxi_journeydata_clean!J14="","",Taxi_journeydata_clean!J14)</f>
        <v>2.4700000000000002</v>
      </c>
      <c r="C15" s="18">
        <f>IF(Taxi_journeydata_clean!J14="","",Taxi_journeydata_clean!N14)</f>
        <v>6.7499999958090484</v>
      </c>
      <c r="D15" s="19">
        <f>IF(Taxi_journeydata_clean!K14="","",Taxi_journeydata_clean!K14)</f>
        <v>9</v>
      </c>
      <c r="F15" s="19">
        <f>IF(Taxi_journeydata_clean!K14="","",Constant+Dist_Mult*Fare_analysis!B15+Dur_Mult*Fare_analysis!C15)</f>
        <v>8.6434999984493484</v>
      </c>
      <c r="G15" s="19">
        <f>IF(Taxi_journeydata_clean!K14="","",F15*(1+1/EXP(B15)))</f>
        <v>9.3746092270982118</v>
      </c>
      <c r="H15" s="30">
        <f>IF(Taxi_journeydata_clean!K14="","",(G15-F15)/F15)</f>
        <v>8.4584859001564761E-2</v>
      </c>
      <c r="I15" s="31">
        <f>IF(Taxi_journeydata_clean!K14="","",ROUND(ROUNDUP(H15,1),1))</f>
        <v>0.1</v>
      </c>
      <c r="J15" s="32">
        <f>IF(Taxi_journeydata_clean!K14="","",IF(I15&gt;200%,'Taxi_location&amp;demand'!F28,VLOOKUP(I15,'Taxi_location&amp;demand'!$E$5:$F$26,2,FALSE)))</f>
        <v>-9.0899999999999991E-3</v>
      </c>
      <c r="K15" s="32">
        <f>IF(Taxi_journeydata_clean!K14="","",1+J15)</f>
        <v>0.99090999999999996</v>
      </c>
      <c r="M15" s="19">
        <f>IF(Taxi_journeydata_clean!K14="","",F15*(1+R_/EXP(B15)))</f>
        <v>10.540460494400566</v>
      </c>
      <c r="N15" s="30">
        <f>IF(Taxi_journeydata_clean!K14="","",(M15-F15)/F15)</f>
        <v>0.21946670865870704</v>
      </c>
      <c r="O15" s="31">
        <f>IF(Taxi_journeydata_clean!K14="","",ROUND(ROUNDUP(N15,1),1))</f>
        <v>0.3</v>
      </c>
      <c r="P15" s="32">
        <f>IF(Taxi_journeydata_clean!K14="","",IF(O15&gt;200%,'Taxi_location&amp;demand'!F28,VLOOKUP(O15,'Taxi_location&amp;demand'!$E$5:$F$26,2,FALSE)))</f>
        <v>-3.4340000000000002E-2</v>
      </c>
      <c r="Q15" s="32">
        <f>IF(Taxi_journeydata_clean!K14="","",1+P15)</f>
        <v>0.96565999999999996</v>
      </c>
      <c r="S15" t="str">
        <f>IF(Taxi_journeydata_clean!K14="","",VLOOKUP(Taxi_journeydata_clean!G14,'Taxi_location&amp;demand'!$A$5:$B$269,2,FALSE))</f>
        <v>A</v>
      </c>
      <c r="T15" t="str">
        <f>IF(Taxi_journeydata_clean!K14="","",VLOOKUP(Taxi_journeydata_clean!H14,'Taxi_location&amp;demand'!$A$5:$B$269,2,FALSE))</f>
        <v>A</v>
      </c>
      <c r="U15" t="str">
        <f>IF(Taxi_journeydata_clean!K14="","",IF(OR(S15="A",T15="A"),"Y","N"))</f>
        <v>Y</v>
      </c>
    </row>
    <row r="16" spans="1:24" x14ac:dyDescent="0.35">
      <c r="B16">
        <f>IF(Taxi_journeydata_clean!J15="","",Taxi_journeydata_clean!J15)</f>
        <v>4.04</v>
      </c>
      <c r="C16" s="18">
        <f>IF(Taxi_journeydata_clean!J15="","",Taxi_journeydata_clean!N15)</f>
        <v>19.899999999906868</v>
      </c>
      <c r="D16" s="19">
        <f>IF(Taxi_journeydata_clean!K15="","",Taxi_journeydata_clean!K15)</f>
        <v>16.5</v>
      </c>
      <c r="F16" s="19">
        <f>IF(Taxi_journeydata_clean!K15="","",Constant+Dist_Mult*Fare_analysis!B16+Dur_Mult*Fare_analysis!C16)</f>
        <v>16.33499999996554</v>
      </c>
      <c r="G16" s="19">
        <f>IF(Taxi_journeydata_clean!K15="","",F16*(1+1/EXP(B16)))</f>
        <v>16.622454711874141</v>
      </c>
      <c r="H16" s="30">
        <f>IF(Taxi_journeydata_clean!K15="","",(G16-F16)/F16)</f>
        <v>1.7597472415623393E-2</v>
      </c>
      <c r="I16" s="31">
        <f>IF(Taxi_journeydata_clean!K15="","",ROUND(ROUNDUP(H16,1),1))</f>
        <v>0.1</v>
      </c>
      <c r="J16" s="32">
        <f>IF(Taxi_journeydata_clean!K15="","",IF(I16&gt;200%,'Taxi_location&amp;demand'!F29,VLOOKUP(I16,'Taxi_location&amp;demand'!$E$5:$F$26,2,FALSE)))</f>
        <v>-9.0899999999999991E-3</v>
      </c>
      <c r="K16" s="32">
        <f>IF(Taxi_journeydata_clean!K15="","",1+J16)</f>
        <v>0.99090999999999996</v>
      </c>
      <c r="M16" s="19">
        <f>IF(Taxi_journeydata_clean!K15="","",F16*(1+R_/EXP(B16)))</f>
        <v>17.080839624878205</v>
      </c>
      <c r="N16" s="30">
        <f>IF(Taxi_journeydata_clean!K15="","",(M16-F16)/F16)</f>
        <v>4.5658991424195848E-2</v>
      </c>
      <c r="O16" s="31">
        <f>IF(Taxi_journeydata_clean!K15="","",ROUND(ROUNDUP(N16,1),1))</f>
        <v>0.1</v>
      </c>
      <c r="P16" s="32">
        <f>IF(Taxi_journeydata_clean!K15="","",IF(O16&gt;200%,'Taxi_location&amp;demand'!F29,VLOOKUP(O16,'Taxi_location&amp;demand'!$E$5:$F$26,2,FALSE)))</f>
        <v>-9.0899999999999991E-3</v>
      </c>
      <c r="Q16" s="32">
        <f>IF(Taxi_journeydata_clean!K15="","",1+P16)</f>
        <v>0.99090999999999996</v>
      </c>
      <c r="S16" t="str">
        <f>IF(Taxi_journeydata_clean!K15="","",VLOOKUP(Taxi_journeydata_clean!G15,'Taxi_location&amp;demand'!$A$5:$B$269,2,FALSE))</f>
        <v>Q</v>
      </c>
      <c r="T16" t="str">
        <f>IF(Taxi_journeydata_clean!K15="","",VLOOKUP(Taxi_journeydata_clean!H15,'Taxi_location&amp;demand'!$A$5:$B$269,2,FALSE))</f>
        <v>Q</v>
      </c>
      <c r="U16" t="str">
        <f>IF(Taxi_journeydata_clean!K15="","",IF(OR(S16="A",T16="A"),"Y","N"))</f>
        <v>N</v>
      </c>
    </row>
    <row r="17" spans="2:21" x14ac:dyDescent="0.35">
      <c r="B17">
        <f>IF(Taxi_journeydata_clean!J16="","",Taxi_journeydata_clean!J16)</f>
        <v>1.7</v>
      </c>
      <c r="C17" s="18">
        <f>IF(Taxi_journeydata_clean!J16="","",Taxi_journeydata_clean!N16)</f>
        <v>7.3333333292976022</v>
      </c>
      <c r="D17" s="19">
        <f>IF(Taxi_journeydata_clean!K16="","",Taxi_journeydata_clean!K16)</f>
        <v>7.5</v>
      </c>
      <c r="F17" s="19">
        <f>IF(Taxi_journeydata_clean!K16="","",Constant+Dist_Mult*Fare_analysis!B17+Dur_Mult*Fare_analysis!C17)</f>
        <v>7.4733333318401129</v>
      </c>
      <c r="G17" s="19">
        <f>IF(Taxi_journeydata_clean!K16="","",F17*(1+1/EXP(B17)))</f>
        <v>8.8385882013214303</v>
      </c>
      <c r="H17" s="30">
        <f>IF(Taxi_journeydata_clean!K16="","",(G17-F17)/F17)</f>
        <v>0.18268352405273472</v>
      </c>
      <c r="I17" s="31">
        <f>IF(Taxi_journeydata_clean!K16="","",ROUND(ROUNDUP(H17,1),1))</f>
        <v>0.2</v>
      </c>
      <c r="J17" s="32">
        <f>IF(Taxi_journeydata_clean!K16="","",IF(I17&gt;200%,'Taxi_location&amp;demand'!F30,VLOOKUP(I17,'Taxi_location&amp;demand'!$E$5:$F$26,2,FALSE)))</f>
        <v>-2.1210000000000003E-2</v>
      </c>
      <c r="K17" s="32">
        <f>IF(Taxi_journeydata_clean!K16="","",1+J17)</f>
        <v>0.97879000000000005</v>
      </c>
      <c r="M17" s="19">
        <f>IF(Taxi_journeydata_clean!K16="","",F17*(1+R_/EXP(B17)))</f>
        <v>11.015669350627997</v>
      </c>
      <c r="N17" s="30">
        <f>IF(Taxi_journeydata_clean!K16="","",(M17-F17)/F17)</f>
        <v>0.47399679119032101</v>
      </c>
      <c r="O17" s="31">
        <f>IF(Taxi_journeydata_clean!K16="","",ROUND(ROUNDUP(N17,1),1))</f>
        <v>0.5</v>
      </c>
      <c r="P17" s="32">
        <f>IF(Taxi_journeydata_clean!K16="","",IF(O17&gt;200%,'Taxi_location&amp;demand'!F30,VLOOKUP(O17,'Taxi_location&amp;demand'!$E$5:$F$26,2,FALSE)))</f>
        <v>-6.7670000000000008E-2</v>
      </c>
      <c r="Q17" s="32">
        <f>IF(Taxi_journeydata_clean!K16="","",1+P17)</f>
        <v>0.93232999999999999</v>
      </c>
      <c r="S17" t="str">
        <f>IF(Taxi_journeydata_clean!K16="","",VLOOKUP(Taxi_journeydata_clean!G16,'Taxi_location&amp;demand'!$A$5:$B$269,2,FALSE))</f>
        <v>A</v>
      </c>
      <c r="T17" t="str">
        <f>IF(Taxi_journeydata_clean!K16="","",VLOOKUP(Taxi_journeydata_clean!H16,'Taxi_location&amp;demand'!$A$5:$B$269,2,FALSE))</f>
        <v>A</v>
      </c>
      <c r="U17" t="str">
        <f>IF(Taxi_journeydata_clean!K16="","",IF(OR(S17="A",T17="A"),"Y","N"))</f>
        <v>Y</v>
      </c>
    </row>
    <row r="18" spans="2:21" x14ac:dyDescent="0.35">
      <c r="B18">
        <f>IF(Taxi_journeydata_clean!J17="","",Taxi_journeydata_clean!J17)</f>
        <v>1.27</v>
      </c>
      <c r="C18" s="18">
        <f>IF(Taxi_journeydata_clean!J17="","",Taxi_journeydata_clean!N17)</f>
        <v>8.3333333325572312</v>
      </c>
      <c r="D18" s="19">
        <f>IF(Taxi_journeydata_clean!K17="","",Taxi_journeydata_clean!K17)</f>
        <v>7.5</v>
      </c>
      <c r="F18" s="19">
        <f>IF(Taxi_journeydata_clean!K17="","",Constant+Dist_Mult*Fare_analysis!B18+Dur_Mult*Fare_analysis!C18)</f>
        <v>7.0693333330461758</v>
      </c>
      <c r="G18" s="19">
        <f>IF(Taxi_journeydata_clean!K17="","",F18*(1+1/EXP(B18)))</f>
        <v>9.0546256778574925</v>
      </c>
      <c r="H18" s="30">
        <f>IF(Taxi_journeydata_clean!K17="","",(G18-F18)/F18)</f>
        <v>0.28083162177837978</v>
      </c>
      <c r="I18" s="31">
        <f>IF(Taxi_journeydata_clean!K17="","",ROUND(ROUNDUP(H18,1),1))</f>
        <v>0.3</v>
      </c>
      <c r="J18" s="32">
        <f>IF(Taxi_journeydata_clean!K17="","",IF(I18&gt;200%,'Taxi_location&amp;demand'!F31,VLOOKUP(I18,'Taxi_location&amp;demand'!$E$5:$F$26,2,FALSE)))</f>
        <v>-3.4340000000000002E-2</v>
      </c>
      <c r="K18" s="32">
        <f>IF(Taxi_journeydata_clean!K17="","",1+J18)</f>
        <v>0.96565999999999996</v>
      </c>
      <c r="M18" s="19">
        <f>IF(Taxi_journeydata_clean!K17="","",F18*(1+R_/EXP(B18)))</f>
        <v>12.220439355851115</v>
      </c>
      <c r="N18" s="30">
        <f>IF(Taxi_journeydata_clean!K17="","",(M18-F18)/F18)</f>
        <v>0.72865513339506471</v>
      </c>
      <c r="O18" s="31">
        <f>IF(Taxi_journeydata_clean!K17="","",ROUND(ROUNDUP(N18,1),1))</f>
        <v>0.8</v>
      </c>
      <c r="P18" s="32">
        <f>IF(Taxi_journeydata_clean!K17="","",IF(O18&gt;200%,'Taxi_location&amp;demand'!F31,VLOOKUP(O18,'Taxi_location&amp;demand'!$E$5:$F$26,2,FALSE)))</f>
        <v>-0.1515</v>
      </c>
      <c r="Q18" s="32">
        <f>IF(Taxi_journeydata_clean!K17="","",1+P18)</f>
        <v>0.84850000000000003</v>
      </c>
      <c r="S18" t="str">
        <f>IF(Taxi_journeydata_clean!K17="","",VLOOKUP(Taxi_journeydata_clean!G17,'Taxi_location&amp;demand'!$A$5:$B$269,2,FALSE))</f>
        <v>Q</v>
      </c>
      <c r="T18" t="str">
        <f>IF(Taxi_journeydata_clean!K17="","",VLOOKUP(Taxi_journeydata_clean!H17,'Taxi_location&amp;demand'!$A$5:$B$269,2,FALSE))</f>
        <v>Q</v>
      </c>
      <c r="U18" t="str">
        <f>IF(Taxi_journeydata_clean!K17="","",IF(OR(S18="A",T18="A"),"Y","N"))</f>
        <v>N</v>
      </c>
    </row>
    <row r="19" spans="2:21" x14ac:dyDescent="0.35">
      <c r="B19">
        <f>IF(Taxi_journeydata_clean!J18="","",Taxi_journeydata_clean!J18)</f>
        <v>14.25</v>
      </c>
      <c r="C19" s="18">
        <f>IF(Taxi_journeydata_clean!J18="","",Taxi_journeydata_clean!N18)</f>
        <v>34.549999998416752</v>
      </c>
      <c r="D19" s="19">
        <f>IF(Taxi_journeydata_clean!K18="","",Taxi_journeydata_clean!K18)</f>
        <v>42</v>
      </c>
      <c r="F19" s="19">
        <f>IF(Taxi_journeydata_clean!K18="","",Constant+Dist_Mult*Fare_analysis!B19+Dur_Mult*Fare_analysis!C19)</f>
        <v>40.133499999414198</v>
      </c>
      <c r="G19" s="19">
        <f>IF(Taxi_journeydata_clean!K18="","",F19*(1+1/EXP(B19)))</f>
        <v>40.133525989676869</v>
      </c>
      <c r="H19" s="30">
        <f>IF(Taxi_journeydata_clean!K18="","",(G19-F19)/F19)</f>
        <v>6.4759521774317397E-7</v>
      </c>
      <c r="I19" s="31">
        <f>IF(Taxi_journeydata_clean!K18="","",ROUND(ROUNDUP(H19,1),1))</f>
        <v>0.1</v>
      </c>
      <c r="J19" s="32">
        <f>IF(Taxi_journeydata_clean!K18="","",IF(I19&gt;200%,'Taxi_location&amp;demand'!F32,VLOOKUP(I19,'Taxi_location&amp;demand'!$E$5:$F$26,2,FALSE)))</f>
        <v>-9.0899999999999991E-3</v>
      </c>
      <c r="K19" s="32">
        <f>IF(Taxi_journeydata_clean!K18="","",1+J19)</f>
        <v>0.99090999999999996</v>
      </c>
      <c r="M19" s="19">
        <f>IF(Taxi_journeydata_clean!K18="","",F19*(1+R_/EXP(B19)))</f>
        <v>40.133567434620346</v>
      </c>
      <c r="N19" s="30">
        <f>IF(Taxi_journeydata_clean!K18="","",(M19-F19)/F19)</f>
        <v>1.6802722451077519E-6</v>
      </c>
      <c r="O19" s="31">
        <f>IF(Taxi_journeydata_clean!K18="","",ROUND(ROUNDUP(N19,1),1))</f>
        <v>0.1</v>
      </c>
      <c r="P19" s="32">
        <f>IF(Taxi_journeydata_clean!K18="","",IF(O19&gt;200%,'Taxi_location&amp;demand'!F32,VLOOKUP(O19,'Taxi_location&amp;demand'!$E$5:$F$26,2,FALSE)))</f>
        <v>-9.0899999999999991E-3</v>
      </c>
      <c r="Q19" s="32">
        <f>IF(Taxi_journeydata_clean!K18="","",1+P19)</f>
        <v>0.99090999999999996</v>
      </c>
      <c r="S19" t="str">
        <f>IF(Taxi_journeydata_clean!K18="","",VLOOKUP(Taxi_journeydata_clean!G18,'Taxi_location&amp;demand'!$A$5:$B$269,2,FALSE))</f>
        <v>Q</v>
      </c>
      <c r="T19" t="str">
        <f>IF(Taxi_journeydata_clean!K18="","",VLOOKUP(Taxi_journeydata_clean!H18,'Taxi_location&amp;demand'!$A$5:$B$269,2,FALSE))</f>
        <v>B</v>
      </c>
      <c r="U19" t="str">
        <f>IF(Taxi_journeydata_clean!K18="","",IF(OR(S19="A",T19="A"),"Y","N"))</f>
        <v>N</v>
      </c>
    </row>
    <row r="20" spans="2:21" x14ac:dyDescent="0.35">
      <c r="B20">
        <f>IF(Taxi_journeydata_clean!J19="","",Taxi_journeydata_clean!J19)</f>
        <v>16.3</v>
      </c>
      <c r="C20" s="18">
        <f>IF(Taxi_journeydata_clean!J19="","",Taxi_journeydata_clean!N19)</f>
        <v>54.483333328971639</v>
      </c>
      <c r="D20" s="19">
        <f>IF(Taxi_journeydata_clean!K19="","",Taxi_journeydata_clean!K19)</f>
        <v>52</v>
      </c>
      <c r="F20" s="19">
        <f>IF(Taxi_journeydata_clean!K19="","",Constant+Dist_Mult*Fare_analysis!B20+Dur_Mult*Fare_analysis!C20)</f>
        <v>51.198833331719513</v>
      </c>
      <c r="G20" s="19">
        <f>IF(Taxi_journeydata_clean!K19="","",F20*(1+1/EXP(B20)))</f>
        <v>51.198837600069375</v>
      </c>
      <c r="H20" s="30">
        <f>IF(Taxi_journeydata_clean!K19="","",(G20-F20)/F20)</f>
        <v>8.3368107908775349E-8</v>
      </c>
      <c r="I20" s="31">
        <f>IF(Taxi_journeydata_clean!K19="","",ROUND(ROUNDUP(H20,1),1))</f>
        <v>0.1</v>
      </c>
      <c r="J20" s="32">
        <f>IF(Taxi_journeydata_clean!K19="","",IF(I20&gt;200%,'Taxi_location&amp;demand'!F33,VLOOKUP(I20,'Taxi_location&amp;demand'!$E$5:$F$26,2,FALSE)))</f>
        <v>-9.0899999999999991E-3</v>
      </c>
      <c r="K20" s="32">
        <f>IF(Taxi_journeydata_clean!K19="","",1+J20)</f>
        <v>0.99090999999999996</v>
      </c>
      <c r="M20" s="19">
        <f>IF(Taxi_journeydata_clean!K19="","",F20*(1+R_/EXP(B20)))</f>
        <v>51.198844406523051</v>
      </c>
      <c r="N20" s="30">
        <f>IF(Taxi_journeydata_clean!K19="","",(M20-F20)/F20)</f>
        <v>2.1630968554462194E-7</v>
      </c>
      <c r="O20" s="31">
        <f>IF(Taxi_journeydata_clean!K19="","",ROUND(ROUNDUP(N20,1),1))</f>
        <v>0.1</v>
      </c>
      <c r="P20" s="32">
        <f>IF(Taxi_journeydata_clean!K19="","",IF(O20&gt;200%,'Taxi_location&amp;demand'!F33,VLOOKUP(O20,'Taxi_location&amp;demand'!$E$5:$F$26,2,FALSE)))</f>
        <v>-9.0899999999999991E-3</v>
      </c>
      <c r="Q20" s="32">
        <f>IF(Taxi_journeydata_clean!K19="","",1+P20)</f>
        <v>0.99090999999999996</v>
      </c>
      <c r="S20" t="str">
        <f>IF(Taxi_journeydata_clean!K19="","",VLOOKUP(Taxi_journeydata_clean!G19,'Taxi_location&amp;demand'!$A$5:$B$269,2,FALSE))</f>
        <v>Q</v>
      </c>
      <c r="T20" t="str">
        <f>IF(Taxi_journeydata_clean!K19="","",VLOOKUP(Taxi_journeydata_clean!H19,'Taxi_location&amp;demand'!$A$5:$B$269,2,FALSE))</f>
        <v>B</v>
      </c>
      <c r="U20" t="str">
        <f>IF(Taxi_journeydata_clean!K19="","",IF(OR(S20="A",T20="A"),"Y","N"))</f>
        <v>N</v>
      </c>
    </row>
    <row r="21" spans="2:21" x14ac:dyDescent="0.35">
      <c r="B21">
        <f>IF(Taxi_journeydata_clean!J20="","",Taxi_journeydata_clean!J20)</f>
        <v>10.220000000000001</v>
      </c>
      <c r="C21" s="18">
        <f>IF(Taxi_journeydata_clean!J20="","",Taxi_journeydata_clean!N20)</f>
        <v>31.483333337819204</v>
      </c>
      <c r="D21" s="19">
        <f>IF(Taxi_journeydata_clean!K20="","",Taxi_journeydata_clean!K20)</f>
        <v>32</v>
      </c>
      <c r="F21" s="19">
        <f>IF(Taxi_journeydata_clean!K20="","",Constant+Dist_Mult*Fare_analysis!B21+Dur_Mult*Fare_analysis!C21)</f>
        <v>31.744833334993103</v>
      </c>
      <c r="G21" s="19">
        <f>IF(Taxi_journeydata_clean!K20="","",F21*(1+1/EXP(B21)))</f>
        <v>31.745989935680964</v>
      </c>
      <c r="H21" s="30">
        <f>IF(Taxi_journeydata_clean!K20="","",(G21-F21)/F21)</f>
        <v>3.6434297060407852E-5</v>
      </c>
      <c r="I21" s="31">
        <f>IF(Taxi_journeydata_clean!K20="","",ROUND(ROUNDUP(H21,1),1))</f>
        <v>0.1</v>
      </c>
      <c r="J21" s="32">
        <f>IF(Taxi_journeydata_clean!K20="","",IF(I21&gt;200%,'Taxi_location&amp;demand'!F34,VLOOKUP(I21,'Taxi_location&amp;demand'!$E$5:$F$26,2,FALSE)))</f>
        <v>-9.0899999999999991E-3</v>
      </c>
      <c r="K21" s="32">
        <f>IF(Taxi_journeydata_clean!K20="","",1+J21)</f>
        <v>0.99090999999999996</v>
      </c>
      <c r="M21" s="19">
        <f>IF(Taxi_journeydata_clean!K20="","",F21*(1+R_/EXP(B21)))</f>
        <v>31.747834289882601</v>
      </c>
      <c r="N21" s="30">
        <f>IF(Taxi_journeydata_clean!K20="","",(M21-F21)/F21)</f>
        <v>9.4533647659423648E-5</v>
      </c>
      <c r="O21" s="31">
        <f>IF(Taxi_journeydata_clean!K20="","",ROUND(ROUNDUP(N21,1),1))</f>
        <v>0.1</v>
      </c>
      <c r="P21" s="32">
        <f>IF(Taxi_journeydata_clean!K20="","",IF(O21&gt;200%,'Taxi_location&amp;demand'!F34,VLOOKUP(O21,'Taxi_location&amp;demand'!$E$5:$F$26,2,FALSE)))</f>
        <v>-9.0899999999999991E-3</v>
      </c>
      <c r="Q21" s="32">
        <f>IF(Taxi_journeydata_clean!K20="","",1+P21)</f>
        <v>0.99090999999999996</v>
      </c>
      <c r="S21" t="str">
        <f>IF(Taxi_journeydata_clean!K20="","",VLOOKUP(Taxi_journeydata_clean!G20,'Taxi_location&amp;demand'!$A$5:$B$269,2,FALSE))</f>
        <v>A</v>
      </c>
      <c r="T21" t="str">
        <f>IF(Taxi_journeydata_clean!K20="","",VLOOKUP(Taxi_journeydata_clean!H20,'Taxi_location&amp;demand'!$A$5:$B$269,2,FALSE))</f>
        <v>Bx</v>
      </c>
      <c r="U21" t="str">
        <f>IF(Taxi_journeydata_clean!K20="","",IF(OR(S21="A",T21="A"),"Y","N"))</f>
        <v>Y</v>
      </c>
    </row>
    <row r="22" spans="2:21" x14ac:dyDescent="0.35">
      <c r="B22">
        <f>IF(Taxi_journeydata_clean!J21="","",Taxi_journeydata_clean!J21)</f>
        <v>8.0299999999999994</v>
      </c>
      <c r="C22" s="18">
        <f>IF(Taxi_journeydata_clean!J21="","",Taxi_journeydata_clean!N21)</f>
        <v>46.333333330694586</v>
      </c>
      <c r="D22" s="19">
        <f>IF(Taxi_journeydata_clean!K21="","",Taxi_journeydata_clean!K21)</f>
        <v>33</v>
      </c>
      <c r="F22" s="19">
        <f>IF(Taxi_journeydata_clean!K21="","",Constant+Dist_Mult*Fare_analysis!B22+Dur_Mult*Fare_analysis!C22)</f>
        <v>33.297333332356999</v>
      </c>
      <c r="G22" s="19">
        <f>IF(Taxi_journeydata_clean!K21="","",F22*(1+1/EXP(B22)))</f>
        <v>33.308173219585171</v>
      </c>
      <c r="H22" s="30">
        <f>IF(Taxi_journeydata_clean!K21="","",(G22-F22)/F22)</f>
        <v>3.2554820892034516E-4</v>
      </c>
      <c r="I22" s="31">
        <f>IF(Taxi_journeydata_clean!K21="","",ROUND(ROUNDUP(H22,1),1))</f>
        <v>0.1</v>
      </c>
      <c r="J22" s="32">
        <f>IF(Taxi_journeydata_clean!K21="","",IF(I22&gt;200%,'Taxi_location&amp;demand'!F35,VLOOKUP(I22,'Taxi_location&amp;demand'!$E$5:$F$26,2,FALSE)))</f>
        <v>-9.0899999999999991E-3</v>
      </c>
      <c r="K22" s="32">
        <f>IF(Taxi_journeydata_clean!K21="","",1+J22)</f>
        <v>0.99090999999999996</v>
      </c>
      <c r="M22" s="19">
        <f>IF(Taxi_journeydata_clean!K21="","",F22*(1+R_/EXP(B22)))</f>
        <v>33.325458866882691</v>
      </c>
      <c r="N22" s="30">
        <f>IF(Taxi_journeydata_clean!K21="","",(M22-F22)/F22)</f>
        <v>8.446782883469253E-4</v>
      </c>
      <c r="O22" s="31">
        <f>IF(Taxi_journeydata_clean!K21="","",ROUND(ROUNDUP(N22,1),1))</f>
        <v>0.1</v>
      </c>
      <c r="P22" s="32">
        <f>IF(Taxi_journeydata_clean!K21="","",IF(O22&gt;200%,'Taxi_location&amp;demand'!F35,VLOOKUP(O22,'Taxi_location&amp;demand'!$E$5:$F$26,2,FALSE)))</f>
        <v>-9.0899999999999991E-3</v>
      </c>
      <c r="Q22" s="32">
        <f>IF(Taxi_journeydata_clean!K21="","",1+P22)</f>
        <v>0.99090999999999996</v>
      </c>
      <c r="S22" t="str">
        <f>IF(Taxi_journeydata_clean!K21="","",VLOOKUP(Taxi_journeydata_clean!G21,'Taxi_location&amp;demand'!$A$5:$B$269,2,FALSE))</f>
        <v>B</v>
      </c>
      <c r="T22" t="str">
        <f>IF(Taxi_journeydata_clean!K21="","",VLOOKUP(Taxi_journeydata_clean!H21,'Taxi_location&amp;demand'!$A$5:$B$269,2,FALSE))</f>
        <v>B</v>
      </c>
      <c r="U22" t="str">
        <f>IF(Taxi_journeydata_clean!K21="","",IF(OR(S22="A",T22="A"),"Y","N"))</f>
        <v>N</v>
      </c>
    </row>
    <row r="23" spans="2:21" x14ac:dyDescent="0.35">
      <c r="B23">
        <f>IF(Taxi_journeydata_clean!J22="","",Taxi_journeydata_clean!J22)</f>
        <v>17.34</v>
      </c>
      <c r="C23" s="18">
        <f>IF(Taxi_journeydata_clean!J22="","",Taxi_journeydata_clean!N22)</f>
        <v>11.616666668560356</v>
      </c>
      <c r="D23" s="19">
        <f>IF(Taxi_journeydata_clean!K22="","",Taxi_journeydata_clean!K22)</f>
        <v>59</v>
      </c>
      <c r="F23" s="19">
        <f>IF(Taxi_journeydata_clean!K22="","",Constant+Dist_Mult*Fare_analysis!B23+Dur_Mult*Fare_analysis!C23)</f>
        <v>37.210166667367332</v>
      </c>
      <c r="G23" s="19">
        <f>IF(Taxi_journeydata_clean!K22="","",F23*(1+1/EXP(B23)))</f>
        <v>37.21016776383366</v>
      </c>
      <c r="H23" s="30">
        <f>IF(Taxi_journeydata_clean!K22="","",(G23-F23)/F23)</f>
        <v>2.946684806096158E-8</v>
      </c>
      <c r="I23" s="31">
        <f>IF(Taxi_journeydata_clean!K22="","",ROUND(ROUNDUP(H23,1),1))</f>
        <v>0.1</v>
      </c>
      <c r="J23" s="32">
        <f>IF(Taxi_journeydata_clean!K22="","",IF(I23&gt;200%,'Taxi_location&amp;demand'!F36,VLOOKUP(I23,'Taxi_location&amp;demand'!$E$5:$F$26,2,FALSE)))</f>
        <v>-9.0899999999999991E-3</v>
      </c>
      <c r="K23" s="32">
        <f>IF(Taxi_journeydata_clean!K22="","",1+J23)</f>
        <v>0.99090999999999996</v>
      </c>
      <c r="M23" s="19">
        <f>IF(Taxi_journeydata_clean!K22="","",F23*(1+R_/EXP(B23)))</f>
        <v>37.2101695122956</v>
      </c>
      <c r="N23" s="30">
        <f>IF(Taxi_journeydata_clean!K22="","",(M23-F23)/F23)</f>
        <v>7.6455671201556761E-8</v>
      </c>
      <c r="O23" s="31">
        <f>IF(Taxi_journeydata_clean!K22="","",ROUND(ROUNDUP(N23,1),1))</f>
        <v>0.1</v>
      </c>
      <c r="P23" s="32">
        <f>IF(Taxi_journeydata_clean!K22="","",IF(O23&gt;200%,'Taxi_location&amp;demand'!F36,VLOOKUP(O23,'Taxi_location&amp;demand'!$E$5:$F$26,2,FALSE)))</f>
        <v>-9.0899999999999991E-3</v>
      </c>
      <c r="Q23" s="32">
        <f>IF(Taxi_journeydata_clean!K22="","",1+P23)</f>
        <v>0.99090999999999996</v>
      </c>
      <c r="S23" t="str">
        <f>IF(Taxi_journeydata_clean!K22="","",VLOOKUP(Taxi_journeydata_clean!G22,'Taxi_location&amp;demand'!$A$5:$B$269,2,FALSE))</f>
        <v>Bx</v>
      </c>
      <c r="T23" t="str">
        <f>IF(Taxi_journeydata_clean!K22="","",VLOOKUP(Taxi_journeydata_clean!H22,'Taxi_location&amp;demand'!$A$5:$B$269,2,FALSE))</f>
        <v>B</v>
      </c>
      <c r="U23" t="str">
        <f>IF(Taxi_journeydata_clean!K22="","",IF(OR(S23="A",T23="A"),"Y","N"))</f>
        <v>N</v>
      </c>
    </row>
    <row r="24" spans="2:21" x14ac:dyDescent="0.35">
      <c r="B24">
        <f>IF(Taxi_journeydata_clean!J23="","",Taxi_journeydata_clean!J23)</f>
        <v>1.03</v>
      </c>
      <c r="C24" s="18">
        <f>IF(Taxi_journeydata_clean!J23="","",Taxi_journeydata_clean!N23)</f>
        <v>4.9999999953433871</v>
      </c>
      <c r="D24" s="19">
        <f>IF(Taxi_journeydata_clean!K23="","",Taxi_journeydata_clean!K23)</f>
        <v>5.5</v>
      </c>
      <c r="F24" s="19">
        <f>IF(Taxi_journeydata_clean!K23="","",Constant+Dist_Mult*Fare_analysis!B24+Dur_Mult*Fare_analysis!C24)</f>
        <v>5.4039999982770537</v>
      </c>
      <c r="G24" s="19">
        <f>IF(Taxi_journeydata_clean!K23="","",F24*(1+1/EXP(B24)))</f>
        <v>7.3332656125776232</v>
      </c>
      <c r="H24" s="30">
        <f>IF(Taxi_journeydata_clean!K23="","",(G24-F24)/F24)</f>
        <v>0.35700696056914755</v>
      </c>
      <c r="I24" s="31">
        <f>IF(Taxi_journeydata_clean!K23="","",ROUND(ROUNDUP(H24,1),1))</f>
        <v>0.4</v>
      </c>
      <c r="J24" s="32">
        <f>IF(Taxi_journeydata_clean!K23="","",IF(I24&gt;200%,'Taxi_location&amp;demand'!F37,VLOOKUP(I24,'Taxi_location&amp;demand'!$E$5:$F$26,2,FALSE)))</f>
        <v>-4.6460000000000001E-2</v>
      </c>
      <c r="K24" s="32">
        <f>IF(Taxi_journeydata_clean!K23="","",1+J24)</f>
        <v>0.95354000000000005</v>
      </c>
      <c r="M24" s="19">
        <f>IF(Taxi_journeydata_clean!K23="","",F24*(1+R_/EXP(B24)))</f>
        <v>10.40973718926926</v>
      </c>
      <c r="N24" s="30">
        <f>IF(Taxi_journeydata_clean!K23="","",(M24-F24)/F24)</f>
        <v>0.92630221920580591</v>
      </c>
      <c r="O24" s="31">
        <f>IF(Taxi_journeydata_clean!K23="","",ROUND(ROUNDUP(N24,1),1))</f>
        <v>1</v>
      </c>
      <c r="P24" s="32">
        <f>IF(Taxi_journeydata_clean!K23="","",IF(O24&gt;200%,'Taxi_location&amp;demand'!F37,VLOOKUP(O24,'Taxi_location&amp;demand'!$E$5:$F$26,2,FALSE)))</f>
        <v>-0.28280000000000005</v>
      </c>
      <c r="Q24" s="32">
        <f>IF(Taxi_journeydata_clean!K23="","",1+P24)</f>
        <v>0.71719999999999995</v>
      </c>
      <c r="S24" t="str">
        <f>IF(Taxi_journeydata_clean!K23="","",VLOOKUP(Taxi_journeydata_clean!G23,'Taxi_location&amp;demand'!$A$5:$B$269,2,FALSE))</f>
        <v>A</v>
      </c>
      <c r="T24" t="str">
        <f>IF(Taxi_journeydata_clean!K23="","",VLOOKUP(Taxi_journeydata_clean!H23,'Taxi_location&amp;demand'!$A$5:$B$269,2,FALSE))</f>
        <v>A</v>
      </c>
      <c r="U24" t="str">
        <f>IF(Taxi_journeydata_clean!K23="","",IF(OR(S24="A",T24="A"),"Y","N"))</f>
        <v>Y</v>
      </c>
    </row>
    <row r="25" spans="2:21" x14ac:dyDescent="0.35">
      <c r="B25">
        <f>IF(Taxi_journeydata_clean!J24="","",Taxi_journeydata_clean!J24)</f>
        <v>1</v>
      </c>
      <c r="C25" s="18">
        <f>IF(Taxi_journeydata_clean!J24="","",Taxi_journeydata_clean!N24)</f>
        <v>6.700000005075708</v>
      </c>
      <c r="D25" s="19">
        <f>IF(Taxi_journeydata_clean!K24="","",Taxi_journeydata_clean!K24)</f>
        <v>6.5</v>
      </c>
      <c r="F25" s="19">
        <f>IF(Taxi_journeydata_clean!K24="","",Constant+Dist_Mult*Fare_analysis!B25+Dur_Mult*Fare_analysis!C25)</f>
        <v>5.9790000018780116</v>
      </c>
      <c r="G25" s="19">
        <f>IF(Taxi_journeydata_clean!K24="","",F25*(1+1/EXP(B25)))</f>
        <v>8.1785511813329475</v>
      </c>
      <c r="H25" s="30">
        <f>IF(Taxi_journeydata_clean!K24="","",(G25-F25)/F25)</f>
        <v>0.36787944117144239</v>
      </c>
      <c r="I25" s="31">
        <f>IF(Taxi_journeydata_clean!K24="","",ROUND(ROUNDUP(H25,1),1))</f>
        <v>0.4</v>
      </c>
      <c r="J25" s="32">
        <f>IF(Taxi_journeydata_clean!K24="","",IF(I25&gt;200%,'Taxi_location&amp;demand'!F38,VLOOKUP(I25,'Taxi_location&amp;demand'!$E$5:$F$26,2,FALSE)))</f>
        <v>-4.6460000000000001E-2</v>
      </c>
      <c r="K25" s="32">
        <f>IF(Taxi_journeydata_clean!K24="","",1+J25)</f>
        <v>0.95354000000000005</v>
      </c>
      <c r="M25" s="19">
        <f>IF(Taxi_journeydata_clean!K24="","",F25*(1+R_/EXP(B25)))</f>
        <v>11.686029174468132</v>
      </c>
      <c r="N25" s="30">
        <f>IF(Taxi_journeydata_clean!K24="","",(M25-F25)/F25)</f>
        <v>0.9545123215918272</v>
      </c>
      <c r="O25" s="31">
        <f>IF(Taxi_journeydata_clean!K24="","",ROUND(ROUNDUP(N25,1),1))</f>
        <v>1</v>
      </c>
      <c r="P25" s="32">
        <f>IF(Taxi_journeydata_clean!K24="","",IF(O25&gt;200%,'Taxi_location&amp;demand'!F38,VLOOKUP(O25,'Taxi_location&amp;demand'!$E$5:$F$26,2,FALSE)))</f>
        <v>-0.28280000000000005</v>
      </c>
      <c r="Q25" s="32">
        <f>IF(Taxi_journeydata_clean!K24="","",1+P25)</f>
        <v>0.71719999999999995</v>
      </c>
      <c r="S25" t="str">
        <f>IF(Taxi_journeydata_clean!K24="","",VLOOKUP(Taxi_journeydata_clean!G24,'Taxi_location&amp;demand'!$A$5:$B$269,2,FALSE))</f>
        <v>Bx</v>
      </c>
      <c r="T25" t="str">
        <f>IF(Taxi_journeydata_clean!K24="","",VLOOKUP(Taxi_journeydata_clean!H24,'Taxi_location&amp;demand'!$A$5:$B$269,2,FALSE))</f>
        <v>A</v>
      </c>
      <c r="U25" t="str">
        <f>IF(Taxi_journeydata_clean!K24="","",IF(OR(S25="A",T25="A"),"Y","N"))</f>
        <v>Y</v>
      </c>
    </row>
    <row r="26" spans="2:21" x14ac:dyDescent="0.35">
      <c r="B26">
        <f>IF(Taxi_journeydata_clean!J25="","",Taxi_journeydata_clean!J25)</f>
        <v>1.27</v>
      </c>
      <c r="C26" s="18">
        <f>IF(Taxi_journeydata_clean!J25="","",Taxi_journeydata_clean!N25)</f>
        <v>10.833333330228925</v>
      </c>
      <c r="D26" s="19">
        <f>IF(Taxi_journeydata_clean!K25="","",Taxi_journeydata_clean!K25)</f>
        <v>8.5</v>
      </c>
      <c r="F26" s="19">
        <f>IF(Taxi_journeydata_clean!K25="","",Constant+Dist_Mult*Fare_analysis!B26+Dur_Mult*Fare_analysis!C26)</f>
        <v>7.9943333321847021</v>
      </c>
      <c r="G26" s="19">
        <f>IF(Taxi_journeydata_clean!K25="","",F26*(1+1/EXP(B26)))</f>
        <v>10.23939492689909</v>
      </c>
      <c r="H26" s="30">
        <f>IF(Taxi_journeydata_clean!K25="","",(G26-F26)/F26)</f>
        <v>0.28083162177837967</v>
      </c>
      <c r="I26" s="31">
        <f>IF(Taxi_journeydata_clean!K25="","",ROUND(ROUNDUP(H26,1),1))</f>
        <v>0.3</v>
      </c>
      <c r="J26" s="32">
        <f>IF(Taxi_journeydata_clean!K25="","",IF(I26&gt;200%,'Taxi_location&amp;demand'!F39,VLOOKUP(I26,'Taxi_location&amp;demand'!$E$5:$F$26,2,FALSE)))</f>
        <v>-3.4340000000000002E-2</v>
      </c>
      <c r="K26" s="32">
        <f>IF(Taxi_journeydata_clean!K25="","",1+J26)</f>
        <v>0.96565999999999996</v>
      </c>
      <c r="M26" s="19">
        <f>IF(Taxi_journeydata_clean!K25="","",F26*(1+R_/EXP(B26)))</f>
        <v>13.819445352752357</v>
      </c>
      <c r="N26" s="30">
        <f>IF(Taxi_journeydata_clean!K25="","",(M26-F26)/F26)</f>
        <v>0.7286551333950646</v>
      </c>
      <c r="O26" s="31">
        <f>IF(Taxi_journeydata_clean!K25="","",ROUND(ROUNDUP(N26,1),1))</f>
        <v>0.8</v>
      </c>
      <c r="P26" s="32">
        <f>IF(Taxi_journeydata_clean!K25="","",IF(O26&gt;200%,'Taxi_location&amp;demand'!F39,VLOOKUP(O26,'Taxi_location&amp;demand'!$E$5:$F$26,2,FALSE)))</f>
        <v>-0.1515</v>
      </c>
      <c r="Q26" s="32">
        <f>IF(Taxi_journeydata_clean!K25="","",1+P26)</f>
        <v>0.84850000000000003</v>
      </c>
      <c r="S26" t="str">
        <f>IF(Taxi_journeydata_clean!K25="","",VLOOKUP(Taxi_journeydata_clean!G25,'Taxi_location&amp;demand'!$A$5:$B$269,2,FALSE))</f>
        <v>A</v>
      </c>
      <c r="T26" t="str">
        <f>IF(Taxi_journeydata_clean!K25="","",VLOOKUP(Taxi_journeydata_clean!H25,'Taxi_location&amp;demand'!$A$5:$B$269,2,FALSE))</f>
        <v>A</v>
      </c>
      <c r="U26" t="str">
        <f>IF(Taxi_journeydata_clean!K25="","",IF(OR(S26="A",T26="A"),"Y","N"))</f>
        <v>Y</v>
      </c>
    </row>
    <row r="27" spans="2:21" x14ac:dyDescent="0.35">
      <c r="B27">
        <f>IF(Taxi_journeydata_clean!J26="","",Taxi_journeydata_clean!J26)</f>
        <v>1.9</v>
      </c>
      <c r="C27" s="18">
        <f>IF(Taxi_journeydata_clean!J26="","",Taxi_journeydata_clean!N26)</f>
        <v>12.483333328273147</v>
      </c>
      <c r="D27" s="19">
        <f>IF(Taxi_journeydata_clean!K26="","",Taxi_journeydata_clean!K26)</f>
        <v>10.5</v>
      </c>
      <c r="F27" s="19">
        <f>IF(Taxi_journeydata_clean!K26="","",Constant+Dist_Mult*Fare_analysis!B27+Dur_Mult*Fare_analysis!C27)</f>
        <v>9.7388333314610644</v>
      </c>
      <c r="G27" s="19">
        <f>IF(Taxi_journeydata_clean!K26="","",F27*(1+1/EXP(B27)))</f>
        <v>11.19545718568707</v>
      </c>
      <c r="H27" s="30">
        <f>IF(Taxi_journeydata_clean!K26="","",(G27-F27)/F27)</f>
        <v>0.14956861922263501</v>
      </c>
      <c r="I27" s="31">
        <f>IF(Taxi_journeydata_clean!K26="","",ROUND(ROUNDUP(H27,1),1))</f>
        <v>0.2</v>
      </c>
      <c r="J27" s="32">
        <f>IF(Taxi_journeydata_clean!K26="","",IF(I27&gt;200%,'Taxi_location&amp;demand'!F40,VLOOKUP(I27,'Taxi_location&amp;demand'!$E$5:$F$26,2,FALSE)))</f>
        <v>-2.1210000000000003E-2</v>
      </c>
      <c r="K27" s="32">
        <f>IF(Taxi_journeydata_clean!K26="","",1+J27)</f>
        <v>0.97879000000000005</v>
      </c>
      <c r="M27" s="19">
        <f>IF(Taxi_journeydata_clean!K26="","",F27*(1+R_/EXP(B27)))</f>
        <v>13.518238378820996</v>
      </c>
      <c r="N27" s="30">
        <f>IF(Taxi_journeydata_clean!K26="","",(M27-F27)/F27)</f>
        <v>0.38807574980779841</v>
      </c>
      <c r="O27" s="31">
        <f>IF(Taxi_journeydata_clean!K26="","",ROUND(ROUNDUP(N27,1),1))</f>
        <v>0.4</v>
      </c>
      <c r="P27" s="32">
        <f>IF(Taxi_journeydata_clean!K26="","",IF(O27&gt;200%,'Taxi_location&amp;demand'!F40,VLOOKUP(O27,'Taxi_location&amp;demand'!$E$5:$F$26,2,FALSE)))</f>
        <v>-4.6460000000000001E-2</v>
      </c>
      <c r="Q27" s="32">
        <f>IF(Taxi_journeydata_clean!K26="","",1+P27)</f>
        <v>0.95354000000000005</v>
      </c>
      <c r="S27" t="str">
        <f>IF(Taxi_journeydata_clean!K26="","",VLOOKUP(Taxi_journeydata_clean!G26,'Taxi_location&amp;demand'!$A$5:$B$269,2,FALSE))</f>
        <v>A</v>
      </c>
      <c r="T27" t="str">
        <f>IF(Taxi_journeydata_clean!K26="","",VLOOKUP(Taxi_journeydata_clean!H26,'Taxi_location&amp;demand'!$A$5:$B$269,2,FALSE))</f>
        <v>A</v>
      </c>
      <c r="U27" t="str">
        <f>IF(Taxi_journeydata_clean!K26="","",IF(OR(S27="A",T27="A"),"Y","N"))</f>
        <v>Y</v>
      </c>
    </row>
    <row r="28" spans="2:21" x14ac:dyDescent="0.35">
      <c r="B28">
        <f>IF(Taxi_journeydata_clean!J27="","",Taxi_journeydata_clean!J27)</f>
        <v>7.77</v>
      </c>
      <c r="C28" s="18">
        <f>IF(Taxi_journeydata_clean!J27="","",Taxi_journeydata_clean!N27)</f>
        <v>43.099999995902181</v>
      </c>
      <c r="D28" s="19">
        <f>IF(Taxi_journeydata_clean!K27="","",Taxi_journeydata_clean!K27)</f>
        <v>32</v>
      </c>
      <c r="F28" s="19">
        <f>IF(Taxi_journeydata_clean!K27="","",Constant+Dist_Mult*Fare_analysis!B28+Dur_Mult*Fare_analysis!C28)</f>
        <v>31.632999998483804</v>
      </c>
      <c r="G28" s="19">
        <f>IF(Taxi_journeydata_clean!K27="","",F28*(1+1/EXP(B28)))</f>
        <v>31.646355870752135</v>
      </c>
      <c r="H28" s="30">
        <f>IF(Taxi_journeydata_clean!K27="","",(G28-F28)/F28)</f>
        <v>4.2221326680906915E-4</v>
      </c>
      <c r="I28" s="31">
        <f>IF(Taxi_journeydata_clean!K27="","",ROUND(ROUNDUP(H28,1),1))</f>
        <v>0.1</v>
      </c>
      <c r="J28" s="32">
        <f>IF(Taxi_journeydata_clean!K27="","",IF(I28&gt;200%,'Taxi_location&amp;demand'!F41,VLOOKUP(I28,'Taxi_location&amp;demand'!$E$5:$F$26,2,FALSE)))</f>
        <v>-9.0899999999999991E-3</v>
      </c>
      <c r="K28" s="32">
        <f>IF(Taxi_journeydata_clean!K27="","",1+J28)</f>
        <v>0.99090999999999996</v>
      </c>
      <c r="M28" s="19">
        <f>IF(Taxi_journeydata_clean!K27="","",F28*(1+R_/EXP(B28)))</f>
        <v>31.667653592077219</v>
      </c>
      <c r="N28" s="30">
        <f>IF(Taxi_journeydata_clean!K27="","",(M28-F28)/F28)</f>
        <v>1.0954886857103621E-3</v>
      </c>
      <c r="O28" s="31">
        <f>IF(Taxi_journeydata_clean!K27="","",ROUND(ROUNDUP(N28,1),1))</f>
        <v>0.1</v>
      </c>
      <c r="P28" s="32">
        <f>IF(Taxi_journeydata_clean!K27="","",IF(O28&gt;200%,'Taxi_location&amp;demand'!F41,VLOOKUP(O28,'Taxi_location&amp;demand'!$E$5:$F$26,2,FALSE)))</f>
        <v>-9.0899999999999991E-3</v>
      </c>
      <c r="Q28" s="32">
        <f>IF(Taxi_journeydata_clean!K27="","",1+P28)</f>
        <v>0.99090999999999996</v>
      </c>
      <c r="S28" t="str">
        <f>IF(Taxi_journeydata_clean!K27="","",VLOOKUP(Taxi_journeydata_clean!G27,'Taxi_location&amp;demand'!$A$5:$B$269,2,FALSE))</f>
        <v>Bx</v>
      </c>
      <c r="T28" t="str">
        <f>IF(Taxi_journeydata_clean!K27="","",VLOOKUP(Taxi_journeydata_clean!H27,'Taxi_location&amp;demand'!$A$5:$B$269,2,FALSE))</f>
        <v>Bx</v>
      </c>
      <c r="U28" t="str">
        <f>IF(Taxi_journeydata_clean!K27="","",IF(OR(S28="A",T28="A"),"Y","N"))</f>
        <v>N</v>
      </c>
    </row>
    <row r="29" spans="2:21" x14ac:dyDescent="0.35">
      <c r="B29">
        <f>IF(Taxi_journeydata_clean!J28="","",Taxi_journeydata_clean!J28)</f>
        <v>0.7</v>
      </c>
      <c r="C29" s="18">
        <f>IF(Taxi_journeydata_clean!J28="","",Taxi_journeydata_clean!N28)</f>
        <v>3.699999995296821</v>
      </c>
      <c r="D29" s="19">
        <f>IF(Taxi_journeydata_clean!K28="","",Taxi_journeydata_clean!K28)</f>
        <v>5</v>
      </c>
      <c r="F29" s="19">
        <f>IF(Taxi_journeydata_clean!K28="","",Constant+Dist_Mult*Fare_analysis!B29+Dur_Mult*Fare_analysis!C29)</f>
        <v>4.3289999982598237</v>
      </c>
      <c r="G29" s="19">
        <f>IF(Taxi_journeydata_clean!K28="","",F29*(1+1/EXP(B29)))</f>
        <v>6.478717777508689</v>
      </c>
      <c r="H29" s="30">
        <f>IF(Taxi_journeydata_clean!K28="","",(G29-F29)/F29)</f>
        <v>0.49658530379140942</v>
      </c>
      <c r="I29" s="31">
        <f>IF(Taxi_journeydata_clean!K28="","",ROUND(ROUNDUP(H29,1),1))</f>
        <v>0.5</v>
      </c>
      <c r="J29" s="32">
        <f>IF(Taxi_journeydata_clean!K28="","",IF(I29&gt;200%,'Taxi_location&amp;demand'!F42,VLOOKUP(I29,'Taxi_location&amp;demand'!$E$5:$F$26,2,FALSE)))</f>
        <v>-6.7670000000000008E-2</v>
      </c>
      <c r="K29" s="32">
        <f>IF(Taxi_journeydata_clean!K28="","",1+J29)</f>
        <v>0.93232999999999999</v>
      </c>
      <c r="M29" s="19">
        <f>IF(Taxi_journeydata_clean!K28="","",F29*(1+R_/EXP(B29)))</f>
        <v>9.9067297613150043</v>
      </c>
      <c r="N29" s="30">
        <f>IF(Taxi_journeydata_clean!K28="","",(M29-F29)/F29)</f>
        <v>1.2884568642405458</v>
      </c>
      <c r="O29" s="31">
        <f>IF(Taxi_journeydata_clean!K28="","",ROUND(ROUNDUP(N29,1),1))</f>
        <v>1.3</v>
      </c>
      <c r="P29" s="32">
        <f>IF(Taxi_journeydata_clean!K28="","",IF(O29&gt;200%,'Taxi_location&amp;demand'!F42,VLOOKUP(O29,'Taxi_location&amp;demand'!$E$5:$F$26,2,FALSE)))</f>
        <v>-0.47469999999999996</v>
      </c>
      <c r="Q29" s="32">
        <f>IF(Taxi_journeydata_clean!K28="","",1+P29)</f>
        <v>0.5253000000000001</v>
      </c>
      <c r="S29" t="str">
        <f>IF(Taxi_journeydata_clean!K28="","",VLOOKUP(Taxi_journeydata_clean!G28,'Taxi_location&amp;demand'!$A$5:$B$269,2,FALSE))</f>
        <v>B</v>
      </c>
      <c r="T29" t="str">
        <f>IF(Taxi_journeydata_clean!K28="","",VLOOKUP(Taxi_journeydata_clean!H28,'Taxi_location&amp;demand'!$A$5:$B$269,2,FALSE))</f>
        <v>B</v>
      </c>
      <c r="U29" t="str">
        <f>IF(Taxi_journeydata_clean!K28="","",IF(OR(S29="A",T29="A"),"Y","N"))</f>
        <v>N</v>
      </c>
    </row>
    <row r="30" spans="2:21" x14ac:dyDescent="0.35">
      <c r="B30">
        <f>IF(Taxi_journeydata_clean!J29="","",Taxi_journeydata_clean!J29)</f>
        <v>2.5</v>
      </c>
      <c r="C30" s="18">
        <f>IF(Taxi_journeydata_clean!J29="","",Taxi_journeydata_clean!N29)</f>
        <v>14.916666664648801</v>
      </c>
      <c r="D30" s="19">
        <f>IF(Taxi_journeydata_clean!K29="","",Taxi_journeydata_clean!K29)</f>
        <v>12</v>
      </c>
      <c r="F30" s="19">
        <f>IF(Taxi_journeydata_clean!K29="","",Constant+Dist_Mult*Fare_analysis!B30+Dur_Mult*Fare_analysis!C30)</f>
        <v>11.719166665920056</v>
      </c>
      <c r="G30" s="19">
        <f>IF(Taxi_journeydata_clean!K29="","",F30*(1+1/EXP(B30)))</f>
        <v>12.681134445565345</v>
      </c>
      <c r="H30" s="30">
        <f>IF(Taxi_journeydata_clean!K29="","",(G30-F30)/F30)</f>
        <v>8.2084998623898786E-2</v>
      </c>
      <c r="I30" s="31">
        <f>IF(Taxi_journeydata_clean!K29="","",ROUND(ROUNDUP(H30,1),1))</f>
        <v>0.1</v>
      </c>
      <c r="J30" s="32">
        <f>IF(Taxi_journeydata_clean!K29="","",IF(I30&gt;200%,'Taxi_location&amp;demand'!F43,VLOOKUP(I30,'Taxi_location&amp;demand'!$E$5:$F$26,2,FALSE)))</f>
        <v>-9.0899999999999991E-3</v>
      </c>
      <c r="K30" s="32">
        <f>IF(Taxi_journeydata_clean!K29="","",1+J30)</f>
        <v>0.99090999999999996</v>
      </c>
      <c r="M30" s="19">
        <f>IF(Taxi_journeydata_clean!K29="","",F30*(1+R_/EXP(B30)))</f>
        <v>14.215120491776412</v>
      </c>
      <c r="N30" s="30">
        <f>IF(Taxi_journeydata_clean!K29="","",(M30-F30)/F30)</f>
        <v>0.21298048718043397</v>
      </c>
      <c r="O30" s="31">
        <f>IF(Taxi_journeydata_clean!K29="","",ROUND(ROUNDUP(N30,1),1))</f>
        <v>0.3</v>
      </c>
      <c r="P30" s="32">
        <f>IF(Taxi_journeydata_clean!K29="","",IF(O30&gt;200%,'Taxi_location&amp;demand'!F43,VLOOKUP(O30,'Taxi_location&amp;demand'!$E$5:$F$26,2,FALSE)))</f>
        <v>-3.4340000000000002E-2</v>
      </c>
      <c r="Q30" s="32">
        <f>IF(Taxi_journeydata_clean!K29="","",1+P30)</f>
        <v>0.96565999999999996</v>
      </c>
      <c r="S30" t="str">
        <f>IF(Taxi_journeydata_clean!K29="","",VLOOKUP(Taxi_journeydata_clean!G29,'Taxi_location&amp;demand'!$A$5:$B$269,2,FALSE))</f>
        <v>Q</v>
      </c>
      <c r="T30" t="str">
        <f>IF(Taxi_journeydata_clean!K29="","",VLOOKUP(Taxi_journeydata_clean!H29,'Taxi_location&amp;demand'!$A$5:$B$269,2,FALSE))</f>
        <v>Q</v>
      </c>
      <c r="U30" t="str">
        <f>IF(Taxi_journeydata_clean!K29="","",IF(OR(S30="A",T30="A"),"Y","N"))</f>
        <v>N</v>
      </c>
    </row>
    <row r="31" spans="2:21" x14ac:dyDescent="0.35">
      <c r="B31">
        <f>IF(Taxi_journeydata_clean!J30="","",Taxi_journeydata_clean!J30)</f>
        <v>1.26</v>
      </c>
      <c r="C31" s="18">
        <f>IF(Taxi_journeydata_clean!J30="","",Taxi_journeydata_clean!N30)</f>
        <v>7.1499999950174242</v>
      </c>
      <c r="D31" s="19">
        <f>IF(Taxi_journeydata_clean!K30="","",Taxi_journeydata_clean!K30)</f>
        <v>6.5</v>
      </c>
      <c r="F31" s="19">
        <f>IF(Taxi_journeydata_clean!K30="","",Constant+Dist_Mult*Fare_analysis!B31+Dur_Mult*Fare_analysis!C31)</f>
        <v>6.6134999981564473</v>
      </c>
      <c r="G31" s="19">
        <f>IF(Taxi_journeydata_clean!K30="","",F31*(1+1/EXP(B31)))</f>
        <v>8.4894459018897468</v>
      </c>
      <c r="H31" s="30">
        <f>IF(Taxi_journeydata_clean!K30="","",(G31-F31)/F31)</f>
        <v>0.28365402649977028</v>
      </c>
      <c r="I31" s="31">
        <f>IF(Taxi_journeydata_clean!K30="","",ROUND(ROUNDUP(H31,1),1))</f>
        <v>0.3</v>
      </c>
      <c r="J31" s="32">
        <f>IF(Taxi_journeydata_clean!K30="","",IF(I31&gt;200%,'Taxi_location&amp;demand'!F44,VLOOKUP(I31,'Taxi_location&amp;demand'!$E$5:$F$26,2,FALSE)))</f>
        <v>-3.4340000000000002E-2</v>
      </c>
      <c r="K31" s="32">
        <f>IF(Taxi_journeydata_clean!K30="","",1+J31)</f>
        <v>0.96565999999999996</v>
      </c>
      <c r="M31" s="19">
        <f>IF(Taxi_journeydata_clean!K30="","",F31*(1+R_/EXP(B31)))</f>
        <v>11.480892081963255</v>
      </c>
      <c r="N31" s="30">
        <f>IF(Taxi_journeydata_clean!K30="","",(M31-F31)/F31)</f>
        <v>0.73597823923242189</v>
      </c>
      <c r="O31" s="31">
        <f>IF(Taxi_journeydata_clean!K30="","",ROUND(ROUNDUP(N31,1),1))</f>
        <v>0.8</v>
      </c>
      <c r="P31" s="32">
        <f>IF(Taxi_journeydata_clean!K30="","",IF(O31&gt;200%,'Taxi_location&amp;demand'!F44,VLOOKUP(O31,'Taxi_location&amp;demand'!$E$5:$F$26,2,FALSE)))</f>
        <v>-0.1515</v>
      </c>
      <c r="Q31" s="32">
        <f>IF(Taxi_journeydata_clean!K30="","",1+P31)</f>
        <v>0.84850000000000003</v>
      </c>
      <c r="S31" t="str">
        <f>IF(Taxi_journeydata_clean!K30="","",VLOOKUP(Taxi_journeydata_clean!G30,'Taxi_location&amp;demand'!$A$5:$B$269,2,FALSE))</f>
        <v>A</v>
      </c>
      <c r="T31" t="str">
        <f>IF(Taxi_journeydata_clean!K30="","",VLOOKUP(Taxi_journeydata_clean!H30,'Taxi_location&amp;demand'!$A$5:$B$269,2,FALSE))</f>
        <v>A</v>
      </c>
      <c r="U31" t="str">
        <f>IF(Taxi_journeydata_clean!K30="","",IF(OR(S31="A",T31="A"),"Y","N"))</f>
        <v>Y</v>
      </c>
    </row>
    <row r="32" spans="2:21" x14ac:dyDescent="0.35">
      <c r="B32">
        <f>IF(Taxi_journeydata_clean!J31="","",Taxi_journeydata_clean!J31)</f>
        <v>0.75</v>
      </c>
      <c r="C32" s="18">
        <f>IF(Taxi_journeydata_clean!J31="","",Taxi_journeydata_clean!N31)</f>
        <v>4.883333332836628</v>
      </c>
      <c r="D32" s="19">
        <f>IF(Taxi_journeydata_clean!K31="","",Taxi_journeydata_clean!K31)</f>
        <v>5</v>
      </c>
      <c r="F32" s="19">
        <f>IF(Taxi_journeydata_clean!K31="","",Constant+Dist_Mult*Fare_analysis!B32+Dur_Mult*Fare_analysis!C32)</f>
        <v>4.8568333331495523</v>
      </c>
      <c r="G32" s="19">
        <f>IF(Taxi_journeydata_clean!K31="","",F32*(1+1/EXP(B32)))</f>
        <v>7.1510389519670587</v>
      </c>
      <c r="H32" s="30">
        <f>IF(Taxi_journeydata_clean!K31="","",(G32-F32)/F32)</f>
        <v>0.47236655274101474</v>
      </c>
      <c r="I32" s="31">
        <f>IF(Taxi_journeydata_clean!K31="","",ROUND(ROUNDUP(H32,1),1))</f>
        <v>0.5</v>
      </c>
      <c r="J32" s="32">
        <f>IF(Taxi_journeydata_clean!K31="","",IF(I32&gt;200%,'Taxi_location&amp;demand'!F45,VLOOKUP(I32,'Taxi_location&amp;demand'!$E$5:$F$26,2,FALSE)))</f>
        <v>-6.7670000000000008E-2</v>
      </c>
      <c r="K32" s="32">
        <f>IF(Taxi_journeydata_clean!K31="","",1+J32)</f>
        <v>0.93232999999999999</v>
      </c>
      <c r="M32" s="19">
        <f>IF(Taxi_journeydata_clean!K31="","",F32*(1+R_/EXP(B32)))</f>
        <v>10.809456084922139</v>
      </c>
      <c r="N32" s="30">
        <f>IF(Taxi_journeydata_clean!K31="","",(M32-F32)/F32)</f>
        <v>1.2256180814655295</v>
      </c>
      <c r="O32" s="31">
        <f>IF(Taxi_journeydata_clean!K31="","",ROUND(ROUNDUP(N32,1),1))</f>
        <v>1.3</v>
      </c>
      <c r="P32" s="32">
        <f>IF(Taxi_journeydata_clean!K31="","",IF(O32&gt;200%,'Taxi_location&amp;demand'!F45,VLOOKUP(O32,'Taxi_location&amp;demand'!$E$5:$F$26,2,FALSE)))</f>
        <v>-0.47469999999999996</v>
      </c>
      <c r="Q32" s="32">
        <f>IF(Taxi_journeydata_clean!K31="","",1+P32)</f>
        <v>0.5253000000000001</v>
      </c>
      <c r="S32" t="str">
        <f>IF(Taxi_journeydata_clean!K31="","",VLOOKUP(Taxi_journeydata_clean!G31,'Taxi_location&amp;demand'!$A$5:$B$269,2,FALSE))</f>
        <v>Q</v>
      </c>
      <c r="T32" t="str">
        <f>IF(Taxi_journeydata_clean!K31="","",VLOOKUP(Taxi_journeydata_clean!H31,'Taxi_location&amp;demand'!$A$5:$B$269,2,FALSE))</f>
        <v>Q</v>
      </c>
      <c r="U32" t="str">
        <f>IF(Taxi_journeydata_clean!K31="","",IF(OR(S32="A",T32="A"),"Y","N"))</f>
        <v>N</v>
      </c>
    </row>
    <row r="33" spans="2:21" x14ac:dyDescent="0.35">
      <c r="B33">
        <f>IF(Taxi_journeydata_clean!J32="","",Taxi_journeydata_clean!J32)</f>
        <v>2.33</v>
      </c>
      <c r="C33" s="18">
        <f>IF(Taxi_journeydata_clean!J32="","",Taxi_journeydata_clean!N32)</f>
        <v>14.833333332790062</v>
      </c>
      <c r="D33" s="19">
        <f>IF(Taxi_journeydata_clean!K32="","",Taxi_journeydata_clean!K32)</f>
        <v>11.5</v>
      </c>
      <c r="F33" s="19">
        <f>IF(Taxi_journeydata_clean!K32="","",Constant+Dist_Mult*Fare_analysis!B33+Dur_Mult*Fare_analysis!C33)</f>
        <v>11.382333333132323</v>
      </c>
      <c r="G33" s="19">
        <f>IF(Taxi_journeydata_clean!K32="","",F33*(1+1/EXP(B33)))</f>
        <v>12.489785958401525</v>
      </c>
      <c r="H33" s="30">
        <f>IF(Taxi_journeydata_clean!K32="","",(G33-F33)/F33)</f>
        <v>9.7295747089532869E-2</v>
      </c>
      <c r="I33" s="31">
        <f>IF(Taxi_journeydata_clean!K32="","",ROUND(ROUNDUP(H33,1),1))</f>
        <v>0.1</v>
      </c>
      <c r="J33" s="32">
        <f>IF(Taxi_journeydata_clean!K32="","",IF(I33&gt;200%,'Taxi_location&amp;demand'!F46,VLOOKUP(I33,'Taxi_location&amp;demand'!$E$5:$F$26,2,FALSE)))</f>
        <v>-9.0899999999999991E-3</v>
      </c>
      <c r="K33" s="32">
        <f>IF(Taxi_journeydata_clean!K32="","",1+J33)</f>
        <v>0.99090999999999996</v>
      </c>
      <c r="M33" s="19">
        <f>IF(Taxi_journeydata_clean!K32="","",F33*(1+R_/EXP(B33)))</f>
        <v>14.255767013015619</v>
      </c>
      <c r="N33" s="30">
        <f>IF(Taxi_journeydata_clean!K32="","",(M33-F33)/F33)</f>
        <v>0.25244680469154313</v>
      </c>
      <c r="O33" s="31">
        <f>IF(Taxi_journeydata_clean!K32="","",ROUND(ROUNDUP(N33,1),1))</f>
        <v>0.3</v>
      </c>
      <c r="P33" s="32">
        <f>IF(Taxi_journeydata_clean!K32="","",IF(O33&gt;200%,'Taxi_location&amp;demand'!F46,VLOOKUP(O33,'Taxi_location&amp;demand'!$E$5:$F$26,2,FALSE)))</f>
        <v>-3.4340000000000002E-2</v>
      </c>
      <c r="Q33" s="32">
        <f>IF(Taxi_journeydata_clean!K32="","",1+P33)</f>
        <v>0.96565999999999996</v>
      </c>
      <c r="S33" t="str">
        <f>IF(Taxi_journeydata_clean!K32="","",VLOOKUP(Taxi_journeydata_clean!G32,'Taxi_location&amp;demand'!$A$5:$B$269,2,FALSE))</f>
        <v>A</v>
      </c>
      <c r="T33" t="str">
        <f>IF(Taxi_journeydata_clean!K32="","",VLOOKUP(Taxi_journeydata_clean!H32,'Taxi_location&amp;demand'!$A$5:$B$269,2,FALSE))</f>
        <v>A</v>
      </c>
      <c r="U33" t="str">
        <f>IF(Taxi_journeydata_clean!K32="","",IF(OR(S33="A",T33="A"),"Y","N"))</f>
        <v>Y</v>
      </c>
    </row>
    <row r="34" spans="2:21" x14ac:dyDescent="0.35">
      <c r="B34">
        <f>IF(Taxi_journeydata_clean!J33="","",Taxi_journeydata_clean!J33)</f>
        <v>0.82</v>
      </c>
      <c r="C34" s="18">
        <f>IF(Taxi_journeydata_clean!J33="","",Taxi_journeydata_clean!N33)</f>
        <v>5.6666666711680591</v>
      </c>
      <c r="D34" s="19">
        <f>IF(Taxi_journeydata_clean!K33="","",Taxi_journeydata_clean!K33)</f>
        <v>5.5</v>
      </c>
      <c r="F34" s="19">
        <f>IF(Taxi_journeydata_clean!K33="","",Constant+Dist_Mult*Fare_analysis!B34+Dur_Mult*Fare_analysis!C34)</f>
        <v>5.2726666683321817</v>
      </c>
      <c r="G34" s="19">
        <f>IF(Taxi_journeydata_clean!K33="","",F34*(1+1/EXP(B34)))</f>
        <v>7.59491597272436</v>
      </c>
      <c r="H34" s="30">
        <f>IF(Taxi_journeydata_clean!K33="","",(G34-F34)/F34)</f>
        <v>0.44043165450599941</v>
      </c>
      <c r="I34" s="31">
        <f>IF(Taxi_journeydata_clean!K33="","",ROUND(ROUNDUP(H34,1),1))</f>
        <v>0.5</v>
      </c>
      <c r="J34" s="32">
        <f>IF(Taxi_journeydata_clean!K33="","",IF(I34&gt;200%,'Taxi_location&amp;demand'!F47,VLOOKUP(I34,'Taxi_location&amp;demand'!$E$5:$F$26,2,FALSE)))</f>
        <v>-6.7670000000000008E-2</v>
      </c>
      <c r="K34" s="32">
        <f>IF(Taxi_journeydata_clean!K33="","",1+J34)</f>
        <v>0.93232999999999999</v>
      </c>
      <c r="M34" s="19">
        <f>IF(Taxi_journeydata_clean!K33="","",F34*(1+R_/EXP(B34)))</f>
        <v>11.298052506127279</v>
      </c>
      <c r="N34" s="30">
        <f>IF(Taxi_journeydata_clean!K33="","",(M34-F34)/F34)</f>
        <v>1.1427587247234445</v>
      </c>
      <c r="O34" s="31">
        <f>IF(Taxi_journeydata_clean!K33="","",ROUND(ROUNDUP(N34,1),1))</f>
        <v>1.2</v>
      </c>
      <c r="P34" s="32">
        <f>IF(Taxi_journeydata_clean!K33="","",IF(O34&gt;200%,'Taxi_location&amp;demand'!F47,VLOOKUP(O34,'Taxi_location&amp;demand'!$E$5:$F$26,2,FALSE)))</f>
        <v>-0.42419999999999997</v>
      </c>
      <c r="Q34" s="32">
        <f>IF(Taxi_journeydata_clean!K33="","",1+P34)</f>
        <v>0.57580000000000009</v>
      </c>
      <c r="S34" t="str">
        <f>IF(Taxi_journeydata_clean!K33="","",VLOOKUP(Taxi_journeydata_clean!G33,'Taxi_location&amp;demand'!$A$5:$B$269,2,FALSE))</f>
        <v>A</v>
      </c>
      <c r="T34" t="str">
        <f>IF(Taxi_journeydata_clean!K33="","",VLOOKUP(Taxi_journeydata_clean!H33,'Taxi_location&amp;demand'!$A$5:$B$269,2,FALSE))</f>
        <v>A</v>
      </c>
      <c r="U34" t="str">
        <f>IF(Taxi_journeydata_clean!K33="","",IF(OR(S34="A",T34="A"),"Y","N"))</f>
        <v>Y</v>
      </c>
    </row>
    <row r="35" spans="2:21" x14ac:dyDescent="0.35">
      <c r="B35">
        <f>IF(Taxi_journeydata_clean!J34="","",Taxi_journeydata_clean!J34)</f>
        <v>1.8</v>
      </c>
      <c r="C35" s="18">
        <f>IF(Taxi_journeydata_clean!J34="","",Taxi_journeydata_clean!N34)</f>
        <v>10.150000004796311</v>
      </c>
      <c r="D35" s="19">
        <f>IF(Taxi_journeydata_clean!K34="","",Taxi_journeydata_clean!K34)</f>
        <v>9</v>
      </c>
      <c r="F35" s="19">
        <f>IF(Taxi_journeydata_clean!K34="","",Constant+Dist_Mult*Fare_analysis!B35+Dur_Mult*Fare_analysis!C35)</f>
        <v>8.6955000017746364</v>
      </c>
      <c r="G35" s="19">
        <f>IF(Taxi_journeydata_clean!K34="","",F35*(1+1/EXP(B35)))</f>
        <v>10.132856484598786</v>
      </c>
      <c r="H35" s="30">
        <f>IF(Taxi_journeydata_clean!K34="","",(G35-F35)/F35)</f>
        <v>0.16529888822158639</v>
      </c>
      <c r="I35" s="31">
        <f>IF(Taxi_journeydata_clean!K34="","",ROUND(ROUNDUP(H35,1),1))</f>
        <v>0.2</v>
      </c>
      <c r="J35" s="32">
        <f>IF(Taxi_journeydata_clean!K34="","",IF(I35&gt;200%,'Taxi_location&amp;demand'!F48,VLOOKUP(I35,'Taxi_location&amp;demand'!$E$5:$F$26,2,FALSE)))</f>
        <v>-2.1210000000000003E-2</v>
      </c>
      <c r="K35" s="32">
        <f>IF(Taxi_journeydata_clean!K34="","",1+J35)</f>
        <v>0.97879000000000005</v>
      </c>
      <c r="M35" s="19">
        <f>IF(Taxi_journeydata_clean!K34="","",F35*(1+R_/EXP(B35)))</f>
        <v>12.424913281861045</v>
      </c>
      <c r="N35" s="30">
        <f>IF(Taxi_journeydata_clean!K34="","",(M35-F35)/F35)</f>
        <v>0.42889003269797993</v>
      </c>
      <c r="O35" s="31">
        <f>IF(Taxi_journeydata_clean!K34="","",ROUND(ROUNDUP(N35,1),1))</f>
        <v>0.5</v>
      </c>
      <c r="P35" s="32">
        <f>IF(Taxi_journeydata_clean!K34="","",IF(O35&gt;200%,'Taxi_location&amp;demand'!F48,VLOOKUP(O35,'Taxi_location&amp;demand'!$E$5:$F$26,2,FALSE)))</f>
        <v>-6.7670000000000008E-2</v>
      </c>
      <c r="Q35" s="32">
        <f>IF(Taxi_journeydata_clean!K34="","",1+P35)</f>
        <v>0.93232999999999999</v>
      </c>
      <c r="S35" t="str">
        <f>IF(Taxi_journeydata_clean!K34="","",VLOOKUP(Taxi_journeydata_clean!G34,'Taxi_location&amp;demand'!$A$5:$B$269,2,FALSE))</f>
        <v>A</v>
      </c>
      <c r="T35" t="str">
        <f>IF(Taxi_journeydata_clean!K34="","",VLOOKUP(Taxi_journeydata_clean!H34,'Taxi_location&amp;demand'!$A$5:$B$269,2,FALSE))</f>
        <v>A</v>
      </c>
      <c r="U35" t="str">
        <f>IF(Taxi_journeydata_clean!K34="","",IF(OR(S35="A",T35="A"),"Y","N"))</f>
        <v>Y</v>
      </c>
    </row>
    <row r="36" spans="2:21" x14ac:dyDescent="0.35">
      <c r="B36">
        <f>IF(Taxi_journeydata_clean!J35="","",Taxi_journeydata_clean!J35)</f>
        <v>0.93</v>
      </c>
      <c r="C36" s="18">
        <f>IF(Taxi_journeydata_clean!J35="","",Taxi_journeydata_clean!N35)</f>
        <v>4.2166666674893349</v>
      </c>
      <c r="D36" s="19">
        <f>IF(Taxi_journeydata_clean!K35="","",Taxi_journeydata_clean!K35)</f>
        <v>5</v>
      </c>
      <c r="F36" s="19">
        <f>IF(Taxi_journeydata_clean!K35="","",Constant+Dist_Mult*Fare_analysis!B36+Dur_Mult*Fare_analysis!C36)</f>
        <v>4.9341666669710538</v>
      </c>
      <c r="G36" s="19">
        <f>IF(Taxi_journeydata_clean!K35="","",F36*(1+1/EXP(B36)))</f>
        <v>6.8809604330163587</v>
      </c>
      <c r="H36" s="30">
        <f>IF(Taxi_journeydata_clean!K35="","",(G36-F36)/F36)</f>
        <v>0.39455371037160097</v>
      </c>
      <c r="I36" s="31">
        <f>IF(Taxi_journeydata_clean!K35="","",ROUND(ROUNDUP(H36,1),1))</f>
        <v>0.4</v>
      </c>
      <c r="J36" s="32">
        <f>IF(Taxi_journeydata_clean!K35="","",IF(I36&gt;200%,'Taxi_location&amp;demand'!F49,VLOOKUP(I36,'Taxi_location&amp;demand'!$E$5:$F$26,2,FALSE)))</f>
        <v>-4.6460000000000001E-2</v>
      </c>
      <c r="K36" s="32">
        <f>IF(Taxi_journeydata_clean!K35="","",1+J36)</f>
        <v>0.95354000000000005</v>
      </c>
      <c r="M36" s="19">
        <f>IF(Taxi_journeydata_clean!K35="","",F36*(1+R_/EXP(B36)))</f>
        <v>9.9853829876526135</v>
      </c>
      <c r="N36" s="30">
        <f>IF(Taxi_journeydata_clean!K35="","",(M36-F36)/F36)</f>
        <v>1.0237222740151903</v>
      </c>
      <c r="O36" s="31">
        <f>IF(Taxi_journeydata_clean!K35="","",ROUND(ROUNDUP(N36,1),1))</f>
        <v>1.1000000000000001</v>
      </c>
      <c r="P36" s="32">
        <f>IF(Taxi_journeydata_clean!K35="","",IF(O36&gt;200%,'Taxi_location&amp;demand'!F49,VLOOKUP(O36,'Taxi_location&amp;demand'!$E$5:$F$26,2,FALSE)))</f>
        <v>-0.35349999999999998</v>
      </c>
      <c r="Q36" s="32">
        <f>IF(Taxi_journeydata_clean!K35="","",1+P36)</f>
        <v>0.64650000000000007</v>
      </c>
      <c r="S36" t="str">
        <f>IF(Taxi_journeydata_clean!K35="","",VLOOKUP(Taxi_journeydata_clean!G35,'Taxi_location&amp;demand'!$A$5:$B$269,2,FALSE))</f>
        <v>A</v>
      </c>
      <c r="T36" t="str">
        <f>IF(Taxi_journeydata_clean!K35="","",VLOOKUP(Taxi_journeydata_clean!H35,'Taxi_location&amp;demand'!$A$5:$B$269,2,FALSE))</f>
        <v>A</v>
      </c>
      <c r="U36" t="str">
        <f>IF(Taxi_journeydata_clean!K35="","",IF(OR(S36="A",T36="A"),"Y","N"))</f>
        <v>Y</v>
      </c>
    </row>
    <row r="37" spans="2:21" x14ac:dyDescent="0.35">
      <c r="B37">
        <f>IF(Taxi_journeydata_clean!J36="","",Taxi_journeydata_clean!J36)</f>
        <v>3.13</v>
      </c>
      <c r="C37" s="18">
        <f>IF(Taxi_journeydata_clean!J36="","",Taxi_journeydata_clean!N36)</f>
        <v>20.716666668886319</v>
      </c>
      <c r="D37" s="19">
        <f>IF(Taxi_journeydata_clean!K36="","",Taxi_journeydata_clean!K36)</f>
        <v>15</v>
      </c>
      <c r="F37" s="19">
        <f>IF(Taxi_journeydata_clean!K36="","",Constant+Dist_Mult*Fare_analysis!B37+Dur_Mult*Fare_analysis!C37)</f>
        <v>14.999166667487938</v>
      </c>
      <c r="G37" s="19">
        <f>IF(Taxi_journeydata_clean!K36="","",F37*(1+1/EXP(B37)))</f>
        <v>15.654897194817394</v>
      </c>
      <c r="H37" s="30">
        <f>IF(Taxi_journeydata_clean!K36="","",(G37-F37)/F37)</f>
        <v>4.3717797252750878E-2</v>
      </c>
      <c r="I37" s="31">
        <f>IF(Taxi_journeydata_clean!K36="","",ROUND(ROUNDUP(H37,1),1))</f>
        <v>0.1</v>
      </c>
      <c r="J37" s="32">
        <f>IF(Taxi_journeydata_clean!K36="","",IF(I37&gt;200%,'Taxi_location&amp;demand'!F50,VLOOKUP(I37,'Taxi_location&amp;demand'!$E$5:$F$26,2,FALSE)))</f>
        <v>-9.0899999999999991E-3</v>
      </c>
      <c r="K37" s="32">
        <f>IF(Taxi_journeydata_clean!K36="","",1+J37)</f>
        <v>0.99090999999999996</v>
      </c>
      <c r="M37" s="19">
        <f>IF(Taxi_journeydata_clean!K36="","",F37*(1+R_/EXP(B37)))</f>
        <v>16.700547059898028</v>
      </c>
      <c r="N37" s="30">
        <f>IF(Taxi_journeydata_clean!K36="","",(M37-F37)/F37)</f>
        <v>0.11343166124675365</v>
      </c>
      <c r="O37" s="31">
        <f>IF(Taxi_journeydata_clean!K36="","",ROUND(ROUNDUP(N37,1),1))</f>
        <v>0.2</v>
      </c>
      <c r="P37" s="32">
        <f>IF(Taxi_journeydata_clean!K36="","",IF(O37&gt;200%,'Taxi_location&amp;demand'!F50,VLOOKUP(O37,'Taxi_location&amp;demand'!$E$5:$F$26,2,FALSE)))</f>
        <v>-2.1210000000000003E-2</v>
      </c>
      <c r="Q37" s="32">
        <f>IF(Taxi_journeydata_clean!K36="","",1+P37)</f>
        <v>0.97879000000000005</v>
      </c>
      <c r="S37" t="str">
        <f>IF(Taxi_journeydata_clean!K36="","",VLOOKUP(Taxi_journeydata_clean!G36,'Taxi_location&amp;demand'!$A$5:$B$269,2,FALSE))</f>
        <v>Q</v>
      </c>
      <c r="T37" t="str">
        <f>IF(Taxi_journeydata_clean!K36="","",VLOOKUP(Taxi_journeydata_clean!H36,'Taxi_location&amp;demand'!$A$5:$B$269,2,FALSE))</f>
        <v>Q</v>
      </c>
      <c r="U37" t="str">
        <f>IF(Taxi_journeydata_clean!K36="","",IF(OR(S37="A",T37="A"),"Y","N"))</f>
        <v>N</v>
      </c>
    </row>
    <row r="38" spans="2:21" x14ac:dyDescent="0.35">
      <c r="B38">
        <f>IF(Taxi_journeydata_clean!J37="","",Taxi_journeydata_clean!J37)</f>
        <v>1.9</v>
      </c>
      <c r="C38" s="18">
        <f>IF(Taxi_journeydata_clean!J37="","",Taxi_journeydata_clean!N37)</f>
        <v>6.6166666627395898</v>
      </c>
      <c r="D38" s="19">
        <f>IF(Taxi_journeydata_clean!K37="","",Taxi_journeydata_clean!K37)</f>
        <v>8</v>
      </c>
      <c r="F38" s="19">
        <f>IF(Taxi_journeydata_clean!K37="","",Constant+Dist_Mult*Fare_analysis!B38+Dur_Mult*Fare_analysis!C38)</f>
        <v>7.5681666652136483</v>
      </c>
      <c r="G38" s="19">
        <f>IF(Taxi_journeydata_clean!K37="","",F38*(1+1/EXP(B38)))</f>
        <v>8.7001269033764288</v>
      </c>
      <c r="H38" s="30">
        <f>IF(Taxi_journeydata_clean!K37="","",(G38-F38)/F38)</f>
        <v>0.14956861922263512</v>
      </c>
      <c r="I38" s="31">
        <f>IF(Taxi_journeydata_clean!K37="","",ROUND(ROUNDUP(H38,1),1))</f>
        <v>0.2</v>
      </c>
      <c r="J38" s="32">
        <f>IF(Taxi_journeydata_clean!K37="","",IF(I38&gt;200%,'Taxi_location&amp;demand'!F51,VLOOKUP(I38,'Taxi_location&amp;demand'!$E$5:$F$26,2,FALSE)))</f>
        <v>-2.1210000000000003E-2</v>
      </c>
      <c r="K38" s="32">
        <f>IF(Taxi_journeydata_clean!K37="","",1+J38)</f>
        <v>0.97879000000000005</v>
      </c>
      <c r="M38" s="19">
        <f>IF(Taxi_journeydata_clean!K37="","",F38*(1+R_/EXP(B38)))</f>
        <v>10.505188618486821</v>
      </c>
      <c r="N38" s="30">
        <f>IF(Taxi_journeydata_clean!K37="","",(M38-F38)/F38)</f>
        <v>0.38807574980779858</v>
      </c>
      <c r="O38" s="31">
        <f>IF(Taxi_journeydata_clean!K37="","",ROUND(ROUNDUP(N38,1),1))</f>
        <v>0.4</v>
      </c>
      <c r="P38" s="32">
        <f>IF(Taxi_journeydata_clean!K37="","",IF(O38&gt;200%,'Taxi_location&amp;demand'!F51,VLOOKUP(O38,'Taxi_location&amp;demand'!$E$5:$F$26,2,FALSE)))</f>
        <v>-4.6460000000000001E-2</v>
      </c>
      <c r="Q38" s="32">
        <f>IF(Taxi_journeydata_clean!K37="","",1+P38)</f>
        <v>0.95354000000000005</v>
      </c>
      <c r="S38" t="str">
        <f>IF(Taxi_journeydata_clean!K37="","",VLOOKUP(Taxi_journeydata_clean!G37,'Taxi_location&amp;demand'!$A$5:$B$269,2,FALSE))</f>
        <v>A</v>
      </c>
      <c r="T38" t="str">
        <f>IF(Taxi_journeydata_clean!K37="","",VLOOKUP(Taxi_journeydata_clean!H37,'Taxi_location&amp;demand'!$A$5:$B$269,2,FALSE))</f>
        <v>A</v>
      </c>
      <c r="U38" t="str">
        <f>IF(Taxi_journeydata_clean!K37="","",IF(OR(S38="A",T38="A"),"Y","N"))</f>
        <v>Y</v>
      </c>
    </row>
    <row r="39" spans="2:21" x14ac:dyDescent="0.35">
      <c r="B39">
        <f>IF(Taxi_journeydata_clean!J38="","",Taxi_journeydata_clean!J38)</f>
        <v>2.52</v>
      </c>
      <c r="C39" s="18">
        <f>IF(Taxi_journeydata_clean!J38="","",Taxi_journeydata_clean!N38)</f>
        <v>27.949999995762482</v>
      </c>
      <c r="D39" s="19">
        <f>IF(Taxi_journeydata_clean!K38="","",Taxi_journeydata_clean!K38)</f>
        <v>17.5</v>
      </c>
      <c r="F39" s="19">
        <f>IF(Taxi_journeydata_clean!K38="","",Constant+Dist_Mult*Fare_analysis!B39+Dur_Mult*Fare_analysis!C39)</f>
        <v>16.577499998432117</v>
      </c>
      <c r="G39" s="19">
        <f>IF(Taxi_journeydata_clean!K38="","",F39*(1+1/EXP(B39)))</f>
        <v>17.91131912919634</v>
      </c>
      <c r="H39" s="30">
        <f>IF(Taxi_journeydata_clean!K38="","",(G39-F39)/F39)</f>
        <v>8.0459606749532439E-2</v>
      </c>
      <c r="I39" s="31">
        <f>IF(Taxi_journeydata_clean!K38="","",ROUND(ROUNDUP(H39,1),1))</f>
        <v>0.1</v>
      </c>
      <c r="J39" s="32">
        <f>IF(Taxi_journeydata_clean!K38="","",IF(I39&gt;200%,'Taxi_location&amp;demand'!F52,VLOOKUP(I39,'Taxi_location&amp;demand'!$E$5:$F$26,2,FALSE)))</f>
        <v>-9.0899999999999991E-3</v>
      </c>
      <c r="K39" s="32">
        <f>IF(Taxi_journeydata_clean!K38="","",1+J39)</f>
        <v>0.99090999999999996</v>
      </c>
      <c r="M39" s="19">
        <f>IF(Taxi_journeydata_clean!K38="","",F39*(1+R_/EXP(B39)))</f>
        <v>20.038271796484374</v>
      </c>
      <c r="N39" s="30">
        <f>IF(Taxi_journeydata_clean!K38="","",(M39-F39)/F39)</f>
        <v>0.20876319097448787</v>
      </c>
      <c r="O39" s="31">
        <f>IF(Taxi_journeydata_clean!K38="","",ROUND(ROUNDUP(N39,1),1))</f>
        <v>0.3</v>
      </c>
      <c r="P39" s="32">
        <f>IF(Taxi_journeydata_clean!K38="","",IF(O39&gt;200%,'Taxi_location&amp;demand'!F52,VLOOKUP(O39,'Taxi_location&amp;demand'!$E$5:$F$26,2,FALSE)))</f>
        <v>-3.4340000000000002E-2</v>
      </c>
      <c r="Q39" s="32">
        <f>IF(Taxi_journeydata_clean!K38="","",1+P39)</f>
        <v>0.96565999999999996</v>
      </c>
      <c r="S39" t="str">
        <f>IF(Taxi_journeydata_clean!K38="","",VLOOKUP(Taxi_journeydata_clean!G38,'Taxi_location&amp;demand'!$A$5:$B$269,2,FALSE))</f>
        <v>A</v>
      </c>
      <c r="T39" t="str">
        <f>IF(Taxi_journeydata_clean!K38="","",VLOOKUP(Taxi_journeydata_clean!H38,'Taxi_location&amp;demand'!$A$5:$B$269,2,FALSE))</f>
        <v>A</v>
      </c>
      <c r="U39" t="str">
        <f>IF(Taxi_journeydata_clean!K38="","",IF(OR(S39="A",T39="A"),"Y","N"))</f>
        <v>Y</v>
      </c>
    </row>
    <row r="40" spans="2:21" x14ac:dyDescent="0.35">
      <c r="B40">
        <f>IF(Taxi_journeydata_clean!J39="","",Taxi_journeydata_clean!J39)</f>
        <v>0.9</v>
      </c>
      <c r="C40" s="18">
        <f>IF(Taxi_journeydata_clean!J39="","",Taxi_journeydata_clean!N39)</f>
        <v>5.700000001816079</v>
      </c>
      <c r="D40" s="19">
        <f>IF(Taxi_journeydata_clean!K39="","",Taxi_journeydata_clean!K39)</f>
        <v>6</v>
      </c>
      <c r="F40" s="19">
        <f>IF(Taxi_journeydata_clean!K39="","",Constant+Dist_Mult*Fare_analysis!B40+Dur_Mult*Fare_analysis!C40)</f>
        <v>5.4290000006719499</v>
      </c>
      <c r="G40" s="19">
        <f>IF(Taxi_journeydata_clean!K39="","",F40*(1+1/EXP(B40)))</f>
        <v>7.6362666836768565</v>
      </c>
      <c r="H40" s="30">
        <f>IF(Taxi_journeydata_clean!K39="","",(G40-F40)/F40)</f>
        <v>0.40656965974059905</v>
      </c>
      <c r="I40" s="31">
        <f>IF(Taxi_journeydata_clean!K39="","",ROUND(ROUNDUP(H40,1),1))</f>
        <v>0.5</v>
      </c>
      <c r="J40" s="32">
        <f>IF(Taxi_journeydata_clean!K39="","",IF(I40&gt;200%,'Taxi_location&amp;demand'!F53,VLOOKUP(I40,'Taxi_location&amp;demand'!$E$5:$F$26,2,FALSE)))</f>
        <v>-6.7670000000000008E-2</v>
      </c>
      <c r="K40" s="32">
        <f>IF(Taxi_journeydata_clean!K39="","",1+J40)</f>
        <v>0.93232999999999999</v>
      </c>
      <c r="M40" s="19">
        <f>IF(Taxi_journeydata_clean!K39="","",F40*(1+R_/EXP(B40)))</f>
        <v>11.156048077233116</v>
      </c>
      <c r="N40" s="30">
        <f>IF(Taxi_journeydata_clean!K39="","",(M40-F40)/F40)</f>
        <v>1.0548992587681574</v>
      </c>
      <c r="O40" s="31">
        <f>IF(Taxi_journeydata_clean!K39="","",ROUND(ROUNDUP(N40,1),1))</f>
        <v>1.1000000000000001</v>
      </c>
      <c r="P40" s="32">
        <f>IF(Taxi_journeydata_clean!K39="","",IF(O40&gt;200%,'Taxi_location&amp;demand'!F53,VLOOKUP(O40,'Taxi_location&amp;demand'!$E$5:$F$26,2,FALSE)))</f>
        <v>-0.35349999999999998</v>
      </c>
      <c r="Q40" s="32">
        <f>IF(Taxi_journeydata_clean!K39="","",1+P40)</f>
        <v>0.64650000000000007</v>
      </c>
      <c r="S40" t="str">
        <f>IF(Taxi_journeydata_clean!K39="","",VLOOKUP(Taxi_journeydata_clean!G39,'Taxi_location&amp;demand'!$A$5:$B$269,2,FALSE))</f>
        <v>A</v>
      </c>
      <c r="T40" t="str">
        <f>IF(Taxi_journeydata_clean!K39="","",VLOOKUP(Taxi_journeydata_clean!H39,'Taxi_location&amp;demand'!$A$5:$B$269,2,FALSE))</f>
        <v>A</v>
      </c>
      <c r="U40" t="str">
        <f>IF(Taxi_journeydata_clean!K39="","",IF(OR(S40="A",T40="A"),"Y","N"))</f>
        <v>Y</v>
      </c>
    </row>
    <row r="41" spans="2:21" x14ac:dyDescent="0.35">
      <c r="B41">
        <f>IF(Taxi_journeydata_clean!J40="","",Taxi_journeydata_clean!J40)</f>
        <v>7.97</v>
      </c>
      <c r="C41" s="18">
        <f>IF(Taxi_journeydata_clean!J40="","",Taxi_journeydata_clean!N40)</f>
        <v>31.750000003958121</v>
      </c>
      <c r="D41" s="19">
        <f>IF(Taxi_journeydata_clean!K40="","",Taxi_journeydata_clean!K40)</f>
        <v>27</v>
      </c>
      <c r="F41" s="19">
        <f>IF(Taxi_journeydata_clean!K40="","",Constant+Dist_Mult*Fare_analysis!B41+Dur_Mult*Fare_analysis!C41)</f>
        <v>27.793500001464505</v>
      </c>
      <c r="G41" s="19">
        <f>IF(Taxi_journeydata_clean!K40="","",F41*(1+1/EXP(B41)))</f>
        <v>27.803107630359463</v>
      </c>
      <c r="H41" s="30">
        <f>IF(Taxi_journeydata_clean!K40="","",(G41-F41)/F41)</f>
        <v>3.4567898589425602E-4</v>
      </c>
      <c r="I41" s="31">
        <f>IF(Taxi_journeydata_clean!K40="","",ROUND(ROUNDUP(H41,1),1))</f>
        <v>0.1</v>
      </c>
      <c r="J41" s="32">
        <f>IF(Taxi_journeydata_clean!K40="","",IF(I41&gt;200%,'Taxi_location&amp;demand'!F54,VLOOKUP(I41,'Taxi_location&amp;demand'!$E$5:$F$26,2,FALSE)))</f>
        <v>-9.0899999999999991E-3</v>
      </c>
      <c r="K41" s="32">
        <f>IF(Taxi_journeydata_clean!K40="","",1+J41)</f>
        <v>0.99090999999999996</v>
      </c>
      <c r="M41" s="19">
        <f>IF(Taxi_journeydata_clean!K40="","",F41*(1+R_/EXP(B41)))</f>
        <v>27.818428277239615</v>
      </c>
      <c r="N41" s="30">
        <f>IF(Taxi_journeydata_clean!K40="","",(M41-F41)/F41)</f>
        <v>8.9691027664010774E-4</v>
      </c>
      <c r="O41" s="31">
        <f>IF(Taxi_journeydata_clean!K40="","",ROUND(ROUNDUP(N41,1),1))</f>
        <v>0.1</v>
      </c>
      <c r="P41" s="32">
        <f>IF(Taxi_journeydata_clean!K40="","",IF(O41&gt;200%,'Taxi_location&amp;demand'!F54,VLOOKUP(O41,'Taxi_location&amp;demand'!$E$5:$F$26,2,FALSE)))</f>
        <v>-9.0899999999999991E-3</v>
      </c>
      <c r="Q41" s="32">
        <f>IF(Taxi_journeydata_clean!K40="","",1+P41)</f>
        <v>0.99090999999999996</v>
      </c>
      <c r="S41" t="str">
        <f>IF(Taxi_journeydata_clean!K40="","",VLOOKUP(Taxi_journeydata_clean!G40,'Taxi_location&amp;demand'!$A$5:$B$269,2,FALSE))</f>
        <v>Q</v>
      </c>
      <c r="T41" t="str">
        <f>IF(Taxi_journeydata_clean!K40="","",VLOOKUP(Taxi_journeydata_clean!H40,'Taxi_location&amp;demand'!$A$5:$B$269,2,FALSE))</f>
        <v>Q</v>
      </c>
      <c r="U41" t="str">
        <f>IF(Taxi_journeydata_clean!K40="","",IF(OR(S41="A",T41="A"),"Y","N"))</f>
        <v>N</v>
      </c>
    </row>
    <row r="42" spans="2:21" x14ac:dyDescent="0.35">
      <c r="B42">
        <f>IF(Taxi_journeydata_clean!J41="","",Taxi_journeydata_clean!J41)</f>
        <v>0.73</v>
      </c>
      <c r="C42" s="18">
        <f>IF(Taxi_journeydata_clean!J41="","",Taxi_journeydata_clean!N41)</f>
        <v>3.3833333384245634</v>
      </c>
      <c r="D42" s="19">
        <f>IF(Taxi_journeydata_clean!K41="","",Taxi_journeydata_clean!K41)</f>
        <v>4.5</v>
      </c>
      <c r="F42" s="19">
        <f>IF(Taxi_journeydata_clean!K41="","",Constant+Dist_Mult*Fare_analysis!B42+Dur_Mult*Fare_analysis!C42)</f>
        <v>4.2658333352170885</v>
      </c>
      <c r="G42" s="19">
        <f>IF(Taxi_journeydata_clean!K41="","",F42*(1+1/EXP(B42)))</f>
        <v>6.3215767696846763</v>
      </c>
      <c r="H42" s="30">
        <f>IF(Taxi_journeydata_clean!K41="","",(G42-F42)/F42)</f>
        <v>0.4819089900902026</v>
      </c>
      <c r="I42" s="31">
        <f>IF(Taxi_journeydata_clean!K41="","",ROUND(ROUNDUP(H42,1),1))</f>
        <v>0.5</v>
      </c>
      <c r="J42" s="32">
        <f>IF(Taxi_journeydata_clean!K41="","",IF(I42&gt;200%,'Taxi_location&amp;demand'!F55,VLOOKUP(I42,'Taxi_location&amp;demand'!$E$5:$F$26,2,FALSE)))</f>
        <v>-6.7670000000000008E-2</v>
      </c>
      <c r="K42" s="32">
        <f>IF(Taxi_journeydata_clean!K41="","",1+J42)</f>
        <v>0.93232999999999999</v>
      </c>
      <c r="M42" s="19">
        <f>IF(Taxi_journeydata_clean!K41="","",F42*(1+R_/EXP(B42)))</f>
        <v>9.599734115272792</v>
      </c>
      <c r="N42" s="30">
        <f>IF(Taxi_journeydata_clean!K41="","",(M42-F42)/F42)</f>
        <v>1.2503772090721545</v>
      </c>
      <c r="O42" s="31">
        <f>IF(Taxi_journeydata_clean!K41="","",ROUND(ROUNDUP(N42,1),1))</f>
        <v>1.3</v>
      </c>
      <c r="P42" s="32">
        <f>IF(Taxi_journeydata_clean!K41="","",IF(O42&gt;200%,'Taxi_location&amp;demand'!F55,VLOOKUP(O42,'Taxi_location&amp;demand'!$E$5:$F$26,2,FALSE)))</f>
        <v>-0.47469999999999996</v>
      </c>
      <c r="Q42" s="32">
        <f>IF(Taxi_journeydata_clean!K41="","",1+P42)</f>
        <v>0.5253000000000001</v>
      </c>
      <c r="S42" t="str">
        <f>IF(Taxi_journeydata_clean!K41="","",VLOOKUP(Taxi_journeydata_clean!G41,'Taxi_location&amp;demand'!$A$5:$B$269,2,FALSE))</f>
        <v>Q</v>
      </c>
      <c r="T42" t="str">
        <f>IF(Taxi_journeydata_clean!K41="","",VLOOKUP(Taxi_journeydata_clean!H41,'Taxi_location&amp;demand'!$A$5:$B$269,2,FALSE))</f>
        <v>Q</v>
      </c>
      <c r="U42" t="str">
        <f>IF(Taxi_journeydata_clean!K41="","",IF(OR(S42="A",T42="A"),"Y","N"))</f>
        <v>N</v>
      </c>
    </row>
    <row r="43" spans="2:21" x14ac:dyDescent="0.35">
      <c r="B43">
        <f>IF(Taxi_journeydata_clean!J42="","",Taxi_journeydata_clean!J42)</f>
        <v>2.85</v>
      </c>
      <c r="C43" s="18">
        <f>IF(Taxi_journeydata_clean!J42="","",Taxi_journeydata_clean!N42)</f>
        <v>16.066666671540588</v>
      </c>
      <c r="D43" s="19">
        <f>IF(Taxi_journeydata_clean!K42="","",Taxi_journeydata_clean!K42)</f>
        <v>13</v>
      </c>
      <c r="F43" s="19">
        <f>IF(Taxi_journeydata_clean!K42="","",Constant+Dist_Mult*Fare_analysis!B43+Dur_Mult*Fare_analysis!C43)</f>
        <v>12.774666668470019</v>
      </c>
      <c r="G43" s="19">
        <f>IF(Taxi_journeydata_clean!K42="","",F43*(1+1/EXP(B43)))</f>
        <v>13.513608586310102</v>
      </c>
      <c r="H43" s="30">
        <f>IF(Taxi_journeydata_clean!K42="","",(G43-F43)/F43)</f>
        <v>5.784432087483847E-2</v>
      </c>
      <c r="I43" s="31">
        <f>IF(Taxi_journeydata_clean!K42="","",ROUND(ROUNDUP(H43,1),1))</f>
        <v>0.1</v>
      </c>
      <c r="J43" s="32">
        <f>IF(Taxi_journeydata_clean!K42="","",IF(I43&gt;200%,'Taxi_location&amp;demand'!F56,VLOOKUP(I43,'Taxi_location&amp;demand'!$E$5:$F$26,2,FALSE)))</f>
        <v>-9.0899999999999991E-3</v>
      </c>
      <c r="K43" s="32">
        <f>IF(Taxi_journeydata_clean!K42="","",1+J43)</f>
        <v>0.99090999999999996</v>
      </c>
      <c r="M43" s="19">
        <f>IF(Taxi_journeydata_clean!K42="","",F43*(1+R_/EXP(B43)))</f>
        <v>14.69195012218265</v>
      </c>
      <c r="N43" s="30">
        <f>IF(Taxi_journeydata_clean!K42="","",(M43-F43)/F43)</f>
        <v>0.15008481265854104</v>
      </c>
      <c r="O43" s="31">
        <f>IF(Taxi_journeydata_clean!K42="","",ROUND(ROUNDUP(N43,1),1))</f>
        <v>0.2</v>
      </c>
      <c r="P43" s="32">
        <f>IF(Taxi_journeydata_clean!K42="","",IF(O43&gt;200%,'Taxi_location&amp;demand'!F56,VLOOKUP(O43,'Taxi_location&amp;demand'!$E$5:$F$26,2,FALSE)))</f>
        <v>-2.1210000000000003E-2</v>
      </c>
      <c r="Q43" s="32">
        <f>IF(Taxi_journeydata_clean!K42="","",1+P43)</f>
        <v>0.97879000000000005</v>
      </c>
      <c r="S43" t="str">
        <f>IF(Taxi_journeydata_clean!K42="","",VLOOKUP(Taxi_journeydata_clean!G42,'Taxi_location&amp;demand'!$A$5:$B$269,2,FALSE))</f>
        <v>Q</v>
      </c>
      <c r="T43" t="str">
        <f>IF(Taxi_journeydata_clean!K42="","",VLOOKUP(Taxi_journeydata_clean!H42,'Taxi_location&amp;demand'!$A$5:$B$269,2,FALSE))</f>
        <v>Q</v>
      </c>
      <c r="U43" t="str">
        <f>IF(Taxi_journeydata_clean!K42="","",IF(OR(S43="A",T43="A"),"Y","N"))</f>
        <v>N</v>
      </c>
    </row>
    <row r="44" spans="2:21" x14ac:dyDescent="0.35">
      <c r="B44">
        <f>IF(Taxi_journeydata_clean!J43="","",Taxi_journeydata_clean!J43)</f>
        <v>2</v>
      </c>
      <c r="C44" s="18">
        <f>IF(Taxi_journeydata_clean!J43="","",Taxi_journeydata_clean!N43)</f>
        <v>14.900000004563481</v>
      </c>
      <c r="D44" s="19">
        <f>IF(Taxi_journeydata_clean!K43="","",Taxi_journeydata_clean!K43)</f>
        <v>11.5</v>
      </c>
      <c r="F44" s="19">
        <f>IF(Taxi_journeydata_clean!K43="","",Constant+Dist_Mult*Fare_analysis!B44+Dur_Mult*Fare_analysis!C44)</f>
        <v>10.813000001688486</v>
      </c>
      <c r="G44" s="19">
        <f>IF(Taxi_journeydata_clean!K43="","",F44*(1+1/EXP(B44)))</f>
        <v>12.276380419554492</v>
      </c>
      <c r="H44" s="30">
        <f>IF(Taxi_journeydata_clean!K43="","",(G44-F44)/F44)</f>
        <v>0.13533528323661279</v>
      </c>
      <c r="I44" s="31">
        <f>IF(Taxi_journeydata_clean!K43="","",ROUND(ROUNDUP(H44,1),1))</f>
        <v>0.2</v>
      </c>
      <c r="J44" s="32">
        <f>IF(Taxi_journeydata_clean!K43="","",IF(I44&gt;200%,'Taxi_location&amp;demand'!F57,VLOOKUP(I44,'Taxi_location&amp;demand'!$E$5:$F$26,2,FALSE)))</f>
        <v>-2.1210000000000003E-2</v>
      </c>
      <c r="K44" s="32">
        <f>IF(Taxi_journeydata_clean!K43="","",1+J44)</f>
        <v>0.97879000000000005</v>
      </c>
      <c r="M44" s="19">
        <f>IF(Taxi_journeydata_clean!K43="","",F44*(1+R_/EXP(B44)))</f>
        <v>14.60993585540569</v>
      </c>
      <c r="N44" s="30">
        <f>IF(Taxi_journeydata_clean!K43="","",(M44-F44)/F44)</f>
        <v>0.35114545945845732</v>
      </c>
      <c r="O44" s="31">
        <f>IF(Taxi_journeydata_clean!K43="","",ROUND(ROUNDUP(N44,1),1))</f>
        <v>0.4</v>
      </c>
      <c r="P44" s="32">
        <f>IF(Taxi_journeydata_clean!K43="","",IF(O44&gt;200%,'Taxi_location&amp;demand'!F57,VLOOKUP(O44,'Taxi_location&amp;demand'!$E$5:$F$26,2,FALSE)))</f>
        <v>-4.6460000000000001E-2</v>
      </c>
      <c r="Q44" s="32">
        <f>IF(Taxi_journeydata_clean!K43="","",1+P44)</f>
        <v>0.95354000000000005</v>
      </c>
      <c r="S44" t="str">
        <f>IF(Taxi_journeydata_clean!K43="","",VLOOKUP(Taxi_journeydata_clean!G43,'Taxi_location&amp;demand'!$A$5:$B$269,2,FALSE))</f>
        <v>A</v>
      </c>
      <c r="T44" t="str">
        <f>IF(Taxi_journeydata_clean!K43="","",VLOOKUP(Taxi_journeydata_clean!H43,'Taxi_location&amp;demand'!$A$5:$B$269,2,FALSE))</f>
        <v>A</v>
      </c>
      <c r="U44" t="str">
        <f>IF(Taxi_journeydata_clean!K43="","",IF(OR(S44="A",T44="A"),"Y","N"))</f>
        <v>Y</v>
      </c>
    </row>
    <row r="45" spans="2:21" x14ac:dyDescent="0.35">
      <c r="B45">
        <f>IF(Taxi_journeydata_clean!J44="","",Taxi_journeydata_clean!J44)</f>
        <v>1.35</v>
      </c>
      <c r="C45" s="18">
        <f>IF(Taxi_journeydata_clean!J44="","",Taxi_journeydata_clean!N44)</f>
        <v>16.983333332464099</v>
      </c>
      <c r="D45" s="19">
        <f>IF(Taxi_journeydata_clean!K44="","",Taxi_journeydata_clean!K44)</f>
        <v>11</v>
      </c>
      <c r="F45" s="19">
        <f>IF(Taxi_journeydata_clean!K44="","",Constant+Dist_Mult*Fare_analysis!B45+Dur_Mult*Fare_analysis!C45)</f>
        <v>10.413833333011716</v>
      </c>
      <c r="G45" s="19">
        <f>IF(Taxi_journeydata_clean!K44="","",F45*(1+1/EXP(B45)))</f>
        <v>13.113518200584545</v>
      </c>
      <c r="H45" s="30">
        <f>IF(Taxi_journeydata_clean!K44="","",(G45-F45)/F45)</f>
        <v>0.2592402606458914</v>
      </c>
      <c r="I45" s="31">
        <f>IF(Taxi_journeydata_clean!K44="","",ROUND(ROUNDUP(H45,1),1))</f>
        <v>0.3</v>
      </c>
      <c r="J45" s="32">
        <f>IF(Taxi_journeydata_clean!K44="","",IF(I45&gt;200%,'Taxi_location&amp;demand'!F58,VLOOKUP(I45,'Taxi_location&amp;demand'!$E$5:$F$26,2,FALSE)))</f>
        <v>-3.4340000000000002E-2</v>
      </c>
      <c r="K45" s="32">
        <f>IF(Taxi_journeydata_clean!K44="","",1+J45)</f>
        <v>0.96565999999999996</v>
      </c>
      <c r="M45" s="19">
        <f>IF(Taxi_journeydata_clean!K44="","",F45*(1+R_/EXP(B45)))</f>
        <v>17.418526126682579</v>
      </c>
      <c r="N45" s="30">
        <f>IF(Taxi_journeydata_clean!K44="","",(M45-F45)/F45)</f>
        <v>0.67263346451551875</v>
      </c>
      <c r="O45" s="31">
        <f>IF(Taxi_journeydata_clean!K44="","",ROUND(ROUNDUP(N45,1),1))</f>
        <v>0.7</v>
      </c>
      <c r="P45" s="32">
        <f>IF(Taxi_journeydata_clean!K44="","",IF(O45&gt;200%,'Taxi_location&amp;demand'!F58,VLOOKUP(O45,'Taxi_location&amp;demand'!$E$5:$F$26,2,FALSE)))</f>
        <v>-0.1111</v>
      </c>
      <c r="Q45" s="32">
        <f>IF(Taxi_journeydata_clean!K44="","",1+P45)</f>
        <v>0.88890000000000002</v>
      </c>
      <c r="S45" t="str">
        <f>IF(Taxi_journeydata_clean!K44="","",VLOOKUP(Taxi_journeydata_clean!G44,'Taxi_location&amp;demand'!$A$5:$B$269,2,FALSE))</f>
        <v>A</v>
      </c>
      <c r="T45" t="str">
        <f>IF(Taxi_journeydata_clean!K44="","",VLOOKUP(Taxi_journeydata_clean!H44,'Taxi_location&amp;demand'!$A$5:$B$269,2,FALSE))</f>
        <v>A</v>
      </c>
      <c r="U45" t="str">
        <f>IF(Taxi_journeydata_clean!K44="","",IF(OR(S45="A",T45="A"),"Y","N"))</f>
        <v>Y</v>
      </c>
    </row>
    <row r="46" spans="2:21" x14ac:dyDescent="0.35">
      <c r="B46">
        <f>IF(Taxi_journeydata_clean!J45="","",Taxi_journeydata_clean!J45)</f>
        <v>0.76</v>
      </c>
      <c r="C46" s="18">
        <f>IF(Taxi_journeydata_clean!J45="","",Taxi_journeydata_clean!N45)</f>
        <v>5.883333336096257</v>
      </c>
      <c r="D46" s="19">
        <f>IF(Taxi_journeydata_clean!K45="","",Taxi_journeydata_clean!K45)</f>
        <v>5.5</v>
      </c>
      <c r="F46" s="19">
        <f>IF(Taxi_journeydata_clean!K45="","",Constant+Dist_Mult*Fare_analysis!B46+Dur_Mult*Fare_analysis!C46)</f>
        <v>5.2448333343556151</v>
      </c>
      <c r="G46" s="19">
        <f>IF(Taxi_journeydata_clean!K45="","",F46*(1+1/EXP(B46)))</f>
        <v>7.6976658000961748</v>
      </c>
      <c r="H46" s="30">
        <f>IF(Taxi_journeydata_clean!K45="","",(G46-F46)/F46)</f>
        <v>0.46766642700990935</v>
      </c>
      <c r="I46" s="31">
        <f>IF(Taxi_journeydata_clean!K45="","",ROUND(ROUNDUP(H46,1),1))</f>
        <v>0.5</v>
      </c>
      <c r="J46" s="32">
        <f>IF(Taxi_journeydata_clean!K45="","",IF(I46&gt;200%,'Taxi_location&amp;demand'!F59,VLOOKUP(I46,'Taxi_location&amp;demand'!$E$5:$F$26,2,FALSE)))</f>
        <v>-6.7670000000000008E-2</v>
      </c>
      <c r="K46" s="32">
        <f>IF(Taxi_journeydata_clean!K45="","",1+J46)</f>
        <v>0.93232999999999999</v>
      </c>
      <c r="M46" s="19">
        <f>IF(Taxi_journeydata_clean!K45="","",F46*(1+R_/EXP(B46)))</f>
        <v>11.609034616967476</v>
      </c>
      <c r="N46" s="30">
        <f>IF(Taxi_journeydata_clean!K45="","",(M46-F46)/F46)</f>
        <v>1.2134229777949221</v>
      </c>
      <c r="O46" s="31">
        <f>IF(Taxi_journeydata_clean!K45="","",ROUND(ROUNDUP(N46,1),1))</f>
        <v>1.3</v>
      </c>
      <c r="P46" s="32">
        <f>IF(Taxi_journeydata_clean!K45="","",IF(O46&gt;200%,'Taxi_location&amp;demand'!F59,VLOOKUP(O46,'Taxi_location&amp;demand'!$E$5:$F$26,2,FALSE)))</f>
        <v>-0.47469999999999996</v>
      </c>
      <c r="Q46" s="32">
        <f>IF(Taxi_journeydata_clean!K45="","",1+P46)</f>
        <v>0.5253000000000001</v>
      </c>
      <c r="S46" t="str">
        <f>IF(Taxi_journeydata_clean!K45="","",VLOOKUP(Taxi_journeydata_clean!G45,'Taxi_location&amp;demand'!$A$5:$B$269,2,FALSE))</f>
        <v>A</v>
      </c>
      <c r="T46" t="str">
        <f>IF(Taxi_journeydata_clean!K45="","",VLOOKUP(Taxi_journeydata_clean!H45,'Taxi_location&amp;demand'!$A$5:$B$269,2,FALSE))</f>
        <v>A</v>
      </c>
      <c r="U46" t="str">
        <f>IF(Taxi_journeydata_clean!K45="","",IF(OR(S46="A",T46="A"),"Y","N"))</f>
        <v>Y</v>
      </c>
    </row>
    <row r="47" spans="2:21" x14ac:dyDescent="0.35">
      <c r="B47">
        <f>IF(Taxi_journeydata_clean!J46="","",Taxi_journeydata_clean!J46)</f>
        <v>1.44</v>
      </c>
      <c r="C47" s="18">
        <f>IF(Taxi_journeydata_clean!J46="","",Taxi_journeydata_clean!N46)</f>
        <v>10.100000003585592</v>
      </c>
      <c r="D47" s="19">
        <f>IF(Taxi_journeydata_clean!K46="","",Taxi_journeydata_clean!K46)</f>
        <v>8</v>
      </c>
      <c r="F47" s="19">
        <f>IF(Taxi_journeydata_clean!K46="","",Constant+Dist_Mult*Fare_analysis!B47+Dur_Mult*Fare_analysis!C47)</f>
        <v>8.0290000013266685</v>
      </c>
      <c r="G47" s="19">
        <f>IF(Taxi_journeydata_clean!K46="","",F47*(1+1/EXP(B47)))</f>
        <v>9.9312929760997477</v>
      </c>
      <c r="H47" s="30">
        <f>IF(Taxi_journeydata_clean!K46="","",(G47-F47)/F47)</f>
        <v>0.23692775868212165</v>
      </c>
      <c r="I47" s="31">
        <f>IF(Taxi_journeydata_clean!K46="","",ROUND(ROUNDUP(H47,1),1))</f>
        <v>0.3</v>
      </c>
      <c r="J47" s="32">
        <f>IF(Taxi_journeydata_clean!K46="","",IF(I47&gt;200%,'Taxi_location&amp;demand'!F60,VLOOKUP(I47,'Taxi_location&amp;demand'!$E$5:$F$26,2,FALSE)))</f>
        <v>-3.4340000000000002E-2</v>
      </c>
      <c r="K47" s="32">
        <f>IF(Taxi_journeydata_clean!K46="","",1+J47)</f>
        <v>0.96565999999999996</v>
      </c>
      <c r="M47" s="19">
        <f>IF(Taxi_journeydata_clean!K46="","",F47*(1+R_/EXP(B47)))</f>
        <v>12.964753078249167</v>
      </c>
      <c r="N47" s="30">
        <f>IF(Taxi_journeydata_clean!K46="","",(M47-F47)/F47)</f>
        <v>0.61474069947776078</v>
      </c>
      <c r="O47" s="31">
        <f>IF(Taxi_journeydata_clean!K46="","",ROUND(ROUNDUP(N47,1),1))</f>
        <v>0.7</v>
      </c>
      <c r="P47" s="32">
        <f>IF(Taxi_journeydata_clean!K46="","",IF(O47&gt;200%,'Taxi_location&amp;demand'!F60,VLOOKUP(O47,'Taxi_location&amp;demand'!$E$5:$F$26,2,FALSE)))</f>
        <v>-0.1111</v>
      </c>
      <c r="Q47" s="32">
        <f>IF(Taxi_journeydata_clean!K46="","",1+P47)</f>
        <v>0.88890000000000002</v>
      </c>
      <c r="S47" t="str">
        <f>IF(Taxi_journeydata_clean!K46="","",VLOOKUP(Taxi_journeydata_clean!G46,'Taxi_location&amp;demand'!$A$5:$B$269,2,FALSE))</f>
        <v>B</v>
      </c>
      <c r="T47" t="str">
        <f>IF(Taxi_journeydata_clean!K46="","",VLOOKUP(Taxi_journeydata_clean!H46,'Taxi_location&amp;demand'!$A$5:$B$269,2,FALSE))</f>
        <v>B</v>
      </c>
      <c r="U47" t="str">
        <f>IF(Taxi_journeydata_clean!K46="","",IF(OR(S47="A",T47="A"),"Y","N"))</f>
        <v>N</v>
      </c>
    </row>
    <row r="48" spans="2:21" x14ac:dyDescent="0.35">
      <c r="B48">
        <f>IF(Taxi_journeydata_clean!J47="","",Taxi_journeydata_clean!J47)</f>
        <v>1.61</v>
      </c>
      <c r="C48" s="18">
        <f>IF(Taxi_journeydata_clean!J47="","",Taxi_journeydata_clean!N47)</f>
        <v>10.016666671726853</v>
      </c>
      <c r="D48" s="19">
        <f>IF(Taxi_journeydata_clean!K47="","",Taxi_journeydata_clean!K47)</f>
        <v>8.5</v>
      </c>
      <c r="F48" s="19">
        <f>IF(Taxi_journeydata_clean!K47="","",Constant+Dist_Mult*Fare_analysis!B48+Dur_Mult*Fare_analysis!C48)</f>
        <v>8.3041666685389348</v>
      </c>
      <c r="G48" s="19">
        <f>IF(Taxi_journeydata_clean!K47="","",F48*(1+1/EXP(B48)))</f>
        <v>9.9640667307955226</v>
      </c>
      <c r="H48" s="30">
        <f>IF(Taxi_journeydata_clean!K47="","",(G48-F48)/F48)</f>
        <v>0.19988761407514435</v>
      </c>
      <c r="I48" s="31">
        <f>IF(Taxi_journeydata_clean!K47="","",ROUND(ROUNDUP(H48,1),1))</f>
        <v>0.2</v>
      </c>
      <c r="J48" s="32">
        <f>IF(Taxi_journeydata_clean!K47="","",IF(I48&gt;200%,'Taxi_location&amp;demand'!F61,VLOOKUP(I48,'Taxi_location&amp;demand'!$E$5:$F$26,2,FALSE)))</f>
        <v>-2.1210000000000003E-2</v>
      </c>
      <c r="K48" s="32">
        <f>IF(Taxi_journeydata_clean!K47="","",1+J48)</f>
        <v>0.97879000000000005</v>
      </c>
      <c r="M48" s="19">
        <f>IF(Taxi_journeydata_clean!K47="","",F48*(1+R_/EXP(B48)))</f>
        <v>12.610998974768796</v>
      </c>
      <c r="N48" s="30">
        <f>IF(Taxi_journeydata_clean!K47="","",(M48-F48)/F48)</f>
        <v>0.5186350994792378</v>
      </c>
      <c r="O48" s="31">
        <f>IF(Taxi_journeydata_clean!K47="","",ROUND(ROUNDUP(N48,1),1))</f>
        <v>0.6</v>
      </c>
      <c r="P48" s="32">
        <f>IF(Taxi_journeydata_clean!K47="","",IF(O48&gt;200%,'Taxi_location&amp;demand'!F61,VLOOKUP(O48,'Taxi_location&amp;demand'!$E$5:$F$26,2,FALSE)))</f>
        <v>-8.8880000000000001E-2</v>
      </c>
      <c r="Q48" s="32">
        <f>IF(Taxi_journeydata_clean!K47="","",1+P48)</f>
        <v>0.91112000000000004</v>
      </c>
      <c r="S48" t="str">
        <f>IF(Taxi_journeydata_clean!K47="","",VLOOKUP(Taxi_journeydata_clean!G47,'Taxi_location&amp;demand'!$A$5:$B$269,2,FALSE))</f>
        <v>A</v>
      </c>
      <c r="T48" t="str">
        <f>IF(Taxi_journeydata_clean!K47="","",VLOOKUP(Taxi_journeydata_clean!H47,'Taxi_location&amp;demand'!$A$5:$B$269,2,FALSE))</f>
        <v>A</v>
      </c>
      <c r="U48" t="str">
        <f>IF(Taxi_journeydata_clean!K47="","",IF(OR(S48="A",T48="A"),"Y","N"))</f>
        <v>Y</v>
      </c>
    </row>
    <row r="49" spans="2:21" x14ac:dyDescent="0.35">
      <c r="B49">
        <f>IF(Taxi_journeydata_clean!J48="","",Taxi_journeydata_clean!J48)</f>
        <v>10.76</v>
      </c>
      <c r="C49" s="18">
        <f>IF(Taxi_journeydata_clean!J48="","",Taxi_journeydata_clean!N48)</f>
        <v>136.99999999604188</v>
      </c>
      <c r="D49" s="19">
        <f>IF(Taxi_journeydata_clean!K48="","",Taxi_journeydata_clean!K48)</f>
        <v>79</v>
      </c>
      <c r="F49" s="19">
        <f>IF(Taxi_journeydata_clean!K48="","",Constant+Dist_Mult*Fare_analysis!B49+Dur_Mult*Fare_analysis!C49)</f>
        <v>71.757999998535496</v>
      </c>
      <c r="G49" s="19">
        <f>IF(Taxi_journeydata_clean!K48="","",F49*(1+1/EXP(B49)))</f>
        <v>71.759523566037487</v>
      </c>
      <c r="H49" s="30">
        <f>IF(Taxi_journeydata_clean!K48="","",(G49-F49)/F49)</f>
        <v>2.1232022938515443E-5</v>
      </c>
      <c r="I49" s="31">
        <f>IF(Taxi_journeydata_clean!K48="","",ROUND(ROUNDUP(H49,1),1))</f>
        <v>0.1</v>
      </c>
      <c r="J49" s="32">
        <f>IF(Taxi_journeydata_clean!K48="","",IF(I49&gt;200%,'Taxi_location&amp;demand'!F62,VLOOKUP(I49,'Taxi_location&amp;demand'!$E$5:$F$26,2,FALSE)))</f>
        <v>-9.0899999999999991E-3</v>
      </c>
      <c r="K49" s="32">
        <f>IF(Taxi_journeydata_clean!K48="","",1+J49)</f>
        <v>0.99090999999999996</v>
      </c>
      <c r="M49" s="19">
        <f>IF(Taxi_journeydata_clean!K48="","",F49*(1+R_/EXP(B49)))</f>
        <v>71.761953097813873</v>
      </c>
      <c r="N49" s="30">
        <f>IF(Taxi_journeydata_clean!K48="","",(M49-F49)/F49)</f>
        <v>5.5089317963953907E-5</v>
      </c>
      <c r="O49" s="31">
        <f>IF(Taxi_journeydata_clean!K48="","",ROUND(ROUNDUP(N49,1),1))</f>
        <v>0.1</v>
      </c>
      <c r="P49" s="32">
        <f>IF(Taxi_journeydata_clean!K48="","",IF(O49&gt;200%,'Taxi_location&amp;demand'!F62,VLOOKUP(O49,'Taxi_location&amp;demand'!$E$5:$F$26,2,FALSE)))</f>
        <v>-9.0899999999999991E-3</v>
      </c>
      <c r="Q49" s="32">
        <f>IF(Taxi_journeydata_clean!K48="","",1+P49)</f>
        <v>0.99090999999999996</v>
      </c>
      <c r="S49" t="str">
        <f>IF(Taxi_journeydata_clean!K48="","",VLOOKUP(Taxi_journeydata_clean!G48,'Taxi_location&amp;demand'!$A$5:$B$269,2,FALSE))</f>
        <v>A</v>
      </c>
      <c r="T49" t="str">
        <f>IF(Taxi_journeydata_clean!K48="","",VLOOKUP(Taxi_journeydata_clean!H48,'Taxi_location&amp;demand'!$A$5:$B$269,2,FALSE))</f>
        <v>Bx</v>
      </c>
      <c r="U49" t="str">
        <f>IF(Taxi_journeydata_clean!K48="","",IF(OR(S49="A",T49="A"),"Y","N"))</f>
        <v>Y</v>
      </c>
    </row>
    <row r="50" spans="2:21" x14ac:dyDescent="0.35">
      <c r="B50">
        <f>IF(Taxi_journeydata_clean!J49="","",Taxi_journeydata_clean!J49)</f>
        <v>1.4</v>
      </c>
      <c r="C50" s="18">
        <f>IF(Taxi_journeydata_clean!J49="","",Taxi_journeydata_clean!N49)</f>
        <v>8.1499999982770532</v>
      </c>
      <c r="D50" s="19">
        <f>IF(Taxi_journeydata_clean!K49="","",Taxi_journeydata_clean!K49)</f>
        <v>7.5</v>
      </c>
      <c r="F50" s="19">
        <f>IF(Taxi_journeydata_clean!K49="","",Constant+Dist_Mult*Fare_analysis!B50+Dur_Mult*Fare_analysis!C50)</f>
        <v>7.23549999936251</v>
      </c>
      <c r="G50" s="19">
        <f>IF(Taxi_journeydata_clean!K49="","",F50*(1+1/EXP(B50)))</f>
        <v>9.019752331804801</v>
      </c>
      <c r="H50" s="30">
        <f>IF(Taxi_journeydata_clean!K49="","",(G50-F50)/F50)</f>
        <v>0.24659696394160655</v>
      </c>
      <c r="I50" s="31">
        <f>IF(Taxi_journeydata_clean!K49="","",ROUND(ROUNDUP(H50,1),1))</f>
        <v>0.3</v>
      </c>
      <c r="J50" s="32">
        <f>IF(Taxi_journeydata_clean!K49="","",IF(I50&gt;200%,'Taxi_location&amp;demand'!F63,VLOOKUP(I50,'Taxi_location&amp;demand'!$E$5:$F$26,2,FALSE)))</f>
        <v>-3.4340000000000002E-2</v>
      </c>
      <c r="K50" s="32">
        <f>IF(Taxi_journeydata_clean!K49="","",1+J50)</f>
        <v>0.96565999999999996</v>
      </c>
      <c r="M50" s="19">
        <f>IF(Taxi_journeydata_clean!K49="","",F50*(1+R_/EXP(B50)))</f>
        <v>11.864980871470921</v>
      </c>
      <c r="N50" s="30">
        <f>IF(Taxi_journeydata_clean!K49="","",(M50-F50)/F50)</f>
        <v>0.63982874335101869</v>
      </c>
      <c r="O50" s="31">
        <f>IF(Taxi_journeydata_clean!K49="","",ROUND(ROUNDUP(N50,1),1))</f>
        <v>0.7</v>
      </c>
      <c r="P50" s="32">
        <f>IF(Taxi_journeydata_clean!K49="","",IF(O50&gt;200%,'Taxi_location&amp;demand'!F63,VLOOKUP(O50,'Taxi_location&amp;demand'!$E$5:$F$26,2,FALSE)))</f>
        <v>-0.1111</v>
      </c>
      <c r="Q50" s="32">
        <f>IF(Taxi_journeydata_clean!K49="","",1+P50)</f>
        <v>0.88890000000000002</v>
      </c>
      <c r="S50" t="str">
        <f>IF(Taxi_journeydata_clean!K49="","",VLOOKUP(Taxi_journeydata_clean!G49,'Taxi_location&amp;demand'!$A$5:$B$269,2,FALSE))</f>
        <v>A</v>
      </c>
      <c r="T50" t="str">
        <f>IF(Taxi_journeydata_clean!K49="","",VLOOKUP(Taxi_journeydata_clean!H49,'Taxi_location&amp;demand'!$A$5:$B$269,2,FALSE))</f>
        <v>A</v>
      </c>
      <c r="U50" t="str">
        <f>IF(Taxi_journeydata_clean!K49="","",IF(OR(S50="A",T50="A"),"Y","N"))</f>
        <v>Y</v>
      </c>
    </row>
    <row r="51" spans="2:21" x14ac:dyDescent="0.35">
      <c r="B51">
        <f>IF(Taxi_journeydata_clean!J50="","",Taxi_journeydata_clean!J50)</f>
        <v>0.65</v>
      </c>
      <c r="C51" s="18">
        <f>IF(Taxi_journeydata_clean!J50="","",Taxi_journeydata_clean!N50)</f>
        <v>3.366666667861864</v>
      </c>
      <c r="D51" s="19">
        <f>IF(Taxi_journeydata_clean!K50="","",Taxi_journeydata_clean!K50)</f>
        <v>4.5</v>
      </c>
      <c r="F51" s="19">
        <f>IF(Taxi_journeydata_clean!K50="","",Constant+Dist_Mult*Fare_analysis!B51+Dur_Mult*Fare_analysis!C51)</f>
        <v>4.11566666710889</v>
      </c>
      <c r="G51" s="19">
        <f>IF(Taxi_journeydata_clean!K50="","",F51*(1+1/EXP(B51)))</f>
        <v>6.2642330692291726</v>
      </c>
      <c r="H51" s="30">
        <f>IF(Taxi_journeydata_clean!K50="","",(G51-F51)/F51)</f>
        <v>0.52204577676101604</v>
      </c>
      <c r="I51" s="31">
        <f>IF(Taxi_journeydata_clean!K50="","",ROUND(ROUNDUP(H51,1),1))</f>
        <v>0.6</v>
      </c>
      <c r="J51" s="32">
        <f>IF(Taxi_journeydata_clean!K50="","",IF(I51&gt;200%,'Taxi_location&amp;demand'!F64,VLOOKUP(I51,'Taxi_location&amp;demand'!$E$5:$F$26,2,FALSE)))</f>
        <v>-8.8880000000000001E-2</v>
      </c>
      <c r="K51" s="32">
        <f>IF(Taxi_journeydata_clean!K50="","",1+J51)</f>
        <v>0.91112000000000004</v>
      </c>
      <c r="M51" s="19">
        <f>IF(Taxi_journeydata_clean!K50="","",F51*(1+R_/EXP(B51)))</f>
        <v>9.6904090284964699</v>
      </c>
      <c r="N51" s="30">
        <f>IF(Taxi_journeydata_clean!K50="","",(M51-F51)/F51)</f>
        <v>1.3545174603033727</v>
      </c>
      <c r="O51" s="31">
        <f>IF(Taxi_journeydata_clean!K50="","",ROUND(ROUNDUP(N51,1),1))</f>
        <v>1.4</v>
      </c>
      <c r="P51" s="32">
        <f>IF(Taxi_journeydata_clean!K50="","",IF(O51&gt;200%,'Taxi_location&amp;demand'!F64,VLOOKUP(O51,'Taxi_location&amp;demand'!$E$5:$F$26,2,FALSE)))</f>
        <v>-0.5454</v>
      </c>
      <c r="Q51" s="32">
        <f>IF(Taxi_journeydata_clean!K50="","",1+P51)</f>
        <v>0.4546</v>
      </c>
      <c r="S51" t="str">
        <f>IF(Taxi_journeydata_clean!K50="","",VLOOKUP(Taxi_journeydata_clean!G50,'Taxi_location&amp;demand'!$A$5:$B$269,2,FALSE))</f>
        <v>Q</v>
      </c>
      <c r="T51" t="str">
        <f>IF(Taxi_journeydata_clean!K50="","",VLOOKUP(Taxi_journeydata_clean!H50,'Taxi_location&amp;demand'!$A$5:$B$269,2,FALSE))</f>
        <v>Q</v>
      </c>
      <c r="U51" t="str">
        <f>IF(Taxi_journeydata_clean!K50="","",IF(OR(S51="A",T51="A"),"Y","N"))</f>
        <v>N</v>
      </c>
    </row>
    <row r="52" spans="2:21" x14ac:dyDescent="0.35">
      <c r="B52">
        <f>IF(Taxi_journeydata_clean!J51="","",Taxi_journeydata_clean!J51)</f>
        <v>0.16</v>
      </c>
      <c r="C52" s="18">
        <f>IF(Taxi_journeydata_clean!J51="","",Taxi_journeydata_clean!N51)</f>
        <v>2.7500000037252903</v>
      </c>
      <c r="D52" s="19">
        <f>IF(Taxi_journeydata_clean!K51="","",Taxi_journeydata_clean!K51)</f>
        <v>3.5</v>
      </c>
      <c r="F52" s="19">
        <f>IF(Taxi_journeydata_clean!K51="","",Constant+Dist_Mult*Fare_analysis!B52+Dur_Mult*Fare_analysis!C52)</f>
        <v>3.0055000013783575</v>
      </c>
      <c r="G52" s="19">
        <f>IF(Taxi_journeydata_clean!K51="","",F52*(1+1/EXP(B52)))</f>
        <v>5.5666181602908642</v>
      </c>
      <c r="H52" s="30">
        <f>IF(Taxi_journeydata_clean!K51="","",(G52-F52)/F52)</f>
        <v>0.85214378896621124</v>
      </c>
      <c r="I52" s="31">
        <f>IF(Taxi_journeydata_clean!K51="","",ROUND(ROUNDUP(H52,1),1))</f>
        <v>0.9</v>
      </c>
      <c r="J52" s="32">
        <f>IF(Taxi_journeydata_clean!K51="","",IF(I52&gt;200%,'Taxi_location&amp;demand'!F65,VLOOKUP(I52,'Taxi_location&amp;demand'!$E$5:$F$26,2,FALSE)))</f>
        <v>-0.19190000000000002</v>
      </c>
      <c r="K52" s="32">
        <f>IF(Taxi_journeydata_clean!K51="","",1+J52)</f>
        <v>0.80810000000000004</v>
      </c>
      <c r="M52" s="19">
        <f>IF(Taxi_journeydata_clean!K51="","",F52*(1+R_/EXP(B52)))</f>
        <v>9.6506629709374554</v>
      </c>
      <c r="N52" s="30">
        <f>IF(Taxi_journeydata_clean!K51="","",(M52-F52)/F52)</f>
        <v>2.2110008206659617</v>
      </c>
      <c r="O52" s="31">
        <f>IF(Taxi_journeydata_clean!K51="","",ROUND(ROUNDUP(N52,1),1))</f>
        <v>2.2999999999999998</v>
      </c>
      <c r="P52" s="32">
        <f>IF(Taxi_journeydata_clean!K51="","",IF(O52&gt;200%,'Taxi_location&amp;demand'!F65,VLOOKUP(O52,'Taxi_location&amp;demand'!$E$5:$F$26,2,FALSE)))</f>
        <v>0</v>
      </c>
      <c r="Q52" s="32">
        <f>IF(Taxi_journeydata_clean!K51="","",1+P52)</f>
        <v>1</v>
      </c>
      <c r="S52" t="str">
        <f>IF(Taxi_journeydata_clean!K51="","",VLOOKUP(Taxi_journeydata_clean!G51,'Taxi_location&amp;demand'!$A$5:$B$269,2,FALSE))</f>
        <v>Q</v>
      </c>
      <c r="T52" t="str">
        <f>IF(Taxi_journeydata_clean!K51="","",VLOOKUP(Taxi_journeydata_clean!H51,'Taxi_location&amp;demand'!$A$5:$B$269,2,FALSE))</f>
        <v>Q</v>
      </c>
      <c r="U52" t="str">
        <f>IF(Taxi_journeydata_clean!K51="","",IF(OR(S52="A",T52="A"),"Y","N"))</f>
        <v>N</v>
      </c>
    </row>
    <row r="53" spans="2:21" x14ac:dyDescent="0.35">
      <c r="B53">
        <f>IF(Taxi_journeydata_clean!J52="","",Taxi_journeydata_clean!J52)</f>
        <v>1.1399999999999999</v>
      </c>
      <c r="C53" s="18">
        <f>IF(Taxi_journeydata_clean!J52="","",Taxi_journeydata_clean!N52)</f>
        <v>15.600000000558794</v>
      </c>
      <c r="D53" s="19">
        <f>IF(Taxi_journeydata_clean!K52="","",Taxi_journeydata_clean!K52)</f>
        <v>10</v>
      </c>
      <c r="F53" s="19">
        <f>IF(Taxi_journeydata_clean!K52="","",Constant+Dist_Mult*Fare_analysis!B53+Dur_Mult*Fare_analysis!C53)</f>
        <v>9.5240000002067546</v>
      </c>
      <c r="G53" s="19">
        <f>IF(Taxi_journeydata_clean!K52="","",F53*(1+1/EXP(B53)))</f>
        <v>12.569956364051357</v>
      </c>
      <c r="H53" s="30">
        <f>IF(Taxi_journeydata_clean!K52="","",(G53-F53)/F53)</f>
        <v>0.31981902181630395</v>
      </c>
      <c r="I53" s="31">
        <f>IF(Taxi_journeydata_clean!K52="","",ROUND(ROUNDUP(H53,1),1))</f>
        <v>0.4</v>
      </c>
      <c r="J53" s="32">
        <f>IF(Taxi_journeydata_clean!K52="","",IF(I53&gt;200%,'Taxi_location&amp;demand'!F66,VLOOKUP(I53,'Taxi_location&amp;demand'!$E$5:$F$26,2,FALSE)))</f>
        <v>-4.6460000000000001E-2</v>
      </c>
      <c r="K53" s="32">
        <f>IF(Taxi_journeydata_clean!K52="","",1+J53)</f>
        <v>0.95354000000000005</v>
      </c>
      <c r="M53" s="19">
        <f>IF(Taxi_journeydata_clean!K52="","",F53*(1+R_/EXP(B53)))</f>
        <v>17.427140417792035</v>
      </c>
      <c r="N53" s="30">
        <f>IF(Taxi_journeydata_clean!K52="","",(M53-F53)/F53)</f>
        <v>0.82981314756548852</v>
      </c>
      <c r="O53" s="31">
        <f>IF(Taxi_journeydata_clean!K52="","",ROUND(ROUNDUP(N53,1),1))</f>
        <v>0.9</v>
      </c>
      <c r="P53" s="32">
        <f>IF(Taxi_journeydata_clean!K52="","",IF(O53&gt;200%,'Taxi_location&amp;demand'!F66,VLOOKUP(O53,'Taxi_location&amp;demand'!$E$5:$F$26,2,FALSE)))</f>
        <v>-0.19190000000000002</v>
      </c>
      <c r="Q53" s="32">
        <f>IF(Taxi_journeydata_clean!K52="","",1+P53)</f>
        <v>0.80810000000000004</v>
      </c>
      <c r="S53" t="str">
        <f>IF(Taxi_journeydata_clean!K52="","",VLOOKUP(Taxi_journeydata_clean!G52,'Taxi_location&amp;demand'!$A$5:$B$269,2,FALSE))</f>
        <v>Q</v>
      </c>
      <c r="T53" t="str">
        <f>IF(Taxi_journeydata_clean!K52="","",VLOOKUP(Taxi_journeydata_clean!H52,'Taxi_location&amp;demand'!$A$5:$B$269,2,FALSE))</f>
        <v>Q</v>
      </c>
      <c r="U53" t="str">
        <f>IF(Taxi_journeydata_clean!K52="","",IF(OR(S53="A",T53="A"),"Y","N"))</f>
        <v>N</v>
      </c>
    </row>
    <row r="54" spans="2:21" x14ac:dyDescent="0.35">
      <c r="B54">
        <f>IF(Taxi_journeydata_clean!J53="","",Taxi_journeydata_clean!J53)</f>
        <v>0.56000000000000005</v>
      </c>
      <c r="C54" s="18">
        <f>IF(Taxi_journeydata_clean!J53="","",Taxi_journeydata_clean!N53)</f>
        <v>3.2999999960884452</v>
      </c>
      <c r="D54" s="19">
        <f>IF(Taxi_journeydata_clean!K53="","",Taxi_journeydata_clean!K53)</f>
        <v>4.5</v>
      </c>
      <c r="F54" s="19">
        <f>IF(Taxi_journeydata_clean!K53="","",Constant+Dist_Mult*Fare_analysis!B54+Dur_Mult*Fare_analysis!C54)</f>
        <v>3.9289999985527251</v>
      </c>
      <c r="G54" s="19">
        <f>IF(Taxi_journeydata_clean!K53="","",F54*(1+1/EXP(B54)))</f>
        <v>6.1732804095880214</v>
      </c>
      <c r="H54" s="30">
        <f>IF(Taxi_journeydata_clean!K53="","",(G54-F54)/F54)</f>
        <v>0.57120906384881465</v>
      </c>
      <c r="I54" s="31">
        <f>IF(Taxi_journeydata_clean!K53="","",ROUND(ROUNDUP(H54,1),1))</f>
        <v>0.6</v>
      </c>
      <c r="J54" s="32">
        <f>IF(Taxi_journeydata_clean!K53="","",IF(I54&gt;200%,'Taxi_location&amp;demand'!F67,VLOOKUP(I54,'Taxi_location&amp;demand'!$E$5:$F$26,2,FALSE)))</f>
        <v>-8.8880000000000001E-2</v>
      </c>
      <c r="K54" s="32">
        <f>IF(Taxi_journeydata_clean!K53="","",1+J54)</f>
        <v>0.91112000000000004</v>
      </c>
      <c r="M54" s="19">
        <f>IF(Taxi_journeydata_clean!K53="","",F54*(1+R_/EXP(B54)))</f>
        <v>9.7520851337778769</v>
      </c>
      <c r="N54" s="30">
        <f>IF(Taxi_journeydata_clean!K53="","",(M54-F54)/F54)</f>
        <v>1.4820781718936438</v>
      </c>
      <c r="O54" s="31">
        <f>IF(Taxi_journeydata_clean!K53="","",ROUND(ROUNDUP(N54,1),1))</f>
        <v>1.5</v>
      </c>
      <c r="P54" s="32">
        <f>IF(Taxi_journeydata_clean!K53="","",IF(O54&gt;200%,'Taxi_location&amp;demand'!F67,VLOOKUP(O54,'Taxi_location&amp;demand'!$E$5:$F$26,2,FALSE)))</f>
        <v>-0.60599999999999998</v>
      </c>
      <c r="Q54" s="32">
        <f>IF(Taxi_journeydata_clean!K53="","",1+P54)</f>
        <v>0.39400000000000002</v>
      </c>
      <c r="S54" t="str">
        <f>IF(Taxi_journeydata_clean!K53="","",VLOOKUP(Taxi_journeydata_clean!G53,'Taxi_location&amp;demand'!$A$5:$B$269,2,FALSE))</f>
        <v>B</v>
      </c>
      <c r="T54" t="str">
        <f>IF(Taxi_journeydata_clean!K53="","",VLOOKUP(Taxi_journeydata_clean!H53,'Taxi_location&amp;demand'!$A$5:$B$269,2,FALSE))</f>
        <v>B</v>
      </c>
      <c r="U54" t="str">
        <f>IF(Taxi_journeydata_clean!K53="","",IF(OR(S54="A",T54="A"),"Y","N"))</f>
        <v>N</v>
      </c>
    </row>
    <row r="55" spans="2:21" x14ac:dyDescent="0.35">
      <c r="B55">
        <f>IF(Taxi_journeydata_clean!J54="","",Taxi_journeydata_clean!J54)</f>
        <v>0.9</v>
      </c>
      <c r="C55" s="18">
        <f>IF(Taxi_journeydata_clean!J54="","",Taxi_journeydata_clean!N54)</f>
        <v>8.2833333313465118</v>
      </c>
      <c r="D55" s="19">
        <f>IF(Taxi_journeydata_clean!K54="","",Taxi_journeydata_clean!K54)</f>
        <v>6.5</v>
      </c>
      <c r="F55" s="19">
        <f>IF(Taxi_journeydata_clean!K54="","",Constant+Dist_Mult*Fare_analysis!B55+Dur_Mult*Fare_analysis!C55)</f>
        <v>6.3848333325982098</v>
      </c>
      <c r="G55" s="19">
        <f>IF(Taxi_journeydata_clean!K54="","",F55*(1+1/EXP(B55)))</f>
        <v>8.9807128481330984</v>
      </c>
      <c r="H55" s="30">
        <f>IF(Taxi_journeydata_clean!K54="","",(G55-F55)/F55)</f>
        <v>0.40656965974059894</v>
      </c>
      <c r="I55" s="31">
        <f>IF(Taxi_journeydata_clean!K54="","",ROUND(ROUNDUP(H55,1),1))</f>
        <v>0.5</v>
      </c>
      <c r="J55" s="32">
        <f>IF(Taxi_journeydata_clean!K54="","",IF(I55&gt;200%,'Taxi_location&amp;demand'!F68,VLOOKUP(I55,'Taxi_location&amp;demand'!$E$5:$F$26,2,FALSE)))</f>
        <v>-6.7670000000000008E-2</v>
      </c>
      <c r="K55" s="32">
        <f>IF(Taxi_journeydata_clean!K54="","",1+J55)</f>
        <v>0.93232999999999999</v>
      </c>
      <c r="M55" s="19">
        <f>IF(Taxi_journeydata_clean!K54="","",F55*(1+R_/EXP(B55)))</f>
        <v>13.120189282514286</v>
      </c>
      <c r="N55" s="30">
        <f>IF(Taxi_journeydata_clean!K54="","",(M55-F55)/F55)</f>
        <v>1.0548992587681574</v>
      </c>
      <c r="O55" s="31">
        <f>IF(Taxi_journeydata_clean!K54="","",ROUND(ROUNDUP(N55,1),1))</f>
        <v>1.1000000000000001</v>
      </c>
      <c r="P55" s="32">
        <f>IF(Taxi_journeydata_clean!K54="","",IF(O55&gt;200%,'Taxi_location&amp;demand'!F68,VLOOKUP(O55,'Taxi_location&amp;demand'!$E$5:$F$26,2,FALSE)))</f>
        <v>-0.35349999999999998</v>
      </c>
      <c r="Q55" s="32">
        <f>IF(Taxi_journeydata_clean!K54="","",1+P55)</f>
        <v>0.64650000000000007</v>
      </c>
      <c r="S55" t="str">
        <f>IF(Taxi_journeydata_clean!K54="","",VLOOKUP(Taxi_journeydata_clean!G54,'Taxi_location&amp;demand'!$A$5:$B$269,2,FALSE))</f>
        <v>A</v>
      </c>
      <c r="T55" t="str">
        <f>IF(Taxi_journeydata_clean!K54="","",VLOOKUP(Taxi_journeydata_clean!H54,'Taxi_location&amp;demand'!$A$5:$B$269,2,FALSE))</f>
        <v>A</v>
      </c>
      <c r="U55" t="str">
        <f>IF(Taxi_journeydata_clean!K54="","",IF(OR(S55="A",T55="A"),"Y","N"))</f>
        <v>Y</v>
      </c>
    </row>
    <row r="56" spans="2:21" x14ac:dyDescent="0.35">
      <c r="B56">
        <f>IF(Taxi_journeydata_clean!J55="","",Taxi_journeydata_clean!J55)</f>
        <v>2.2999999999999998</v>
      </c>
      <c r="C56" s="18">
        <f>IF(Taxi_journeydata_clean!J55="","",Taxi_journeydata_clean!N55)</f>
        <v>16.383333328412846</v>
      </c>
      <c r="D56" s="19">
        <f>IF(Taxi_journeydata_clean!K55="","",Taxi_journeydata_clean!K55)</f>
        <v>12</v>
      </c>
      <c r="F56" s="19">
        <f>IF(Taxi_journeydata_clean!K55="","",Constant+Dist_Mult*Fare_analysis!B56+Dur_Mult*Fare_analysis!C56)</f>
        <v>11.901833331512753</v>
      </c>
      <c r="G56" s="19">
        <f>IF(Taxi_journeydata_clean!K55="","",F56*(1+1/EXP(B56)))</f>
        <v>13.095097379511747</v>
      </c>
      <c r="H56" s="30">
        <f>IF(Taxi_journeydata_clean!K55="","",(G56-F56)/F56)</f>
        <v>0.10025884372280378</v>
      </c>
      <c r="I56" s="31">
        <f>IF(Taxi_journeydata_clean!K55="","",ROUND(ROUNDUP(H56,1),1))</f>
        <v>0.2</v>
      </c>
      <c r="J56" s="32">
        <f>IF(Taxi_journeydata_clean!K55="","",IF(I56&gt;200%,'Taxi_location&amp;demand'!F69,VLOOKUP(I56,'Taxi_location&amp;demand'!$E$5:$F$26,2,FALSE)))</f>
        <v>-2.1210000000000003E-2</v>
      </c>
      <c r="K56" s="32">
        <f>IF(Taxi_journeydata_clean!K55="","",1+J56)</f>
        <v>0.97879000000000005</v>
      </c>
      <c r="M56" s="19">
        <f>IF(Taxi_journeydata_clean!K55="","",F56*(1+R_/EXP(B56)))</f>
        <v>14.997916203392462</v>
      </c>
      <c r="N56" s="30">
        <f>IF(Taxi_journeydata_clean!K55="","",(M56-F56)/F56)</f>
        <v>0.26013495447647889</v>
      </c>
      <c r="O56" s="31">
        <f>IF(Taxi_journeydata_clean!K55="","",ROUND(ROUNDUP(N56,1),1))</f>
        <v>0.3</v>
      </c>
      <c r="P56" s="32">
        <f>IF(Taxi_journeydata_clean!K55="","",IF(O56&gt;200%,'Taxi_location&amp;demand'!F69,VLOOKUP(O56,'Taxi_location&amp;demand'!$E$5:$F$26,2,FALSE)))</f>
        <v>-3.4340000000000002E-2</v>
      </c>
      <c r="Q56" s="32">
        <f>IF(Taxi_journeydata_clean!K55="","",1+P56)</f>
        <v>0.96565999999999996</v>
      </c>
      <c r="S56" t="str">
        <f>IF(Taxi_journeydata_clean!K55="","",VLOOKUP(Taxi_journeydata_clean!G55,'Taxi_location&amp;demand'!$A$5:$B$269,2,FALSE))</f>
        <v>A</v>
      </c>
      <c r="T56" t="str">
        <f>IF(Taxi_journeydata_clean!K55="","",VLOOKUP(Taxi_journeydata_clean!H55,'Taxi_location&amp;demand'!$A$5:$B$269,2,FALSE))</f>
        <v>A</v>
      </c>
      <c r="U56" t="str">
        <f>IF(Taxi_journeydata_clean!K55="","",IF(OR(S56="A",T56="A"),"Y","N"))</f>
        <v>Y</v>
      </c>
    </row>
    <row r="57" spans="2:21" x14ac:dyDescent="0.35">
      <c r="B57">
        <f>IF(Taxi_journeydata_clean!J56="","",Taxi_journeydata_clean!J56)</f>
        <v>2.94</v>
      </c>
      <c r="C57" s="18">
        <f>IF(Taxi_journeydata_clean!J56="","",Taxi_journeydata_clean!N56)</f>
        <v>14.450000004144385</v>
      </c>
      <c r="D57" s="19">
        <f>IF(Taxi_journeydata_clean!K56="","",Taxi_journeydata_clean!K56)</f>
        <v>12.5</v>
      </c>
      <c r="F57" s="19">
        <f>IF(Taxi_journeydata_clean!K56="","",Constant+Dist_Mult*Fare_analysis!B57+Dur_Mult*Fare_analysis!C57)</f>
        <v>12.338500001533422</v>
      </c>
      <c r="G57" s="19">
        <f>IF(Taxi_journeydata_clean!K56="","",F57*(1+1/EXP(B57)))</f>
        <v>12.990783795652622</v>
      </c>
      <c r="H57" s="30">
        <f>IF(Taxi_journeydata_clean!K56="","",(G57-F57)/F57)</f>
        <v>5.2865728738350201E-2</v>
      </c>
      <c r="I57" s="31">
        <f>IF(Taxi_journeydata_clean!K56="","",ROUND(ROUNDUP(H57,1),1))</f>
        <v>0.1</v>
      </c>
      <c r="J57" s="32">
        <f>IF(Taxi_journeydata_clean!K56="","",IF(I57&gt;200%,'Taxi_location&amp;demand'!F70,VLOOKUP(I57,'Taxi_location&amp;demand'!$E$5:$F$26,2,FALSE)))</f>
        <v>-9.0899999999999991E-3</v>
      </c>
      <c r="K57" s="32">
        <f>IF(Taxi_journeydata_clean!K56="","",1+J57)</f>
        <v>0.99090999999999996</v>
      </c>
      <c r="M57" s="19">
        <f>IF(Taxi_journeydata_clean!K56="","",F57*(1+R_/EXP(B57)))</f>
        <v>14.030937384494674</v>
      </c>
      <c r="N57" s="30">
        <f>IF(Taxi_journeydata_clean!K56="","",(M57-F57)/F57)</f>
        <v>0.13716719072423039</v>
      </c>
      <c r="O57" s="31">
        <f>IF(Taxi_journeydata_clean!K56="","",ROUND(ROUNDUP(N57,1),1))</f>
        <v>0.2</v>
      </c>
      <c r="P57" s="32">
        <f>IF(Taxi_journeydata_clean!K56="","",IF(O57&gt;200%,'Taxi_location&amp;demand'!F70,VLOOKUP(O57,'Taxi_location&amp;demand'!$E$5:$F$26,2,FALSE)))</f>
        <v>-2.1210000000000003E-2</v>
      </c>
      <c r="Q57" s="32">
        <f>IF(Taxi_journeydata_clean!K56="","",1+P57)</f>
        <v>0.97879000000000005</v>
      </c>
      <c r="S57" t="str">
        <f>IF(Taxi_journeydata_clean!K56="","",VLOOKUP(Taxi_journeydata_clean!G56,'Taxi_location&amp;demand'!$A$5:$B$269,2,FALSE))</f>
        <v>Q</v>
      </c>
      <c r="T57" t="str">
        <f>IF(Taxi_journeydata_clean!K56="","",VLOOKUP(Taxi_journeydata_clean!H56,'Taxi_location&amp;demand'!$A$5:$B$269,2,FALSE))</f>
        <v>Q</v>
      </c>
      <c r="U57" t="str">
        <f>IF(Taxi_journeydata_clean!K56="","",IF(OR(S57="A",T57="A"),"Y","N"))</f>
        <v>N</v>
      </c>
    </row>
    <row r="58" spans="2:21" x14ac:dyDescent="0.35">
      <c r="B58">
        <f>IF(Taxi_journeydata_clean!J57="","",Taxi_journeydata_clean!J57)</f>
        <v>1.06</v>
      </c>
      <c r="C58" s="18">
        <f>IF(Taxi_journeydata_clean!J57="","",Taxi_journeydata_clean!N57)</f>
        <v>7.2666666680015624</v>
      </c>
      <c r="D58" s="19">
        <f>IF(Taxi_journeydata_clean!K57="","",Taxi_journeydata_clean!K57)</f>
        <v>6.5</v>
      </c>
      <c r="F58" s="19">
        <f>IF(Taxi_journeydata_clean!K57="","",Constant+Dist_Mult*Fare_analysis!B58+Dur_Mult*Fare_analysis!C58)</f>
        <v>6.2966666671605775</v>
      </c>
      <c r="G58" s="19">
        <f>IF(Taxi_journeydata_clean!K57="","",F58*(1+1/EXP(B58)))</f>
        <v>8.478183419709957</v>
      </c>
      <c r="H58" s="30">
        <f>IF(Taxi_journeydata_clean!K57="","",(G58-F58)/F58)</f>
        <v>0.34645581033005735</v>
      </c>
      <c r="I58" s="31">
        <f>IF(Taxi_journeydata_clean!K57="","",ROUND(ROUNDUP(H58,1),1))</f>
        <v>0.4</v>
      </c>
      <c r="J58" s="32">
        <f>IF(Taxi_journeydata_clean!K57="","",IF(I58&gt;200%,'Taxi_location&amp;demand'!F71,VLOOKUP(I58,'Taxi_location&amp;demand'!$E$5:$F$26,2,FALSE)))</f>
        <v>-4.6460000000000001E-2</v>
      </c>
      <c r="K58" s="32">
        <f>IF(Taxi_journeydata_clean!K57="","",1+J58)</f>
        <v>0.95354000000000005</v>
      </c>
      <c r="M58" s="19">
        <f>IF(Taxi_journeydata_clean!K57="","",F58*(1+R_/EXP(B58)))</f>
        <v>11.956903111569462</v>
      </c>
      <c r="N58" s="30">
        <f>IF(Taxi_journeydata_clean!K57="","",(M58-F58)/F58)</f>
        <v>0.89892585134434544</v>
      </c>
      <c r="O58" s="31">
        <f>IF(Taxi_journeydata_clean!K57="","",ROUND(ROUNDUP(N58,1),1))</f>
        <v>0.9</v>
      </c>
      <c r="P58" s="32">
        <f>IF(Taxi_journeydata_clean!K57="","",IF(O58&gt;200%,'Taxi_location&amp;demand'!F71,VLOOKUP(O58,'Taxi_location&amp;demand'!$E$5:$F$26,2,FALSE)))</f>
        <v>-0.19190000000000002</v>
      </c>
      <c r="Q58" s="32">
        <f>IF(Taxi_journeydata_clean!K57="","",1+P58)</f>
        <v>0.80810000000000004</v>
      </c>
      <c r="S58" t="str">
        <f>IF(Taxi_journeydata_clean!K57="","",VLOOKUP(Taxi_journeydata_clean!G57,'Taxi_location&amp;demand'!$A$5:$B$269,2,FALSE))</f>
        <v>Q</v>
      </c>
      <c r="T58" t="str">
        <f>IF(Taxi_journeydata_clean!K57="","",VLOOKUP(Taxi_journeydata_clean!H57,'Taxi_location&amp;demand'!$A$5:$B$269,2,FALSE))</f>
        <v>Q</v>
      </c>
      <c r="U58" t="str">
        <f>IF(Taxi_journeydata_clean!K57="","",IF(OR(S58="A",T58="A"),"Y","N"))</f>
        <v>N</v>
      </c>
    </row>
    <row r="59" spans="2:21" x14ac:dyDescent="0.35">
      <c r="B59">
        <f>IF(Taxi_journeydata_clean!J58="","",Taxi_journeydata_clean!J58)</f>
        <v>1.83</v>
      </c>
      <c r="C59" s="18">
        <f>IF(Taxi_journeydata_clean!J58="","",Taxi_journeydata_clean!N58)</f>
        <v>11.066666665719822</v>
      </c>
      <c r="D59" s="19">
        <f>IF(Taxi_journeydata_clean!K58="","",Taxi_journeydata_clean!K58)</f>
        <v>9</v>
      </c>
      <c r="F59" s="19">
        <f>IF(Taxi_journeydata_clean!K58="","",Constant+Dist_Mult*Fare_analysis!B59+Dur_Mult*Fare_analysis!C59)</f>
        <v>9.0886666663163336</v>
      </c>
      <c r="G59" s="19">
        <f>IF(Taxi_journeydata_clean!K58="","",F59*(1+1/EXP(B59)))</f>
        <v>10.546612112579423</v>
      </c>
      <c r="H59" s="30">
        <f>IF(Taxi_journeydata_clean!K58="","",(G59-F59)/F59)</f>
        <v>0.16041356777517282</v>
      </c>
      <c r="I59" s="31">
        <f>IF(Taxi_journeydata_clean!K58="","",ROUND(ROUNDUP(H59,1),1))</f>
        <v>0.2</v>
      </c>
      <c r="J59" s="32">
        <f>IF(Taxi_journeydata_clean!K58="","",IF(I59&gt;200%,'Taxi_location&amp;demand'!F72,VLOOKUP(I59,'Taxi_location&amp;demand'!$E$5:$F$26,2,FALSE)))</f>
        <v>-2.1210000000000003E-2</v>
      </c>
      <c r="K59" s="32">
        <f>IF(Taxi_journeydata_clean!K58="","",1+J59)</f>
        <v>0.97879000000000005</v>
      </c>
      <c r="M59" s="19">
        <f>IF(Taxi_journeydata_clean!K58="","",F59*(1+R_/EXP(B59)))</f>
        <v>12.871500760647457</v>
      </c>
      <c r="N59" s="30">
        <f>IF(Taxi_journeydata_clean!K58="","",(M59-F59)/F59)</f>
        <v>0.41621441661522818</v>
      </c>
      <c r="O59" s="31">
        <f>IF(Taxi_journeydata_clean!K58="","",ROUND(ROUNDUP(N59,1),1))</f>
        <v>0.5</v>
      </c>
      <c r="P59" s="32">
        <f>IF(Taxi_journeydata_clean!K58="","",IF(O59&gt;200%,'Taxi_location&amp;demand'!F72,VLOOKUP(O59,'Taxi_location&amp;demand'!$E$5:$F$26,2,FALSE)))</f>
        <v>-6.7670000000000008E-2</v>
      </c>
      <c r="Q59" s="32">
        <f>IF(Taxi_journeydata_clean!K58="","",1+P59)</f>
        <v>0.93232999999999999</v>
      </c>
      <c r="S59" t="str">
        <f>IF(Taxi_journeydata_clean!K58="","",VLOOKUP(Taxi_journeydata_clean!G58,'Taxi_location&amp;demand'!$A$5:$B$269,2,FALSE))</f>
        <v>Q</v>
      </c>
      <c r="T59" t="str">
        <f>IF(Taxi_journeydata_clean!K58="","",VLOOKUP(Taxi_journeydata_clean!H58,'Taxi_location&amp;demand'!$A$5:$B$269,2,FALSE))</f>
        <v>Q</v>
      </c>
      <c r="U59" t="str">
        <f>IF(Taxi_journeydata_clean!K58="","",IF(OR(S59="A",T59="A"),"Y","N"))</f>
        <v>N</v>
      </c>
    </row>
    <row r="60" spans="2:21" x14ac:dyDescent="0.35">
      <c r="B60">
        <f>IF(Taxi_journeydata_clean!J59="","",Taxi_journeydata_clean!J59)</f>
        <v>1.6</v>
      </c>
      <c r="C60" s="18">
        <f>IF(Taxi_journeydata_clean!J59="","",Taxi_journeydata_clean!N59)</f>
        <v>7.8166666708420962</v>
      </c>
      <c r="D60" s="19">
        <f>IF(Taxi_journeydata_clean!K59="","",Taxi_journeydata_clean!K59)</f>
        <v>7.5</v>
      </c>
      <c r="F60" s="19">
        <f>IF(Taxi_journeydata_clean!K59="","",Constant+Dist_Mult*Fare_analysis!B60+Dur_Mult*Fare_analysis!C60)</f>
        <v>7.4721666682115755</v>
      </c>
      <c r="G60" s="19">
        <f>IF(Taxi_journeydata_clean!K59="","",F60*(1+1/EXP(B60)))</f>
        <v>8.9807711003992186</v>
      </c>
      <c r="H60" s="30">
        <f>IF(Taxi_journeydata_clean!K59="","",(G60-F60)/F60)</f>
        <v>0.20189651799465547</v>
      </c>
      <c r="I60" s="31">
        <f>IF(Taxi_journeydata_clean!K59="","",ROUND(ROUNDUP(H60,1),1))</f>
        <v>0.3</v>
      </c>
      <c r="J60" s="32">
        <f>IF(Taxi_journeydata_clean!K59="","",IF(I60&gt;200%,'Taxi_location&amp;demand'!F73,VLOOKUP(I60,'Taxi_location&amp;demand'!$E$5:$F$26,2,FALSE)))</f>
        <v>-3.4340000000000002E-2</v>
      </c>
      <c r="K60" s="32">
        <f>IF(Taxi_journeydata_clean!K59="","",1+J60)</f>
        <v>0.96565999999999996</v>
      </c>
      <c r="M60" s="19">
        <f>IF(Taxi_journeydata_clean!K59="","",F60*(1+R_/EXP(B60)))</f>
        <v>11.386442264438967</v>
      </c>
      <c r="N60" s="30">
        <f>IF(Taxi_journeydata_clean!K59="","",(M60-F60)/F60)</f>
        <v>0.52384746888471823</v>
      </c>
      <c r="O60" s="31">
        <f>IF(Taxi_journeydata_clean!K59="","",ROUND(ROUNDUP(N60,1),1))</f>
        <v>0.6</v>
      </c>
      <c r="P60" s="32">
        <f>IF(Taxi_journeydata_clean!K59="","",IF(O60&gt;200%,'Taxi_location&amp;demand'!F73,VLOOKUP(O60,'Taxi_location&amp;demand'!$E$5:$F$26,2,FALSE)))</f>
        <v>-8.8880000000000001E-2</v>
      </c>
      <c r="Q60" s="32">
        <f>IF(Taxi_journeydata_clean!K59="","",1+P60)</f>
        <v>0.91112000000000004</v>
      </c>
      <c r="S60" t="str">
        <f>IF(Taxi_journeydata_clean!K59="","",VLOOKUP(Taxi_journeydata_clean!G59,'Taxi_location&amp;demand'!$A$5:$B$269,2,FALSE))</f>
        <v>A</v>
      </c>
      <c r="T60" t="str">
        <f>IF(Taxi_journeydata_clean!K59="","",VLOOKUP(Taxi_journeydata_clean!H59,'Taxi_location&amp;demand'!$A$5:$B$269,2,FALSE))</f>
        <v>A</v>
      </c>
      <c r="U60" t="str">
        <f>IF(Taxi_journeydata_clean!K59="","",IF(OR(S60="A",T60="A"),"Y","N"))</f>
        <v>Y</v>
      </c>
    </row>
    <row r="61" spans="2:21" x14ac:dyDescent="0.35">
      <c r="B61">
        <f>IF(Taxi_journeydata_clean!J60="","",Taxi_journeydata_clean!J60)</f>
        <v>3.25</v>
      </c>
      <c r="C61" s="18">
        <f>IF(Taxi_journeydata_clean!J60="","",Taxi_journeydata_clean!N60)</f>
        <v>15.516666668700054</v>
      </c>
      <c r="D61" s="19">
        <f>IF(Taxi_journeydata_clean!K60="","",Taxi_journeydata_clean!K60)</f>
        <v>13.5</v>
      </c>
      <c r="F61" s="19">
        <f>IF(Taxi_journeydata_clean!K60="","",Constant+Dist_Mult*Fare_analysis!B61+Dur_Mult*Fare_analysis!C61)</f>
        <v>13.29116666741902</v>
      </c>
      <c r="G61" s="19">
        <f>IF(Taxi_journeydata_clean!K60="","",F61*(1+1/EXP(B61)))</f>
        <v>13.80652112610758</v>
      </c>
      <c r="H61" s="30">
        <f>IF(Taxi_journeydata_clean!K60="","",(G61-F61)/F61)</f>
        <v>3.8774207831721884E-2</v>
      </c>
      <c r="I61" s="31">
        <f>IF(Taxi_journeydata_clean!K60="","",ROUND(ROUNDUP(H61,1),1))</f>
        <v>0.1</v>
      </c>
      <c r="J61" s="32">
        <f>IF(Taxi_journeydata_clean!K60="","",IF(I61&gt;200%,'Taxi_location&amp;demand'!F74,VLOOKUP(I61,'Taxi_location&amp;demand'!$E$5:$F$26,2,FALSE)))</f>
        <v>-9.0899999999999991E-3</v>
      </c>
      <c r="K61" s="32">
        <f>IF(Taxi_journeydata_clean!K60="","",1+J61)</f>
        <v>0.99090999999999996</v>
      </c>
      <c r="M61" s="19">
        <f>IF(Taxi_journeydata_clean!K60="","",F61*(1+R_/EXP(B61)))</f>
        <v>14.628322609700319</v>
      </c>
      <c r="N61" s="30">
        <f>IF(Taxi_journeydata_clean!K60="","",(M61-F61)/F61)</f>
        <v>0.10060485853052345</v>
      </c>
      <c r="O61" s="31">
        <f>IF(Taxi_journeydata_clean!K60="","",ROUND(ROUNDUP(N61,1),1))</f>
        <v>0.2</v>
      </c>
      <c r="P61" s="32">
        <f>IF(Taxi_journeydata_clean!K60="","",IF(O61&gt;200%,'Taxi_location&amp;demand'!F74,VLOOKUP(O61,'Taxi_location&amp;demand'!$E$5:$F$26,2,FALSE)))</f>
        <v>-2.1210000000000003E-2</v>
      </c>
      <c r="Q61" s="32">
        <f>IF(Taxi_journeydata_clean!K60="","",1+P61)</f>
        <v>0.97879000000000005</v>
      </c>
      <c r="S61" t="str">
        <f>IF(Taxi_journeydata_clean!K60="","",VLOOKUP(Taxi_journeydata_clean!G60,'Taxi_location&amp;demand'!$A$5:$B$269,2,FALSE))</f>
        <v>Q</v>
      </c>
      <c r="T61" t="str">
        <f>IF(Taxi_journeydata_clean!K60="","",VLOOKUP(Taxi_journeydata_clean!H60,'Taxi_location&amp;demand'!$A$5:$B$269,2,FALSE))</f>
        <v>Q</v>
      </c>
      <c r="U61" t="str">
        <f>IF(Taxi_journeydata_clean!K60="","",IF(OR(S61="A",T61="A"),"Y","N"))</f>
        <v>N</v>
      </c>
    </row>
    <row r="62" spans="2:21" x14ac:dyDescent="0.35">
      <c r="B62">
        <f>IF(Taxi_journeydata_clean!J61="","",Taxi_journeydata_clean!J61)</f>
        <v>1.3</v>
      </c>
      <c r="C62" s="18">
        <f>IF(Taxi_journeydata_clean!J61="","",Taxi_journeydata_clean!N61)</f>
        <v>9.7166666644625366</v>
      </c>
      <c r="D62" s="19">
        <f>IF(Taxi_journeydata_clean!K61="","",Taxi_journeydata_clean!K61)</f>
        <v>8</v>
      </c>
      <c r="F62" s="19">
        <f>IF(Taxi_journeydata_clean!K61="","",Constant+Dist_Mult*Fare_analysis!B62+Dur_Mult*Fare_analysis!C62)</f>
        <v>7.6351666658511386</v>
      </c>
      <c r="G62" s="19">
        <f>IF(Taxi_journeydata_clean!K61="","",F62*(1+1/EXP(B62)))</f>
        <v>9.7159923274090723</v>
      </c>
      <c r="H62" s="30">
        <f>IF(Taxi_journeydata_clean!K61="","",(G62-F62)/F62)</f>
        <v>0.27253179303401248</v>
      </c>
      <c r="I62" s="31">
        <f>IF(Taxi_journeydata_clean!K61="","",ROUND(ROUNDUP(H62,1),1))</f>
        <v>0.3</v>
      </c>
      <c r="J62" s="32">
        <f>IF(Taxi_journeydata_clean!K61="","",IF(I62&gt;200%,'Taxi_location&amp;demand'!F75,VLOOKUP(I62,'Taxi_location&amp;demand'!$E$5:$F$26,2,FALSE)))</f>
        <v>-3.4340000000000002E-2</v>
      </c>
      <c r="K62" s="32">
        <f>IF(Taxi_journeydata_clean!K61="","",1+J62)</f>
        <v>0.96565999999999996</v>
      </c>
      <c r="M62" s="19">
        <f>IF(Taxi_journeydata_clean!K61="","",F62*(1+R_/EXP(B62)))</f>
        <v>13.034146632540551</v>
      </c>
      <c r="N62" s="30">
        <f>IF(Taxi_journeydata_clean!K61="","",(M62-F62)/F62)</f>
        <v>0.70712011970043298</v>
      </c>
      <c r="O62" s="31">
        <f>IF(Taxi_journeydata_clean!K61="","",ROUND(ROUNDUP(N62,1),1))</f>
        <v>0.8</v>
      </c>
      <c r="P62" s="32">
        <f>IF(Taxi_journeydata_clean!K61="","",IF(O62&gt;200%,'Taxi_location&amp;demand'!F75,VLOOKUP(O62,'Taxi_location&amp;demand'!$E$5:$F$26,2,FALSE)))</f>
        <v>-0.1515</v>
      </c>
      <c r="Q62" s="32">
        <f>IF(Taxi_journeydata_clean!K61="","",1+P62)</f>
        <v>0.84850000000000003</v>
      </c>
      <c r="S62" t="str">
        <f>IF(Taxi_journeydata_clean!K61="","",VLOOKUP(Taxi_journeydata_clean!G61,'Taxi_location&amp;demand'!$A$5:$B$269,2,FALSE))</f>
        <v>A</v>
      </c>
      <c r="T62" t="str">
        <f>IF(Taxi_journeydata_clean!K61="","",VLOOKUP(Taxi_journeydata_clean!H61,'Taxi_location&amp;demand'!$A$5:$B$269,2,FALSE))</f>
        <v>A</v>
      </c>
      <c r="U62" t="str">
        <f>IF(Taxi_journeydata_clean!K61="","",IF(OR(S62="A",T62="A"),"Y","N"))</f>
        <v>Y</v>
      </c>
    </row>
    <row r="63" spans="2:21" x14ac:dyDescent="0.35">
      <c r="B63">
        <f>IF(Taxi_journeydata_clean!J62="","",Taxi_journeydata_clean!J62)</f>
        <v>0.52</v>
      </c>
      <c r="C63" s="18">
        <f>IF(Taxi_journeydata_clean!J62="","",Taxi_journeydata_clean!N62)</f>
        <v>2.2833333327434957</v>
      </c>
      <c r="D63" s="19">
        <f>IF(Taxi_journeydata_clean!K62="","",Taxi_journeydata_clean!K62)</f>
        <v>4</v>
      </c>
      <c r="F63" s="19">
        <f>IF(Taxi_journeydata_clean!K62="","",Constant+Dist_Mult*Fare_analysis!B63+Dur_Mult*Fare_analysis!C63)</f>
        <v>3.4808333331150934</v>
      </c>
      <c r="G63" s="19">
        <f>IF(Taxi_journeydata_clean!K62="","",F63*(1+1/EXP(B63)))</f>
        <v>5.5502602737115962</v>
      </c>
      <c r="H63" s="30">
        <f>IF(Taxi_journeydata_clean!K62="","",(G63-F63)/F63)</f>
        <v>0.59452054797019427</v>
      </c>
      <c r="I63" s="31">
        <f>IF(Taxi_journeydata_clean!K62="","",ROUND(ROUNDUP(H63,1),1))</f>
        <v>0.6</v>
      </c>
      <c r="J63" s="32">
        <f>IF(Taxi_journeydata_clean!K62="","",IF(I63&gt;200%,'Taxi_location&amp;demand'!F76,VLOOKUP(I63,'Taxi_location&amp;demand'!$E$5:$F$26,2,FALSE)))</f>
        <v>-8.8880000000000001E-2</v>
      </c>
      <c r="K63" s="32">
        <f>IF(Taxi_journeydata_clean!K62="","",1+J63)</f>
        <v>0.91112000000000004</v>
      </c>
      <c r="M63" s="19">
        <f>IF(Taxi_journeydata_clean!K62="","",F63*(1+R_/EXP(B63)))</f>
        <v>8.8502377965542376</v>
      </c>
      <c r="N63" s="30">
        <f>IF(Taxi_journeydata_clean!K62="","",(M63-F63)/F63)</f>
        <v>1.5425629295022627</v>
      </c>
      <c r="O63" s="31">
        <f>IF(Taxi_journeydata_clean!K62="","",ROUND(ROUNDUP(N63,1),1))</f>
        <v>1.6</v>
      </c>
      <c r="P63" s="32">
        <f>IF(Taxi_journeydata_clean!K62="","",IF(O63&gt;200%,'Taxi_location&amp;demand'!F76,VLOOKUP(O63,'Taxi_location&amp;demand'!$E$5:$F$26,2,FALSE)))</f>
        <v>-0.67670000000000008</v>
      </c>
      <c r="Q63" s="32">
        <f>IF(Taxi_journeydata_clean!K62="","",1+P63)</f>
        <v>0.32329999999999992</v>
      </c>
      <c r="S63" t="str">
        <f>IF(Taxi_journeydata_clean!K62="","",VLOOKUP(Taxi_journeydata_clean!G62,'Taxi_location&amp;demand'!$A$5:$B$269,2,FALSE))</f>
        <v>A</v>
      </c>
      <c r="T63" t="str">
        <f>IF(Taxi_journeydata_clean!K62="","",VLOOKUP(Taxi_journeydata_clean!H62,'Taxi_location&amp;demand'!$A$5:$B$269,2,FALSE))</f>
        <v>A</v>
      </c>
      <c r="U63" t="str">
        <f>IF(Taxi_journeydata_clean!K62="","",IF(OR(S63="A",T63="A"),"Y","N"))</f>
        <v>Y</v>
      </c>
    </row>
    <row r="64" spans="2:21" x14ac:dyDescent="0.35">
      <c r="B64">
        <f>IF(Taxi_journeydata_clean!J63="","",Taxi_journeydata_clean!J63)</f>
        <v>0.53</v>
      </c>
      <c r="C64" s="18">
        <f>IF(Taxi_journeydata_clean!J63="","",Taxi_journeydata_clean!N63)</f>
        <v>4.5000000041909516</v>
      </c>
      <c r="D64" s="19">
        <f>IF(Taxi_journeydata_clean!K63="","",Taxi_journeydata_clean!K63)</f>
        <v>5</v>
      </c>
      <c r="F64" s="19">
        <f>IF(Taxi_journeydata_clean!K63="","",Constant+Dist_Mult*Fare_analysis!B64+Dur_Mult*Fare_analysis!C64)</f>
        <v>4.319000001550652</v>
      </c>
      <c r="G64" s="19">
        <f>IF(Taxi_journeydata_clean!K63="","",F64*(1+1/EXP(B64)))</f>
        <v>6.861184866504189</v>
      </c>
      <c r="H64" s="30">
        <f>IF(Taxi_journeydata_clean!K63="","",(G64-F64)/F64)</f>
        <v>0.58860496967835507</v>
      </c>
      <c r="I64" s="31">
        <f>IF(Taxi_journeydata_clean!K63="","",ROUND(ROUNDUP(H64,1),1))</f>
        <v>0.6</v>
      </c>
      <c r="J64" s="32">
        <f>IF(Taxi_journeydata_clean!K63="","",IF(I64&gt;200%,'Taxi_location&amp;demand'!F77,VLOOKUP(I64,'Taxi_location&amp;demand'!$E$5:$F$26,2,FALSE)))</f>
        <v>-8.8880000000000001E-2</v>
      </c>
      <c r="K64" s="32">
        <f>IF(Taxi_journeydata_clean!K63="","",1+J64)</f>
        <v>0.91112000000000004</v>
      </c>
      <c r="M64" s="19">
        <f>IF(Taxi_journeydata_clean!K63="","",F64*(1+R_/EXP(B64)))</f>
        <v>10.915038012360739</v>
      </c>
      <c r="N64" s="30">
        <f>IF(Taxi_journeydata_clean!K63="","",(M64-F64)/F64)</f>
        <v>1.527214171901345</v>
      </c>
      <c r="O64" s="31">
        <f>IF(Taxi_journeydata_clean!K63="","",ROUND(ROUNDUP(N64,1),1))</f>
        <v>1.6</v>
      </c>
      <c r="P64" s="32">
        <f>IF(Taxi_journeydata_clean!K63="","",IF(O64&gt;200%,'Taxi_location&amp;demand'!F77,VLOOKUP(O64,'Taxi_location&amp;demand'!$E$5:$F$26,2,FALSE)))</f>
        <v>-0.67670000000000008</v>
      </c>
      <c r="Q64" s="32">
        <f>IF(Taxi_journeydata_clean!K63="","",1+P64)</f>
        <v>0.32329999999999992</v>
      </c>
      <c r="S64" t="str">
        <f>IF(Taxi_journeydata_clean!K63="","",VLOOKUP(Taxi_journeydata_clean!G63,'Taxi_location&amp;demand'!$A$5:$B$269,2,FALSE))</f>
        <v>A</v>
      </c>
      <c r="T64" t="str">
        <f>IF(Taxi_journeydata_clean!K63="","",VLOOKUP(Taxi_journeydata_clean!H63,'Taxi_location&amp;demand'!$A$5:$B$269,2,FALSE))</f>
        <v>A</v>
      </c>
      <c r="U64" t="str">
        <f>IF(Taxi_journeydata_clean!K63="","",IF(OR(S64="A",T64="A"),"Y","N"))</f>
        <v>Y</v>
      </c>
    </row>
    <row r="65" spans="2:21" x14ac:dyDescent="0.35">
      <c r="B65">
        <f>IF(Taxi_journeydata_clean!J64="","",Taxi_journeydata_clean!J64)</f>
        <v>5.0999999999999996</v>
      </c>
      <c r="C65" s="18">
        <f>IF(Taxi_journeydata_clean!J64="","",Taxi_journeydata_clean!N64)</f>
        <v>59.883333334000781</v>
      </c>
      <c r="D65" s="19">
        <f>IF(Taxi_journeydata_clean!K64="","",Taxi_journeydata_clean!K64)</f>
        <v>36.5</v>
      </c>
      <c r="F65" s="19">
        <f>IF(Taxi_journeydata_clean!K64="","",Constant+Dist_Mult*Fare_analysis!B65+Dur_Mult*Fare_analysis!C65)</f>
        <v>33.03683333358029</v>
      </c>
      <c r="G65" s="19">
        <f>IF(Taxi_journeydata_clean!K64="","",F65*(1+1/EXP(B65)))</f>
        <v>33.23825053374231</v>
      </c>
      <c r="H65" s="30">
        <f>IF(Taxi_journeydata_clean!K64="","",(G65-F65)/F65)</f>
        <v>6.0967465655156804E-3</v>
      </c>
      <c r="I65" s="31">
        <f>IF(Taxi_journeydata_clean!K64="","",ROUND(ROUNDUP(H65,1),1))</f>
        <v>0.1</v>
      </c>
      <c r="J65" s="32">
        <f>IF(Taxi_journeydata_clean!K64="","",IF(I65&gt;200%,'Taxi_location&amp;demand'!F78,VLOOKUP(I65,'Taxi_location&amp;demand'!$E$5:$F$26,2,FALSE)))</f>
        <v>-9.0899999999999991E-3</v>
      </c>
      <c r="K65" s="32">
        <f>IF(Taxi_journeydata_clean!K64="","",1+J65)</f>
        <v>0.99090999999999996</v>
      </c>
      <c r="M65" s="19">
        <f>IF(Taxi_journeydata_clean!K64="","",F65*(1+R_/EXP(B65)))</f>
        <v>33.559437148359869</v>
      </c>
      <c r="N65" s="30">
        <f>IF(Taxi_journeydata_clean!K64="","",(M65-F65)/F65)</f>
        <v>1.5818822872723046E-2</v>
      </c>
      <c r="O65" s="31">
        <f>IF(Taxi_journeydata_clean!K64="","",ROUND(ROUNDUP(N65,1),1))</f>
        <v>0.1</v>
      </c>
      <c r="P65" s="32">
        <f>IF(Taxi_journeydata_clean!K64="","",IF(O65&gt;200%,'Taxi_location&amp;demand'!F78,VLOOKUP(O65,'Taxi_location&amp;demand'!$E$5:$F$26,2,FALSE)))</f>
        <v>-9.0899999999999991E-3</v>
      </c>
      <c r="Q65" s="32">
        <f>IF(Taxi_journeydata_clean!K64="","",1+P65)</f>
        <v>0.99090999999999996</v>
      </c>
      <c r="S65" t="str">
        <f>IF(Taxi_journeydata_clean!K64="","",VLOOKUP(Taxi_journeydata_clean!G64,'Taxi_location&amp;demand'!$A$5:$B$269,2,FALSE))</f>
        <v>B</v>
      </c>
      <c r="T65" t="str">
        <f>IF(Taxi_journeydata_clean!K64="","",VLOOKUP(Taxi_journeydata_clean!H64,'Taxi_location&amp;demand'!$A$5:$B$269,2,FALSE))</f>
        <v>B</v>
      </c>
      <c r="U65" t="str">
        <f>IF(Taxi_journeydata_clean!K64="","",IF(OR(S65="A",T65="A"),"Y","N"))</f>
        <v>N</v>
      </c>
    </row>
    <row r="66" spans="2:21" x14ac:dyDescent="0.35">
      <c r="B66">
        <f>IF(Taxi_journeydata_clean!J65="","",Taxi_journeydata_clean!J65)</f>
        <v>0.79</v>
      </c>
      <c r="C66" s="18">
        <f>IF(Taxi_journeydata_clean!J65="","",Taxi_journeydata_clean!N65)</f>
        <v>6.6166666627395898</v>
      </c>
      <c r="D66" s="19">
        <f>IF(Taxi_journeydata_clean!K65="","",Taxi_journeydata_clean!K65)</f>
        <v>6</v>
      </c>
      <c r="F66" s="19">
        <f>IF(Taxi_journeydata_clean!K65="","",Constant+Dist_Mult*Fare_analysis!B66+Dur_Mult*Fare_analysis!C66)</f>
        <v>5.5701666652136481</v>
      </c>
      <c r="G66" s="19">
        <f>IF(Taxi_journeydata_clean!K65="","",F66*(1+1/EXP(B66)))</f>
        <v>8.0981578150761386</v>
      </c>
      <c r="H66" s="30">
        <f>IF(Taxi_journeydata_clean!K65="","",(G66-F66)/F66)</f>
        <v>0.45384479528235577</v>
      </c>
      <c r="I66" s="31">
        <f>IF(Taxi_journeydata_clean!K65="","",ROUND(ROUNDUP(H66,1),1))</f>
        <v>0.5</v>
      </c>
      <c r="J66" s="32">
        <f>IF(Taxi_journeydata_clean!K65="","",IF(I66&gt;200%,'Taxi_location&amp;demand'!F79,VLOOKUP(I66,'Taxi_location&amp;demand'!$E$5:$F$26,2,FALSE)))</f>
        <v>-6.7670000000000008E-2</v>
      </c>
      <c r="K66" s="32">
        <f>IF(Taxi_journeydata_clean!K65="","",1+J66)</f>
        <v>0.93232999999999999</v>
      </c>
      <c r="M66" s="19">
        <f>IF(Taxi_journeydata_clean!K65="","",F66*(1+R_/EXP(B66)))</f>
        <v>12.12937718737575</v>
      </c>
      <c r="N66" s="30">
        <f>IF(Taxi_journeydata_clean!K65="","",(M66-F66)/F66)</f>
        <v>1.1775609091062123</v>
      </c>
      <c r="O66" s="31">
        <f>IF(Taxi_journeydata_clean!K65="","",ROUND(ROUNDUP(N66,1),1))</f>
        <v>1.2</v>
      </c>
      <c r="P66" s="32">
        <f>IF(Taxi_journeydata_clean!K65="","",IF(O66&gt;200%,'Taxi_location&amp;demand'!F79,VLOOKUP(O66,'Taxi_location&amp;demand'!$E$5:$F$26,2,FALSE)))</f>
        <v>-0.42419999999999997</v>
      </c>
      <c r="Q66" s="32">
        <f>IF(Taxi_journeydata_clean!K65="","",1+P66)</f>
        <v>0.57580000000000009</v>
      </c>
      <c r="S66" t="str">
        <f>IF(Taxi_journeydata_clean!K65="","",VLOOKUP(Taxi_journeydata_clean!G65,'Taxi_location&amp;demand'!$A$5:$B$269,2,FALSE))</f>
        <v>A</v>
      </c>
      <c r="T66" t="str">
        <f>IF(Taxi_journeydata_clean!K65="","",VLOOKUP(Taxi_journeydata_clean!H65,'Taxi_location&amp;demand'!$A$5:$B$269,2,FALSE))</f>
        <v>A</v>
      </c>
      <c r="U66" t="str">
        <f>IF(Taxi_journeydata_clean!K65="","",IF(OR(S66="A",T66="A"),"Y","N"))</f>
        <v>Y</v>
      </c>
    </row>
    <row r="67" spans="2:21" x14ac:dyDescent="0.35">
      <c r="B67">
        <f>IF(Taxi_journeydata_clean!J66="","",Taxi_journeydata_clean!J66)</f>
        <v>0.66</v>
      </c>
      <c r="C67" s="18">
        <f>IF(Taxi_journeydata_clean!J66="","",Taxi_journeydata_clean!N66)</f>
        <v>4.4000000017695129</v>
      </c>
      <c r="D67" s="19">
        <f>IF(Taxi_journeydata_clean!K66="","",Taxi_journeydata_clean!K66)</f>
        <v>5</v>
      </c>
      <c r="F67" s="19">
        <f>IF(Taxi_journeydata_clean!K66="","",Constant+Dist_Mult*Fare_analysis!B67+Dur_Mult*Fare_analysis!C67)</f>
        <v>4.5160000006547198</v>
      </c>
      <c r="G67" s="19">
        <f>IF(Taxi_journeydata_clean!K66="","",F67*(1+1/EXP(B67)))</f>
        <v>6.8501006275576257</v>
      </c>
      <c r="H67" s="30">
        <f>IF(Taxi_journeydata_clean!K66="","",(G67-F67)/F67)</f>
        <v>0.51685133449169907</v>
      </c>
      <c r="I67" s="31">
        <f>IF(Taxi_journeydata_clean!K66="","",ROUND(ROUNDUP(H67,1),1))</f>
        <v>0.6</v>
      </c>
      <c r="J67" s="32">
        <f>IF(Taxi_journeydata_clean!K66="","",IF(I67&gt;200%,'Taxi_location&amp;demand'!F80,VLOOKUP(I67,'Taxi_location&amp;demand'!$E$5:$F$26,2,FALSE)))</f>
        <v>-8.8880000000000001E-2</v>
      </c>
      <c r="K67" s="32">
        <f>IF(Taxi_journeydata_clean!K66="","",1+J67)</f>
        <v>0.91112000000000004</v>
      </c>
      <c r="M67" s="19">
        <f>IF(Taxi_journeydata_clean!K66="","",F67*(1+R_/EXP(B67)))</f>
        <v>10.572135676841514</v>
      </c>
      <c r="N67" s="30">
        <f>IF(Taxi_journeydata_clean!K66="","",(M67-F67)/F67)</f>
        <v>1.3410397863836998</v>
      </c>
      <c r="O67" s="31">
        <f>IF(Taxi_journeydata_clean!K66="","",ROUND(ROUNDUP(N67,1),1))</f>
        <v>1.4</v>
      </c>
      <c r="P67" s="32">
        <f>IF(Taxi_journeydata_clean!K66="","",IF(O67&gt;200%,'Taxi_location&amp;demand'!F80,VLOOKUP(O67,'Taxi_location&amp;demand'!$E$5:$F$26,2,FALSE)))</f>
        <v>-0.5454</v>
      </c>
      <c r="Q67" s="32">
        <f>IF(Taxi_journeydata_clean!K66="","",1+P67)</f>
        <v>0.4546</v>
      </c>
      <c r="S67" t="str">
        <f>IF(Taxi_journeydata_clean!K66="","",VLOOKUP(Taxi_journeydata_clean!G66,'Taxi_location&amp;demand'!$A$5:$B$269,2,FALSE))</f>
        <v>A</v>
      </c>
      <c r="T67" t="str">
        <f>IF(Taxi_journeydata_clean!K66="","",VLOOKUP(Taxi_journeydata_clean!H66,'Taxi_location&amp;demand'!$A$5:$B$269,2,FALSE))</f>
        <v>A</v>
      </c>
      <c r="U67" t="str">
        <f>IF(Taxi_journeydata_clean!K66="","",IF(OR(S67="A",T67="A"),"Y","N"))</f>
        <v>Y</v>
      </c>
    </row>
    <row r="68" spans="2:21" x14ac:dyDescent="0.35">
      <c r="B68">
        <f>IF(Taxi_journeydata_clean!J67="","",Taxi_journeydata_clean!J67)</f>
        <v>1.23</v>
      </c>
      <c r="C68" s="18">
        <f>IF(Taxi_journeydata_clean!J67="","",Taxi_journeydata_clean!N67)</f>
        <v>9.4833333289716393</v>
      </c>
      <c r="D68" s="19">
        <f>IF(Taxi_journeydata_clean!K67="","",Taxi_journeydata_clean!K67)</f>
        <v>7.5</v>
      </c>
      <c r="F68" s="19">
        <f>IF(Taxi_journeydata_clean!K67="","",Constant+Dist_Mult*Fare_analysis!B68+Dur_Mult*Fare_analysis!C68)</f>
        <v>7.4228333317195059</v>
      </c>
      <c r="G68" s="19">
        <f>IF(Taxi_journeydata_clean!K67="","",F68*(1+1/EXP(B68)))</f>
        <v>9.592472419943201</v>
      </c>
      <c r="H68" s="30">
        <f>IF(Taxi_journeydata_clean!K67="","",(G68-F68)/F68)</f>
        <v>0.29229257768085926</v>
      </c>
      <c r="I68" s="31">
        <f>IF(Taxi_journeydata_clean!K67="","",ROUND(ROUNDUP(H68,1),1))</f>
        <v>0.3</v>
      </c>
      <c r="J68" s="32">
        <f>IF(Taxi_journeydata_clean!K67="","",IF(I68&gt;200%,'Taxi_location&amp;demand'!F81,VLOOKUP(I68,'Taxi_location&amp;demand'!$E$5:$F$26,2,FALSE)))</f>
        <v>-3.4340000000000002E-2</v>
      </c>
      <c r="K68" s="32">
        <f>IF(Taxi_journeydata_clean!K67="","",1+J68)</f>
        <v>0.96565999999999996</v>
      </c>
      <c r="M68" s="19">
        <f>IF(Taxi_journeydata_clean!K67="","",F68*(1+R_/EXP(B68)))</f>
        <v>13.052251590381193</v>
      </c>
      <c r="N68" s="30">
        <f>IF(Taxi_journeydata_clean!K67="","",(M68-F68)/F68)</f>
        <v>0.75839211350817537</v>
      </c>
      <c r="O68" s="31">
        <f>IF(Taxi_journeydata_clean!K67="","",ROUND(ROUNDUP(N68,1),1))</f>
        <v>0.8</v>
      </c>
      <c r="P68" s="32">
        <f>IF(Taxi_journeydata_clean!K67="","",IF(O68&gt;200%,'Taxi_location&amp;demand'!F81,VLOOKUP(O68,'Taxi_location&amp;demand'!$E$5:$F$26,2,FALSE)))</f>
        <v>-0.1515</v>
      </c>
      <c r="Q68" s="32">
        <f>IF(Taxi_journeydata_clean!K67="","",1+P68)</f>
        <v>0.84850000000000003</v>
      </c>
      <c r="S68" t="str">
        <f>IF(Taxi_journeydata_clean!K67="","",VLOOKUP(Taxi_journeydata_clean!G67,'Taxi_location&amp;demand'!$A$5:$B$269,2,FALSE))</f>
        <v>Bx</v>
      </c>
      <c r="T68" t="str">
        <f>IF(Taxi_journeydata_clean!K67="","",VLOOKUP(Taxi_journeydata_clean!H67,'Taxi_location&amp;demand'!$A$5:$B$269,2,FALSE))</f>
        <v>Bx</v>
      </c>
      <c r="U68" t="str">
        <f>IF(Taxi_journeydata_clean!K67="","",IF(OR(S68="A",T68="A"),"Y","N"))</f>
        <v>N</v>
      </c>
    </row>
    <row r="69" spans="2:21" x14ac:dyDescent="0.35">
      <c r="B69">
        <f>IF(Taxi_journeydata_clean!J68="","",Taxi_journeydata_clean!J68)</f>
        <v>1.1499999999999999</v>
      </c>
      <c r="C69" s="18">
        <f>IF(Taxi_journeydata_clean!J68="","",Taxi_journeydata_clean!N68)</f>
        <v>5.4000000050291419</v>
      </c>
      <c r="D69" s="19">
        <f>IF(Taxi_journeydata_clean!K68="","",Taxi_journeydata_clean!K68)</f>
        <v>6</v>
      </c>
      <c r="F69" s="19">
        <f>IF(Taxi_journeydata_clean!K68="","",Constant+Dist_Mult*Fare_analysis!B69+Dur_Mult*Fare_analysis!C69)</f>
        <v>5.7680000018607824</v>
      </c>
      <c r="G69" s="19">
        <f>IF(Taxi_journeydata_clean!K68="","",F69*(1+1/EXP(B69)))</f>
        <v>7.594360888228354</v>
      </c>
      <c r="H69" s="30">
        <f>IF(Taxi_journeydata_clean!K68="","",(G69-F69)/F69)</f>
        <v>0.31663676937905327</v>
      </c>
      <c r="I69" s="31">
        <f>IF(Taxi_journeydata_clean!K68="","",ROUND(ROUNDUP(H69,1),1))</f>
        <v>0.4</v>
      </c>
      <c r="J69" s="32">
        <f>IF(Taxi_journeydata_clean!K68="","",IF(I69&gt;200%,'Taxi_location&amp;demand'!F82,VLOOKUP(I69,'Taxi_location&amp;demand'!$E$5:$F$26,2,FALSE)))</f>
        <v>-4.6460000000000001E-2</v>
      </c>
      <c r="K69" s="32">
        <f>IF(Taxi_journeydata_clean!K68="","",1+J69)</f>
        <v>0.95354000000000005</v>
      </c>
      <c r="M69" s="19">
        <f>IF(Taxi_journeydata_clean!K68="","",F69*(1+R_/EXP(B69)))</f>
        <v>10.506737138570735</v>
      </c>
      <c r="N69" s="30">
        <f>IF(Taxi_journeydata_clean!K68="","",(M69-F69)/F69)</f>
        <v>0.82155636879008576</v>
      </c>
      <c r="O69" s="31">
        <f>IF(Taxi_journeydata_clean!K68="","",ROUND(ROUNDUP(N69,1),1))</f>
        <v>0.9</v>
      </c>
      <c r="P69" s="32">
        <f>IF(Taxi_journeydata_clean!K68="","",IF(O69&gt;200%,'Taxi_location&amp;demand'!F82,VLOOKUP(O69,'Taxi_location&amp;demand'!$E$5:$F$26,2,FALSE)))</f>
        <v>-0.19190000000000002</v>
      </c>
      <c r="Q69" s="32">
        <f>IF(Taxi_journeydata_clean!K68="","",1+P69)</f>
        <v>0.80810000000000004</v>
      </c>
      <c r="S69" t="str">
        <f>IF(Taxi_journeydata_clean!K68="","",VLOOKUP(Taxi_journeydata_clean!G68,'Taxi_location&amp;demand'!$A$5:$B$269,2,FALSE))</f>
        <v>A</v>
      </c>
      <c r="T69" t="str">
        <f>IF(Taxi_journeydata_clean!K68="","",VLOOKUP(Taxi_journeydata_clean!H68,'Taxi_location&amp;demand'!$A$5:$B$269,2,FALSE))</f>
        <v>A</v>
      </c>
      <c r="U69" t="str">
        <f>IF(Taxi_journeydata_clean!K68="","",IF(OR(S69="A",T69="A"),"Y","N"))</f>
        <v>Y</v>
      </c>
    </row>
    <row r="70" spans="2:21" x14ac:dyDescent="0.35">
      <c r="B70">
        <f>IF(Taxi_journeydata_clean!J69="","",Taxi_journeydata_clean!J69)</f>
        <v>5.25</v>
      </c>
      <c r="C70" s="18">
        <f>IF(Taxi_journeydata_clean!J69="","",Taxi_journeydata_clean!N69)</f>
        <v>46.86666666297242</v>
      </c>
      <c r="D70" s="19">
        <f>IF(Taxi_journeydata_clean!K69="","",Taxi_journeydata_clean!K69)</f>
        <v>29.5</v>
      </c>
      <c r="F70" s="19">
        <f>IF(Taxi_journeydata_clean!K69="","",Constant+Dist_Mult*Fare_analysis!B70+Dur_Mult*Fare_analysis!C70)</f>
        <v>28.490666665299798</v>
      </c>
      <c r="G70" s="19">
        <f>IF(Taxi_journeydata_clean!K69="","",F70*(1+1/EXP(B70)))</f>
        <v>28.640171962830902</v>
      </c>
      <c r="H70" s="30">
        <f>IF(Taxi_journeydata_clean!K69="","",(G70-F70)/F70)</f>
        <v>5.2475183991813447E-3</v>
      </c>
      <c r="I70" s="31">
        <f>IF(Taxi_journeydata_clean!K69="","",ROUND(ROUNDUP(H70,1),1))</f>
        <v>0.1</v>
      </c>
      <c r="J70" s="32">
        <f>IF(Taxi_journeydata_clean!K69="","",IF(I70&gt;200%,'Taxi_location&amp;demand'!F83,VLOOKUP(I70,'Taxi_location&amp;demand'!$E$5:$F$26,2,FALSE)))</f>
        <v>-9.0899999999999991E-3</v>
      </c>
      <c r="K70" s="32">
        <f>IF(Taxi_journeydata_clean!K69="","",1+J70)</f>
        <v>0.99090999999999996</v>
      </c>
      <c r="M70" s="19">
        <f>IF(Taxi_journeydata_clean!K69="","",F70*(1+R_/EXP(B70)))</f>
        <v>28.878578118525549</v>
      </c>
      <c r="N70" s="30">
        <f>IF(Taxi_journeydata_clean!K69="","",(M70-F70)/F70)</f>
        <v>1.3615387024207747E-2</v>
      </c>
      <c r="O70" s="31">
        <f>IF(Taxi_journeydata_clean!K69="","",ROUND(ROUNDUP(N70,1),1))</f>
        <v>0.1</v>
      </c>
      <c r="P70" s="32">
        <f>IF(Taxi_journeydata_clean!K69="","",IF(O70&gt;200%,'Taxi_location&amp;demand'!F83,VLOOKUP(O70,'Taxi_location&amp;demand'!$E$5:$F$26,2,FALSE)))</f>
        <v>-9.0899999999999991E-3</v>
      </c>
      <c r="Q70" s="32">
        <f>IF(Taxi_journeydata_clean!K69="","",1+P70)</f>
        <v>0.99090999999999996</v>
      </c>
      <c r="S70" t="str">
        <f>IF(Taxi_journeydata_clean!K69="","",VLOOKUP(Taxi_journeydata_clean!G69,'Taxi_location&amp;demand'!$A$5:$B$269,2,FALSE))</f>
        <v>Bx</v>
      </c>
      <c r="T70" t="str">
        <f>IF(Taxi_journeydata_clean!K69="","",VLOOKUP(Taxi_journeydata_clean!H69,'Taxi_location&amp;demand'!$A$5:$B$269,2,FALSE))</f>
        <v>A</v>
      </c>
      <c r="U70" t="str">
        <f>IF(Taxi_journeydata_clean!K69="","",IF(OR(S70="A",T70="A"),"Y","N"))</f>
        <v>Y</v>
      </c>
    </row>
    <row r="71" spans="2:21" x14ac:dyDescent="0.35">
      <c r="B71">
        <f>IF(Taxi_journeydata_clean!J70="","",Taxi_journeydata_clean!J70)</f>
        <v>10.73</v>
      </c>
      <c r="C71" s="18">
        <f>IF(Taxi_journeydata_clean!J70="","",Taxi_journeydata_clean!N70)</f>
        <v>47.78333333437331</v>
      </c>
      <c r="D71" s="19">
        <f>IF(Taxi_journeydata_clean!K70="","",Taxi_journeydata_clean!K70)</f>
        <v>39.5</v>
      </c>
      <c r="F71" s="19">
        <f>IF(Taxi_journeydata_clean!K70="","",Constant+Dist_Mult*Fare_analysis!B71+Dur_Mult*Fare_analysis!C71)</f>
        <v>38.693833333718125</v>
      </c>
      <c r="G71" s="19">
        <f>IF(Taxi_journeydata_clean!K70="","",F71*(1+1/EXP(B71)))</f>
        <v>38.694679901947374</v>
      </c>
      <c r="H71" s="30">
        <f>IF(Taxi_journeydata_clean!K70="","",(G71-F71)/F71)</f>
        <v>2.1878634301963804E-5</v>
      </c>
      <c r="I71" s="31">
        <f>IF(Taxi_journeydata_clean!K70="","",ROUND(ROUNDUP(H71,1),1))</f>
        <v>0.1</v>
      </c>
      <c r="J71" s="32">
        <f>IF(Taxi_journeydata_clean!K70="","",IF(I71&gt;200%,'Taxi_location&amp;demand'!F84,VLOOKUP(I71,'Taxi_location&amp;demand'!$E$5:$F$26,2,FALSE)))</f>
        <v>-9.0899999999999991E-3</v>
      </c>
      <c r="K71" s="32">
        <f>IF(Taxi_journeydata_clean!K70="","",1+J71)</f>
        <v>0.99090999999999996</v>
      </c>
      <c r="M71" s="19">
        <f>IF(Taxi_journeydata_clean!K70="","",F71*(1+R_/EXP(B71)))</f>
        <v>38.696029868004779</v>
      </c>
      <c r="N71" s="30">
        <f>IF(Taxi_journeydata_clean!K70="","",(M71-F71)/F71)</f>
        <v>5.6767037468463872E-5</v>
      </c>
      <c r="O71" s="31">
        <f>IF(Taxi_journeydata_clean!K70="","",ROUND(ROUNDUP(N71,1),1))</f>
        <v>0.1</v>
      </c>
      <c r="P71" s="32">
        <f>IF(Taxi_journeydata_clean!K70="","",IF(O71&gt;200%,'Taxi_location&amp;demand'!F84,VLOOKUP(O71,'Taxi_location&amp;demand'!$E$5:$F$26,2,FALSE)))</f>
        <v>-9.0899999999999991E-3</v>
      </c>
      <c r="Q71" s="32">
        <f>IF(Taxi_journeydata_clean!K70="","",1+P71)</f>
        <v>0.99090999999999996</v>
      </c>
      <c r="S71" t="str">
        <f>IF(Taxi_journeydata_clean!K70="","",VLOOKUP(Taxi_journeydata_clean!G70,'Taxi_location&amp;demand'!$A$5:$B$269,2,FALSE))</f>
        <v>B</v>
      </c>
      <c r="T71" t="str">
        <f>IF(Taxi_journeydata_clean!K70="","",VLOOKUP(Taxi_journeydata_clean!H70,'Taxi_location&amp;demand'!$A$5:$B$269,2,FALSE))</f>
        <v>Q</v>
      </c>
      <c r="U71" t="str">
        <f>IF(Taxi_journeydata_clean!K70="","",IF(OR(S71="A",T71="A"),"Y","N"))</f>
        <v>N</v>
      </c>
    </row>
    <row r="72" spans="2:21" x14ac:dyDescent="0.35">
      <c r="B72">
        <f>IF(Taxi_journeydata_clean!J71="","",Taxi_journeydata_clean!J71)</f>
        <v>0.99</v>
      </c>
      <c r="C72" s="18">
        <f>IF(Taxi_journeydata_clean!J71="","",Taxi_journeydata_clean!N71)</f>
        <v>5.7166666619013995</v>
      </c>
      <c r="D72" s="19">
        <f>IF(Taxi_journeydata_clean!K71="","",Taxi_journeydata_clean!K71)</f>
        <v>6</v>
      </c>
      <c r="F72" s="19">
        <f>IF(Taxi_journeydata_clean!K71="","",Constant+Dist_Mult*Fare_analysis!B72+Dur_Mult*Fare_analysis!C72)</f>
        <v>5.5971666649035186</v>
      </c>
      <c r="G72" s="19">
        <f>IF(Taxi_journeydata_clean!K71="","",F72*(1+1/EXP(B72)))</f>
        <v>7.6769433333472676</v>
      </c>
      <c r="H72" s="30">
        <f>IF(Taxi_journeydata_clean!K71="","",(G72-F72)/F72)</f>
        <v>0.37157669102204577</v>
      </c>
      <c r="I72" s="31">
        <f>IF(Taxi_journeydata_clean!K71="","",ROUND(ROUNDUP(H72,1),1))</f>
        <v>0.4</v>
      </c>
      <c r="J72" s="32">
        <f>IF(Taxi_journeydata_clean!K71="","",IF(I72&gt;200%,'Taxi_location&amp;demand'!F85,VLOOKUP(I72,'Taxi_location&amp;demand'!$E$5:$F$26,2,FALSE)))</f>
        <v>-4.6460000000000001E-2</v>
      </c>
      <c r="K72" s="32">
        <f>IF(Taxi_journeydata_clean!K71="","",1+J72)</f>
        <v>0.95354000000000005</v>
      </c>
      <c r="M72" s="19">
        <f>IF(Taxi_journeydata_clean!K71="","",F72*(1+R_/EXP(B72)))</f>
        <v>10.99342487891883</v>
      </c>
      <c r="N72" s="30">
        <f>IF(Taxi_journeydata_clean!K71="","",(M72-F72)/F72)</f>
        <v>0.96410532990772213</v>
      </c>
      <c r="O72" s="31">
        <f>IF(Taxi_journeydata_clean!K71="","",ROUND(ROUNDUP(N72,1),1))</f>
        <v>1</v>
      </c>
      <c r="P72" s="32">
        <f>IF(Taxi_journeydata_clean!K71="","",IF(O72&gt;200%,'Taxi_location&amp;demand'!F85,VLOOKUP(O72,'Taxi_location&amp;demand'!$E$5:$F$26,2,FALSE)))</f>
        <v>-0.28280000000000005</v>
      </c>
      <c r="Q72" s="32">
        <f>IF(Taxi_journeydata_clean!K71="","",1+P72)</f>
        <v>0.71719999999999995</v>
      </c>
      <c r="S72" t="str">
        <f>IF(Taxi_journeydata_clean!K71="","",VLOOKUP(Taxi_journeydata_clean!G71,'Taxi_location&amp;demand'!$A$5:$B$269,2,FALSE))</f>
        <v>A</v>
      </c>
      <c r="T72" t="str">
        <f>IF(Taxi_journeydata_clean!K71="","",VLOOKUP(Taxi_journeydata_clean!H71,'Taxi_location&amp;demand'!$A$5:$B$269,2,FALSE))</f>
        <v>A</v>
      </c>
      <c r="U72" t="str">
        <f>IF(Taxi_journeydata_clean!K71="","",IF(OR(S72="A",T72="A"),"Y","N"))</f>
        <v>Y</v>
      </c>
    </row>
    <row r="73" spans="2:21" x14ac:dyDescent="0.35">
      <c r="B73">
        <f>IF(Taxi_journeydata_clean!J72="","",Taxi_journeydata_clean!J72)</f>
        <v>13.89</v>
      </c>
      <c r="C73" s="18">
        <f>IF(Taxi_journeydata_clean!J72="","",Taxi_journeydata_clean!N72)</f>
        <v>32.516666671726853</v>
      </c>
      <c r="D73" s="19">
        <f>IF(Taxi_journeydata_clean!K72="","",Taxi_journeydata_clean!K72)</f>
        <v>41</v>
      </c>
      <c r="F73" s="19">
        <f>IF(Taxi_journeydata_clean!K72="","",Constant+Dist_Mult*Fare_analysis!B73+Dur_Mult*Fare_analysis!C73)</f>
        <v>38.733166668538935</v>
      </c>
      <c r="G73" s="19">
        <f>IF(Taxi_journeydata_clean!K72="","",F73*(1+1/EXP(B73)))</f>
        <v>38.733202621333319</v>
      </c>
      <c r="H73" s="30">
        <f>IF(Taxi_journeydata_clean!K72="","",(G73-F73)/F73)</f>
        <v>9.2821727415045152E-7</v>
      </c>
      <c r="I73" s="31">
        <f>IF(Taxi_journeydata_clean!K72="","",ROUND(ROUNDUP(H73,1),1))</f>
        <v>0.1</v>
      </c>
      <c r="J73" s="32">
        <f>IF(Taxi_journeydata_clean!K72="","",IF(I73&gt;200%,'Taxi_location&amp;demand'!F86,VLOOKUP(I73,'Taxi_location&amp;demand'!$E$5:$F$26,2,FALSE)))</f>
        <v>-9.0899999999999991E-3</v>
      </c>
      <c r="K73" s="32">
        <f>IF(Taxi_journeydata_clean!K72="","",1+J73)</f>
        <v>0.99090999999999996</v>
      </c>
      <c r="M73" s="19">
        <f>IF(Taxi_journeydata_clean!K72="","",F73*(1+R_/EXP(B73)))</f>
        <v>38.733259952863619</v>
      </c>
      <c r="N73" s="30">
        <f>IF(Taxi_journeydata_clean!K72="","",(M73-F73)/F73)</f>
        <v>2.4083836336607119E-6</v>
      </c>
      <c r="O73" s="31">
        <f>IF(Taxi_journeydata_clean!K72="","",ROUND(ROUNDUP(N73,1),1))</f>
        <v>0.1</v>
      </c>
      <c r="P73" s="32">
        <f>IF(Taxi_journeydata_clean!K72="","",IF(O73&gt;200%,'Taxi_location&amp;demand'!F86,VLOOKUP(O73,'Taxi_location&amp;demand'!$E$5:$F$26,2,FALSE)))</f>
        <v>-9.0899999999999991E-3</v>
      </c>
      <c r="Q73" s="32">
        <f>IF(Taxi_journeydata_clean!K72="","",1+P73)</f>
        <v>0.99090999999999996</v>
      </c>
      <c r="S73" t="str">
        <f>IF(Taxi_journeydata_clean!K72="","",VLOOKUP(Taxi_journeydata_clean!G72,'Taxi_location&amp;demand'!$A$5:$B$269,2,FALSE))</f>
        <v>A</v>
      </c>
      <c r="T73" t="str">
        <f>IF(Taxi_journeydata_clean!K72="","",VLOOKUP(Taxi_journeydata_clean!H72,'Taxi_location&amp;demand'!$A$5:$B$269,2,FALSE))</f>
        <v>U</v>
      </c>
      <c r="U73" t="str">
        <f>IF(Taxi_journeydata_clean!K72="","",IF(OR(S73="A",T73="A"),"Y","N"))</f>
        <v>Y</v>
      </c>
    </row>
    <row r="74" spans="2:21" x14ac:dyDescent="0.35">
      <c r="B74">
        <f>IF(Taxi_journeydata_clean!J73="","",Taxi_journeydata_clean!J73)</f>
        <v>14.08</v>
      </c>
      <c r="C74" s="18">
        <f>IF(Taxi_journeydata_clean!J73="","",Taxi_journeydata_clean!N73)</f>
        <v>49.316666669910774</v>
      </c>
      <c r="D74" s="19">
        <f>IF(Taxi_journeydata_clean!K73="","",Taxi_journeydata_clean!K73)</f>
        <v>49</v>
      </c>
      <c r="F74" s="19">
        <f>IF(Taxi_journeydata_clean!K73="","",Constant+Dist_Mult*Fare_analysis!B74+Dur_Mult*Fare_analysis!C74)</f>
        <v>45.291166667866989</v>
      </c>
      <c r="G74" s="19">
        <f>IF(Taxi_journeydata_clean!K73="","",F74*(1+1/EXP(B74)))</f>
        <v>45.29120143326476</v>
      </c>
      <c r="H74" s="30">
        <f>IF(Taxi_journeydata_clean!K73="","",(G74-F74)/F74)</f>
        <v>7.6759775313798142E-7</v>
      </c>
      <c r="I74" s="31">
        <f>IF(Taxi_journeydata_clean!K73="","",ROUND(ROUNDUP(H74,1),1))</f>
        <v>0.1</v>
      </c>
      <c r="J74" s="32">
        <f>IF(Taxi_journeydata_clean!K73="","",IF(I74&gt;200%,'Taxi_location&amp;demand'!F87,VLOOKUP(I74,'Taxi_location&amp;demand'!$E$5:$F$26,2,FALSE)))</f>
        <v>-9.0899999999999991E-3</v>
      </c>
      <c r="K74" s="32">
        <f>IF(Taxi_journeydata_clean!K73="","",1+J74)</f>
        <v>0.99090999999999996</v>
      </c>
      <c r="M74" s="19">
        <f>IF(Taxi_journeydata_clean!K73="","",F74*(1+R_/EXP(B74)))</f>
        <v>45.291256871332635</v>
      </c>
      <c r="N74" s="30">
        <f>IF(Taxi_journeydata_clean!K73="","",(M74-F74)/F74)</f>
        <v>1.9916348436714464E-6</v>
      </c>
      <c r="O74" s="31">
        <f>IF(Taxi_journeydata_clean!K73="","",ROUND(ROUNDUP(N74,1),1))</f>
        <v>0.1</v>
      </c>
      <c r="P74" s="32">
        <f>IF(Taxi_journeydata_clean!K73="","",IF(O74&gt;200%,'Taxi_location&amp;demand'!F87,VLOOKUP(O74,'Taxi_location&amp;demand'!$E$5:$F$26,2,FALSE)))</f>
        <v>-9.0899999999999991E-3</v>
      </c>
      <c r="Q74" s="32">
        <f>IF(Taxi_journeydata_clean!K73="","",1+P74)</f>
        <v>0.99090999999999996</v>
      </c>
      <c r="S74" t="str">
        <f>IF(Taxi_journeydata_clean!K73="","",VLOOKUP(Taxi_journeydata_clean!G73,'Taxi_location&amp;demand'!$A$5:$B$269,2,FALSE))</f>
        <v>Q</v>
      </c>
      <c r="T74" t="str">
        <f>IF(Taxi_journeydata_clean!K73="","",VLOOKUP(Taxi_journeydata_clean!H73,'Taxi_location&amp;demand'!$A$5:$B$269,2,FALSE))</f>
        <v>Q</v>
      </c>
      <c r="U74" t="str">
        <f>IF(Taxi_journeydata_clean!K73="","",IF(OR(S74="A",T74="A"),"Y","N"))</f>
        <v>N</v>
      </c>
    </row>
    <row r="75" spans="2:21" x14ac:dyDescent="0.35">
      <c r="B75">
        <f>IF(Taxi_journeydata_clean!J74="","",Taxi_journeydata_clean!J74)</f>
        <v>2</v>
      </c>
      <c r="C75" s="18">
        <f>IF(Taxi_journeydata_clean!J74="","",Taxi_journeydata_clean!N74)</f>
        <v>11.450000004842877</v>
      </c>
      <c r="D75" s="19">
        <f>IF(Taxi_journeydata_clean!K74="","",Taxi_journeydata_clean!K74)</f>
        <v>9.5</v>
      </c>
      <c r="F75" s="19">
        <f>IF(Taxi_journeydata_clean!K74="","",Constant+Dist_Mult*Fare_analysis!B75+Dur_Mult*Fare_analysis!C75)</f>
        <v>9.5365000017918646</v>
      </c>
      <c r="G75" s="19">
        <f>IF(Taxi_journeydata_clean!K74="","",F75*(1+1/EXP(B75)))</f>
        <v>10.827124930620325</v>
      </c>
      <c r="H75" s="30">
        <f>IF(Taxi_journeydata_clean!K74="","",(G75-F75)/F75)</f>
        <v>0.13533528323661281</v>
      </c>
      <c r="I75" s="31">
        <f>IF(Taxi_journeydata_clean!K74="","",ROUND(ROUNDUP(H75,1),1))</f>
        <v>0.2</v>
      </c>
      <c r="J75" s="32">
        <f>IF(Taxi_journeydata_clean!K74="","",IF(I75&gt;200%,'Taxi_location&amp;demand'!F88,VLOOKUP(I75,'Taxi_location&amp;demand'!$E$5:$F$26,2,FALSE)))</f>
        <v>-2.1210000000000003E-2</v>
      </c>
      <c r="K75" s="32">
        <f>IF(Taxi_journeydata_clean!K74="","",1+J75)</f>
        <v>0.97879000000000005</v>
      </c>
      <c r="M75" s="19">
        <f>IF(Taxi_journeydata_clean!K74="","",F75*(1+R_/EXP(B75)))</f>
        <v>12.885198676546649</v>
      </c>
      <c r="N75" s="30">
        <f>IF(Taxi_journeydata_clean!K74="","",(M75-F75)/F75)</f>
        <v>0.35114545945845743</v>
      </c>
      <c r="O75" s="31">
        <f>IF(Taxi_journeydata_clean!K74="","",ROUND(ROUNDUP(N75,1),1))</f>
        <v>0.4</v>
      </c>
      <c r="P75" s="32">
        <f>IF(Taxi_journeydata_clean!K74="","",IF(O75&gt;200%,'Taxi_location&amp;demand'!F88,VLOOKUP(O75,'Taxi_location&amp;demand'!$E$5:$F$26,2,FALSE)))</f>
        <v>-4.6460000000000001E-2</v>
      </c>
      <c r="Q75" s="32">
        <f>IF(Taxi_journeydata_clean!K74="","",1+P75)</f>
        <v>0.95354000000000005</v>
      </c>
      <c r="S75" t="str">
        <f>IF(Taxi_journeydata_clean!K74="","",VLOOKUP(Taxi_journeydata_clean!G74,'Taxi_location&amp;demand'!$A$5:$B$269,2,FALSE))</f>
        <v>A</v>
      </c>
      <c r="T75" t="str">
        <f>IF(Taxi_journeydata_clean!K74="","",VLOOKUP(Taxi_journeydata_clean!H74,'Taxi_location&amp;demand'!$A$5:$B$269,2,FALSE))</f>
        <v>A</v>
      </c>
      <c r="U75" t="str">
        <f>IF(Taxi_journeydata_clean!K74="","",IF(OR(S75="A",T75="A"),"Y","N"))</f>
        <v>Y</v>
      </c>
    </row>
    <row r="76" spans="2:21" x14ac:dyDescent="0.35">
      <c r="B76">
        <f>IF(Taxi_journeydata_clean!J75="","",Taxi_journeydata_clean!J75)</f>
        <v>5.0199999999999996</v>
      </c>
      <c r="C76" s="18">
        <f>IF(Taxi_journeydata_clean!J75="","",Taxi_journeydata_clean!N75)</f>
        <v>38.216666663065553</v>
      </c>
      <c r="D76" s="19">
        <f>IF(Taxi_journeydata_clean!K75="","",Taxi_journeydata_clean!K75)</f>
        <v>26</v>
      </c>
      <c r="F76" s="19">
        <f>IF(Taxi_journeydata_clean!K75="","",Constant+Dist_Mult*Fare_analysis!B76+Dur_Mult*Fare_analysis!C76)</f>
        <v>24.876166665334253</v>
      </c>
      <c r="G76" s="19">
        <f>IF(Taxi_journeydata_clean!K75="","",F76*(1+1/EXP(B76)))</f>
        <v>25.040461972500822</v>
      </c>
      <c r="H76" s="30">
        <f>IF(Taxi_journeydata_clean!K75="","",(G76-F76)/F76)</f>
        <v>6.6045267093148867E-3</v>
      </c>
      <c r="I76" s="31">
        <f>IF(Taxi_journeydata_clean!K75="","",ROUND(ROUNDUP(H76,1),1))</f>
        <v>0.1</v>
      </c>
      <c r="J76" s="32">
        <f>IF(Taxi_journeydata_clean!K75="","",IF(I76&gt;200%,'Taxi_location&amp;demand'!F89,VLOOKUP(I76,'Taxi_location&amp;demand'!$E$5:$F$26,2,FALSE)))</f>
        <v>-9.0899999999999991E-3</v>
      </c>
      <c r="K76" s="32">
        <f>IF(Taxi_journeydata_clean!K75="","",1+J76)</f>
        <v>0.99090999999999996</v>
      </c>
      <c r="M76" s="19">
        <f>IF(Taxi_journeydata_clean!K75="","",F76*(1+R_/EXP(B76)))</f>
        <v>25.302452773008092</v>
      </c>
      <c r="N76" s="30">
        <f>IF(Taxi_journeydata_clean!K75="","",(M76-F76)/F76)</f>
        <v>1.7136326243861456E-2</v>
      </c>
      <c r="O76" s="31">
        <f>IF(Taxi_journeydata_clean!K75="","",ROUND(ROUNDUP(N76,1),1))</f>
        <v>0.1</v>
      </c>
      <c r="P76" s="32">
        <f>IF(Taxi_journeydata_clean!K75="","",IF(O76&gt;200%,'Taxi_location&amp;demand'!F89,VLOOKUP(O76,'Taxi_location&amp;demand'!$E$5:$F$26,2,FALSE)))</f>
        <v>-9.0899999999999991E-3</v>
      </c>
      <c r="Q76" s="32">
        <f>IF(Taxi_journeydata_clean!K75="","",1+P76)</f>
        <v>0.99090999999999996</v>
      </c>
      <c r="S76" t="str">
        <f>IF(Taxi_journeydata_clean!K75="","",VLOOKUP(Taxi_journeydata_clean!G75,'Taxi_location&amp;demand'!$A$5:$B$269,2,FALSE))</f>
        <v>B</v>
      </c>
      <c r="T76" t="str">
        <f>IF(Taxi_journeydata_clean!K75="","",VLOOKUP(Taxi_journeydata_clean!H75,'Taxi_location&amp;demand'!$A$5:$B$269,2,FALSE))</f>
        <v>B</v>
      </c>
      <c r="U76" t="str">
        <f>IF(Taxi_journeydata_clean!K75="","",IF(OR(S76="A",T76="A"),"Y","N"))</f>
        <v>N</v>
      </c>
    </row>
    <row r="77" spans="2:21" x14ac:dyDescent="0.35">
      <c r="B77">
        <f>IF(Taxi_journeydata_clean!J76="","",Taxi_journeydata_clean!J76)</f>
        <v>1.0900000000000001</v>
      </c>
      <c r="C77" s="18">
        <f>IF(Taxi_journeydata_clean!J76="","",Taxi_journeydata_clean!N76)</f>
        <v>5.5999999993946403</v>
      </c>
      <c r="D77" s="19">
        <f>IF(Taxi_journeydata_clean!K76="","",Taxi_journeydata_clean!K76)</f>
        <v>6</v>
      </c>
      <c r="F77" s="19">
        <f>IF(Taxi_journeydata_clean!K76="","",Constant+Dist_Mult*Fare_analysis!B77+Dur_Mult*Fare_analysis!C77)</f>
        <v>5.7339999997760174</v>
      </c>
      <c r="G77" s="19">
        <f>IF(Taxi_journeydata_clean!K76="","",F77*(1+1/EXP(B77)))</f>
        <v>7.66186537461512</v>
      </c>
      <c r="H77" s="30">
        <f>IF(Taxi_journeydata_clean!K76="","",(G77-F77)/F77)</f>
        <v>0.3362164937067334</v>
      </c>
      <c r="I77" s="31">
        <f>IF(Taxi_journeydata_clean!K76="","",ROUND(ROUNDUP(H77,1),1))</f>
        <v>0.4</v>
      </c>
      <c r="J77" s="32">
        <f>IF(Taxi_journeydata_clean!K76="","",IF(I77&gt;200%,'Taxi_location&amp;demand'!F90,VLOOKUP(I77,'Taxi_location&amp;demand'!$E$5:$F$26,2,FALSE)))</f>
        <v>-4.6460000000000001E-2</v>
      </c>
      <c r="K77" s="32">
        <f>IF(Taxi_journeydata_clean!K76="","",1+J77)</f>
        <v>0.95354000000000005</v>
      </c>
      <c r="M77" s="19">
        <f>IF(Taxi_journeydata_clean!K76="","",F77*(1+R_/EXP(B77)))</f>
        <v>10.736104082555128</v>
      </c>
      <c r="N77" s="30">
        <f>IF(Taxi_journeydata_clean!K76="","",(M77-F77)/F77)</f>
        <v>0.87235857742841016</v>
      </c>
      <c r="O77" s="31">
        <f>IF(Taxi_journeydata_clean!K76="","",ROUND(ROUNDUP(N77,1),1))</f>
        <v>0.9</v>
      </c>
      <c r="P77" s="32">
        <f>IF(Taxi_journeydata_clean!K76="","",IF(O77&gt;200%,'Taxi_location&amp;demand'!F90,VLOOKUP(O77,'Taxi_location&amp;demand'!$E$5:$F$26,2,FALSE)))</f>
        <v>-0.19190000000000002</v>
      </c>
      <c r="Q77" s="32">
        <f>IF(Taxi_journeydata_clean!K76="","",1+P77)</f>
        <v>0.80810000000000004</v>
      </c>
      <c r="S77" t="str">
        <f>IF(Taxi_journeydata_clean!K76="","",VLOOKUP(Taxi_journeydata_clean!G76,'Taxi_location&amp;demand'!$A$5:$B$269,2,FALSE))</f>
        <v>Q</v>
      </c>
      <c r="T77" t="str">
        <f>IF(Taxi_journeydata_clean!K76="","",VLOOKUP(Taxi_journeydata_clean!H76,'Taxi_location&amp;demand'!$A$5:$B$269,2,FALSE))</f>
        <v>Q</v>
      </c>
      <c r="U77" t="str">
        <f>IF(Taxi_journeydata_clean!K76="","",IF(OR(S77="A",T77="A"),"Y","N"))</f>
        <v>N</v>
      </c>
    </row>
    <row r="78" spans="2:21" x14ac:dyDescent="0.35">
      <c r="B78">
        <f>IF(Taxi_journeydata_clean!J77="","",Taxi_journeydata_clean!J77)</f>
        <v>1</v>
      </c>
      <c r="C78" s="18">
        <f>IF(Taxi_journeydata_clean!J77="","",Taxi_journeydata_clean!N77)</f>
        <v>6.4333333284594119</v>
      </c>
      <c r="D78" s="19">
        <f>IF(Taxi_journeydata_clean!K77="","",Taxi_journeydata_clean!K77)</f>
        <v>6</v>
      </c>
      <c r="F78" s="19">
        <f>IF(Taxi_journeydata_clean!K77="","",Constant+Dist_Mult*Fare_analysis!B78+Dur_Mult*Fare_analysis!C78)</f>
        <v>5.8803333315299824</v>
      </c>
      <c r="G78" s="19">
        <f>IF(Taxi_journeydata_clean!K77="","",F78*(1+1/EXP(B78)))</f>
        <v>8.0435870714350379</v>
      </c>
      <c r="H78" s="30">
        <f>IF(Taxi_journeydata_clean!K77="","",(G78-F78)/F78)</f>
        <v>0.36787944117144233</v>
      </c>
      <c r="I78" s="31">
        <f>IF(Taxi_journeydata_clean!K77="","",ROUND(ROUNDUP(H78,1),1))</f>
        <v>0.4</v>
      </c>
      <c r="J78" s="32">
        <f>IF(Taxi_journeydata_clean!K77="","",IF(I78&gt;200%,'Taxi_location&amp;demand'!F91,VLOOKUP(I78,'Taxi_location&amp;demand'!$E$5:$F$26,2,FALSE)))</f>
        <v>-4.6460000000000001E-2</v>
      </c>
      <c r="K78" s="32">
        <f>IF(Taxi_journeydata_clean!K77="","",1+J78)</f>
        <v>0.95354000000000005</v>
      </c>
      <c r="M78" s="19">
        <f>IF(Taxi_journeydata_clean!K77="","",F78*(1+R_/EXP(B78)))</f>
        <v>11.49318395154247</v>
      </c>
      <c r="N78" s="30">
        <f>IF(Taxi_journeydata_clean!K77="","",(M78-F78)/F78)</f>
        <v>0.9545123215918272</v>
      </c>
      <c r="O78" s="31">
        <f>IF(Taxi_journeydata_clean!K77="","",ROUND(ROUNDUP(N78,1),1))</f>
        <v>1</v>
      </c>
      <c r="P78" s="32">
        <f>IF(Taxi_journeydata_clean!K77="","",IF(O78&gt;200%,'Taxi_location&amp;demand'!F91,VLOOKUP(O78,'Taxi_location&amp;demand'!$E$5:$F$26,2,FALSE)))</f>
        <v>-0.28280000000000005</v>
      </c>
      <c r="Q78" s="32">
        <f>IF(Taxi_journeydata_clean!K77="","",1+P78)</f>
        <v>0.71719999999999995</v>
      </c>
      <c r="S78" t="str">
        <f>IF(Taxi_journeydata_clean!K77="","",VLOOKUP(Taxi_journeydata_clean!G77,'Taxi_location&amp;demand'!$A$5:$B$269,2,FALSE))</f>
        <v>A</v>
      </c>
      <c r="T78" t="str">
        <f>IF(Taxi_journeydata_clean!K77="","",VLOOKUP(Taxi_journeydata_clean!H77,'Taxi_location&amp;demand'!$A$5:$B$269,2,FALSE))</f>
        <v>A</v>
      </c>
      <c r="U78" t="str">
        <f>IF(Taxi_journeydata_clean!K77="","",IF(OR(S78="A",T78="A"),"Y","N"))</f>
        <v>Y</v>
      </c>
    </row>
    <row r="79" spans="2:21" x14ac:dyDescent="0.35">
      <c r="B79">
        <f>IF(Taxi_journeydata_clean!J78="","",Taxi_journeydata_clean!J78)</f>
        <v>2.2400000000000002</v>
      </c>
      <c r="C79" s="18">
        <f>IF(Taxi_journeydata_clean!J78="","",Taxi_journeydata_clean!N78)</f>
        <v>21.666666670935228</v>
      </c>
      <c r="D79" s="19">
        <f>IF(Taxi_journeydata_clean!K78="","",Taxi_journeydata_clean!K78)</f>
        <v>14</v>
      </c>
      <c r="F79" s="19">
        <f>IF(Taxi_journeydata_clean!K78="","",Constant+Dist_Mult*Fare_analysis!B79+Dur_Mult*Fare_analysis!C79)</f>
        <v>13.748666668246036</v>
      </c>
      <c r="G79" s="19">
        <f>IF(Taxi_journeydata_clean!K78="","",F79*(1+1/EXP(B79)))</f>
        <v>15.212329158956393</v>
      </c>
      <c r="H79" s="30">
        <f>IF(Taxi_journeydata_clean!K78="","",(G79-F79)/F79)</f>
        <v>0.10645850437925275</v>
      </c>
      <c r="I79" s="31">
        <f>IF(Taxi_journeydata_clean!K78="","",ROUND(ROUNDUP(H79,1),1))</f>
        <v>0.2</v>
      </c>
      <c r="J79" s="32">
        <f>IF(Taxi_journeydata_clean!K78="","",IF(I79&gt;200%,'Taxi_location&amp;demand'!F92,VLOOKUP(I79,'Taxi_location&amp;demand'!$E$5:$F$26,2,FALSE)))</f>
        <v>-2.1210000000000003E-2</v>
      </c>
      <c r="K79" s="32">
        <f>IF(Taxi_journeydata_clean!K78="","",1+J79)</f>
        <v>0.97879000000000005</v>
      </c>
      <c r="M79" s="19">
        <f>IF(Taxi_journeydata_clean!K78="","",F79*(1+R_/EXP(B79)))</f>
        <v>17.546334397614306</v>
      </c>
      <c r="N79" s="30">
        <f>IF(Taxi_journeydata_clean!K78="","",(M79-F79)/F79)</f>
        <v>0.27622080169703833</v>
      </c>
      <c r="O79" s="31">
        <f>IF(Taxi_journeydata_clean!K78="","",ROUND(ROUNDUP(N79,1),1))</f>
        <v>0.3</v>
      </c>
      <c r="P79" s="32">
        <f>IF(Taxi_journeydata_clean!K78="","",IF(O79&gt;200%,'Taxi_location&amp;demand'!F92,VLOOKUP(O79,'Taxi_location&amp;demand'!$E$5:$F$26,2,FALSE)))</f>
        <v>-3.4340000000000002E-2</v>
      </c>
      <c r="Q79" s="32">
        <f>IF(Taxi_journeydata_clean!K78="","",1+P79)</f>
        <v>0.96565999999999996</v>
      </c>
      <c r="S79" t="str">
        <f>IF(Taxi_journeydata_clean!K78="","",VLOOKUP(Taxi_journeydata_clean!G78,'Taxi_location&amp;demand'!$A$5:$B$269,2,FALSE))</f>
        <v>B</v>
      </c>
      <c r="T79" t="str">
        <f>IF(Taxi_journeydata_clean!K78="","",VLOOKUP(Taxi_journeydata_clean!H78,'Taxi_location&amp;demand'!$A$5:$B$269,2,FALSE))</f>
        <v>B</v>
      </c>
      <c r="U79" t="str">
        <f>IF(Taxi_journeydata_clean!K78="","",IF(OR(S79="A",T79="A"),"Y","N"))</f>
        <v>N</v>
      </c>
    </row>
    <row r="80" spans="2:21" x14ac:dyDescent="0.35">
      <c r="B80">
        <f>IF(Taxi_journeydata_clean!J79="","",Taxi_journeydata_clean!J79)</f>
        <v>4.2699999999999996</v>
      </c>
      <c r="C80" s="18">
        <f>IF(Taxi_journeydata_clean!J79="","",Taxi_journeydata_clean!N79)</f>
        <v>32.183333333814517</v>
      </c>
      <c r="D80" s="19">
        <f>IF(Taxi_journeydata_clean!K79="","",Taxi_journeydata_clean!K79)</f>
        <v>22</v>
      </c>
      <c r="F80" s="19">
        <f>IF(Taxi_journeydata_clean!K79="","",Constant+Dist_Mult*Fare_analysis!B80+Dur_Mult*Fare_analysis!C80)</f>
        <v>21.293833333511373</v>
      </c>
      <c r="G80" s="19">
        <f>IF(Taxi_journeydata_clean!K79="","",F80*(1+1/EXP(B80)))</f>
        <v>21.591559093683852</v>
      </c>
      <c r="H80" s="30">
        <f>IF(Taxi_journeydata_clean!K79="","",(G80-F80)/F80)</f>
        <v>1.398178315333814E-2</v>
      </c>
      <c r="I80" s="31">
        <f>IF(Taxi_journeydata_clean!K79="","",ROUND(ROUNDUP(H80,1),1))</f>
        <v>0.1</v>
      </c>
      <c r="J80" s="32">
        <f>IF(Taxi_journeydata_clean!K79="","",IF(I80&gt;200%,'Taxi_location&amp;demand'!F93,VLOOKUP(I80,'Taxi_location&amp;demand'!$E$5:$F$26,2,FALSE)))</f>
        <v>-9.0899999999999991E-3</v>
      </c>
      <c r="K80" s="32">
        <f>IF(Taxi_journeydata_clean!K79="","",1+J80)</f>
        <v>0.99090999999999996</v>
      </c>
      <c r="M80" s="19">
        <f>IF(Taxi_journeydata_clean!K79="","",F80*(1+R_/EXP(B80)))</f>
        <v>22.066322564317531</v>
      </c>
      <c r="N80" s="30">
        <f>IF(Taxi_journeydata_clean!K79="","",(M80-F80)/F80)</f>
        <v>3.6277602942934944E-2</v>
      </c>
      <c r="O80" s="31">
        <f>IF(Taxi_journeydata_clean!K79="","",ROUND(ROUNDUP(N80,1),1))</f>
        <v>0.1</v>
      </c>
      <c r="P80" s="32">
        <f>IF(Taxi_journeydata_clean!K79="","",IF(O80&gt;200%,'Taxi_location&amp;demand'!F93,VLOOKUP(O80,'Taxi_location&amp;demand'!$E$5:$F$26,2,FALSE)))</f>
        <v>-9.0899999999999991E-3</v>
      </c>
      <c r="Q80" s="32">
        <f>IF(Taxi_journeydata_clean!K79="","",1+P80)</f>
        <v>0.99090999999999996</v>
      </c>
      <c r="S80" t="str">
        <f>IF(Taxi_journeydata_clean!K79="","",VLOOKUP(Taxi_journeydata_clean!G79,'Taxi_location&amp;demand'!$A$5:$B$269,2,FALSE))</f>
        <v>B</v>
      </c>
      <c r="T80" t="str">
        <f>IF(Taxi_journeydata_clean!K79="","",VLOOKUP(Taxi_journeydata_clean!H79,'Taxi_location&amp;demand'!$A$5:$B$269,2,FALSE))</f>
        <v>B</v>
      </c>
      <c r="U80" t="str">
        <f>IF(Taxi_journeydata_clean!K79="","",IF(OR(S80="A",T80="A"),"Y","N"))</f>
        <v>N</v>
      </c>
    </row>
    <row r="81" spans="2:21" x14ac:dyDescent="0.35">
      <c r="B81">
        <f>IF(Taxi_journeydata_clean!J80="","",Taxi_journeydata_clean!J80)</f>
        <v>0.97</v>
      </c>
      <c r="C81" s="18">
        <f>IF(Taxi_journeydata_clean!J80="","",Taxi_journeydata_clean!N80)</f>
        <v>4.9999999953433871</v>
      </c>
      <c r="D81" s="19">
        <f>IF(Taxi_journeydata_clean!K80="","",Taxi_journeydata_clean!K80)</f>
        <v>5.5</v>
      </c>
      <c r="F81" s="19">
        <f>IF(Taxi_journeydata_clean!K80="","",Constant+Dist_Mult*Fare_analysis!B81+Dur_Mult*Fare_analysis!C81)</f>
        <v>5.2959999982770531</v>
      </c>
      <c r="G81" s="19">
        <f>IF(Taxi_journeydata_clean!K80="","",F81*(1+1/EXP(B81)))</f>
        <v>7.3036237674195128</v>
      </c>
      <c r="H81" s="30">
        <f>IF(Taxi_journeydata_clean!K80="","",(G81-F81)/F81)</f>
        <v>0.37908303810339872</v>
      </c>
      <c r="I81" s="31">
        <f>IF(Taxi_journeydata_clean!K80="","",ROUND(ROUNDUP(H81,1),1))</f>
        <v>0.4</v>
      </c>
      <c r="J81" s="32">
        <f>IF(Taxi_journeydata_clean!K80="","",IF(I81&gt;200%,'Taxi_location&amp;demand'!F94,VLOOKUP(I81,'Taxi_location&amp;demand'!$E$5:$F$26,2,FALSE)))</f>
        <v>-4.6460000000000001E-2</v>
      </c>
      <c r="K81" s="32">
        <f>IF(Taxi_journeydata_clean!K80="","",1+J81)</f>
        <v>0.95354000000000005</v>
      </c>
      <c r="M81" s="19">
        <f>IF(Taxi_journeydata_clean!K80="","",F81*(1+R_/EXP(B81)))</f>
        <v>10.505047882728016</v>
      </c>
      <c r="N81" s="30">
        <f>IF(Taxi_journeydata_clean!K80="","",(M81-F81)/F81)</f>
        <v>0.98358154949879562</v>
      </c>
      <c r="O81" s="31">
        <f>IF(Taxi_journeydata_clean!K80="","",ROUND(ROUNDUP(N81,1),1))</f>
        <v>1</v>
      </c>
      <c r="P81" s="32">
        <f>IF(Taxi_journeydata_clean!K80="","",IF(O81&gt;200%,'Taxi_location&amp;demand'!F94,VLOOKUP(O81,'Taxi_location&amp;demand'!$E$5:$F$26,2,FALSE)))</f>
        <v>-0.28280000000000005</v>
      </c>
      <c r="Q81" s="32">
        <f>IF(Taxi_journeydata_clean!K80="","",1+P81)</f>
        <v>0.71719999999999995</v>
      </c>
      <c r="S81" t="str">
        <f>IF(Taxi_journeydata_clean!K80="","",VLOOKUP(Taxi_journeydata_clean!G80,'Taxi_location&amp;demand'!$A$5:$B$269,2,FALSE))</f>
        <v>A</v>
      </c>
      <c r="T81" t="str">
        <f>IF(Taxi_journeydata_clean!K80="","",VLOOKUP(Taxi_journeydata_clean!H80,'Taxi_location&amp;demand'!$A$5:$B$269,2,FALSE))</f>
        <v>A</v>
      </c>
      <c r="U81" t="str">
        <f>IF(Taxi_journeydata_clean!K80="","",IF(OR(S81="A",T81="A"),"Y","N"))</f>
        <v>Y</v>
      </c>
    </row>
    <row r="82" spans="2:21" x14ac:dyDescent="0.35">
      <c r="B82">
        <f>IF(Taxi_journeydata_clean!J81="","",Taxi_journeydata_clean!J81)</f>
        <v>2.2999999999999998</v>
      </c>
      <c r="C82" s="18">
        <f>IF(Taxi_journeydata_clean!J81="","",Taxi_journeydata_clean!N81)</f>
        <v>18.949999997857958</v>
      </c>
      <c r="D82" s="19">
        <f>IF(Taxi_journeydata_clean!K81="","",Taxi_journeydata_clean!K81)</f>
        <v>13</v>
      </c>
      <c r="F82" s="19">
        <f>IF(Taxi_journeydata_clean!K81="","",Constant+Dist_Mult*Fare_analysis!B82+Dur_Mult*Fare_analysis!C82)</f>
        <v>12.851499999207444</v>
      </c>
      <c r="G82" s="19">
        <f>IF(Taxi_journeydata_clean!K81="","",F82*(1+1/EXP(B82)))</f>
        <v>14.139976529231596</v>
      </c>
      <c r="H82" s="30">
        <f>IF(Taxi_journeydata_clean!K81="","",(G82-F82)/F82)</f>
        <v>0.10025884372280376</v>
      </c>
      <c r="I82" s="31">
        <f>IF(Taxi_journeydata_clean!K81="","",ROUND(ROUNDUP(H82,1),1))</f>
        <v>0.2</v>
      </c>
      <c r="J82" s="32">
        <f>IF(Taxi_journeydata_clean!K81="","",IF(I82&gt;200%,'Taxi_location&amp;demand'!F95,VLOOKUP(I82,'Taxi_location&amp;demand'!$E$5:$F$26,2,FALSE)))</f>
        <v>-2.1210000000000003E-2</v>
      </c>
      <c r="K82" s="32">
        <f>IF(Taxi_journeydata_clean!K81="","",1+J82)</f>
        <v>0.97879000000000005</v>
      </c>
      <c r="M82" s="19">
        <f>IF(Taxi_journeydata_clean!K81="","",F82*(1+R_/EXP(B82)))</f>
        <v>16.194624366455741</v>
      </c>
      <c r="N82" s="30">
        <f>IF(Taxi_journeydata_clean!K81="","",(M82-F82)/F82)</f>
        <v>0.26013495447647889</v>
      </c>
      <c r="O82" s="31">
        <f>IF(Taxi_journeydata_clean!K81="","",ROUND(ROUNDUP(N82,1),1))</f>
        <v>0.3</v>
      </c>
      <c r="P82" s="32">
        <f>IF(Taxi_journeydata_clean!K81="","",IF(O82&gt;200%,'Taxi_location&amp;demand'!F95,VLOOKUP(O82,'Taxi_location&amp;demand'!$E$5:$F$26,2,FALSE)))</f>
        <v>-3.4340000000000002E-2</v>
      </c>
      <c r="Q82" s="32">
        <f>IF(Taxi_journeydata_clean!K81="","",1+P82)</f>
        <v>0.96565999999999996</v>
      </c>
      <c r="S82" t="str">
        <f>IF(Taxi_journeydata_clean!K81="","",VLOOKUP(Taxi_journeydata_clean!G81,'Taxi_location&amp;demand'!$A$5:$B$269,2,FALSE))</f>
        <v>A</v>
      </c>
      <c r="T82" t="str">
        <f>IF(Taxi_journeydata_clean!K81="","",VLOOKUP(Taxi_journeydata_clean!H81,'Taxi_location&amp;demand'!$A$5:$B$269,2,FALSE))</f>
        <v>Bx</v>
      </c>
      <c r="U82" t="str">
        <f>IF(Taxi_journeydata_clean!K81="","",IF(OR(S82="A",T82="A"),"Y","N"))</f>
        <v>Y</v>
      </c>
    </row>
    <row r="83" spans="2:21" x14ac:dyDescent="0.35">
      <c r="B83">
        <f>IF(Taxi_journeydata_clean!J82="","",Taxi_journeydata_clean!J82)</f>
        <v>0.7</v>
      </c>
      <c r="C83" s="18">
        <f>IF(Taxi_journeydata_clean!J82="","",Taxi_journeydata_clean!N82)</f>
        <v>5.5666666687466204</v>
      </c>
      <c r="D83" s="19">
        <f>IF(Taxi_journeydata_clean!K82="","",Taxi_journeydata_clean!K82)</f>
        <v>5.5</v>
      </c>
      <c r="F83" s="19">
        <f>IF(Taxi_journeydata_clean!K82="","",Constant+Dist_Mult*Fare_analysis!B83+Dur_Mult*Fare_analysis!C83)</f>
        <v>5.0196666674362493</v>
      </c>
      <c r="G83" s="19">
        <f>IF(Taxi_journeydata_clean!K82="","",F83*(1+1/EXP(B83)))</f>
        <v>7.5123593644166906</v>
      </c>
      <c r="H83" s="30">
        <f>IF(Taxi_journeydata_clean!K82="","",(G83-F83)/F83)</f>
        <v>0.49658530379140936</v>
      </c>
      <c r="I83" s="31">
        <f>IF(Taxi_journeydata_clean!K82="","",ROUND(ROUNDUP(H83,1),1))</f>
        <v>0.5</v>
      </c>
      <c r="J83" s="32">
        <f>IF(Taxi_journeydata_clean!K82="","",IF(I83&gt;200%,'Taxi_location&amp;demand'!F96,VLOOKUP(I83,'Taxi_location&amp;demand'!$E$5:$F$26,2,FALSE)))</f>
        <v>-6.7670000000000008E-2</v>
      </c>
      <c r="K83" s="32">
        <f>IF(Taxi_journeydata_clean!K82="","",1+J83)</f>
        <v>0.93232999999999999</v>
      </c>
      <c r="M83" s="19">
        <f>IF(Taxi_journeydata_clean!K82="","",F83*(1+R_/EXP(B83)))</f>
        <v>11.487290641293949</v>
      </c>
      <c r="N83" s="30">
        <f>IF(Taxi_journeydata_clean!K82="","",(M83-F83)/F83)</f>
        <v>1.2884568642405456</v>
      </c>
      <c r="O83" s="31">
        <f>IF(Taxi_journeydata_clean!K82="","",ROUND(ROUNDUP(N83,1),1))</f>
        <v>1.3</v>
      </c>
      <c r="P83" s="32">
        <f>IF(Taxi_journeydata_clean!K82="","",IF(O83&gt;200%,'Taxi_location&amp;demand'!F96,VLOOKUP(O83,'Taxi_location&amp;demand'!$E$5:$F$26,2,FALSE)))</f>
        <v>-0.47469999999999996</v>
      </c>
      <c r="Q83" s="32">
        <f>IF(Taxi_journeydata_clean!K82="","",1+P83)</f>
        <v>0.5253000000000001</v>
      </c>
      <c r="S83" t="str">
        <f>IF(Taxi_journeydata_clean!K82="","",VLOOKUP(Taxi_journeydata_clean!G82,'Taxi_location&amp;demand'!$A$5:$B$269,2,FALSE))</f>
        <v>A</v>
      </c>
      <c r="T83" t="str">
        <f>IF(Taxi_journeydata_clean!K82="","",VLOOKUP(Taxi_journeydata_clean!H82,'Taxi_location&amp;demand'!$A$5:$B$269,2,FALSE))</f>
        <v>A</v>
      </c>
      <c r="U83" t="str">
        <f>IF(Taxi_journeydata_clean!K82="","",IF(OR(S83="A",T83="A"),"Y","N"))</f>
        <v>Y</v>
      </c>
    </row>
    <row r="84" spans="2:21" x14ac:dyDescent="0.35">
      <c r="B84">
        <f>IF(Taxi_journeydata_clean!J83="","",Taxi_journeydata_clean!J83)</f>
        <v>14.2</v>
      </c>
      <c r="C84" s="18">
        <f>IF(Taxi_journeydata_clean!J83="","",Taxi_journeydata_clean!N83)</f>
        <v>51.349999996600673</v>
      </c>
      <c r="D84" s="19">
        <f>IF(Taxi_journeydata_clean!K83="","",Taxi_journeydata_clean!K83)</f>
        <v>46</v>
      </c>
      <c r="F84" s="19">
        <f>IF(Taxi_journeydata_clean!K83="","",Constant+Dist_Mult*Fare_analysis!B84+Dur_Mult*Fare_analysis!C84)</f>
        <v>46.259499998742243</v>
      </c>
      <c r="G84" s="19">
        <f>IF(Taxi_journeydata_clean!K83="","",F84*(1+1/EXP(B84)))</f>
        <v>46.259531492123536</v>
      </c>
      <c r="H84" s="30">
        <f>IF(Taxi_journeydata_clean!K83="","",(G84-F84)/F84)</f>
        <v>6.8079813430544041E-7</v>
      </c>
      <c r="I84" s="31">
        <f>IF(Taxi_journeydata_clean!K83="","",ROUND(ROUNDUP(H84,1),1))</f>
        <v>0.1</v>
      </c>
      <c r="J84" s="32">
        <f>IF(Taxi_journeydata_clean!K83="","",IF(I84&gt;200%,'Taxi_location&amp;demand'!F97,VLOOKUP(I84,'Taxi_location&amp;demand'!$E$5:$F$26,2,FALSE)))</f>
        <v>-9.0899999999999991E-3</v>
      </c>
      <c r="K84" s="32">
        <f>IF(Taxi_journeydata_clean!K83="","",1+J84)</f>
        <v>0.99090999999999996</v>
      </c>
      <c r="M84" s="19">
        <f>IF(Taxi_journeydata_clean!K83="","",F84*(1+R_/EXP(B84)))</f>
        <v>46.259581712524344</v>
      </c>
      <c r="N84" s="30">
        <f>IF(Taxi_journeydata_clean!K83="","",(M84-F84)/F84)</f>
        <v>1.7664216453672481E-6</v>
      </c>
      <c r="O84" s="31">
        <f>IF(Taxi_journeydata_clean!K83="","",ROUND(ROUNDUP(N84,1),1))</f>
        <v>0.1</v>
      </c>
      <c r="P84" s="32">
        <f>IF(Taxi_journeydata_clean!K83="","",IF(O84&gt;200%,'Taxi_location&amp;demand'!F97,VLOOKUP(O84,'Taxi_location&amp;demand'!$E$5:$F$26,2,FALSE)))</f>
        <v>-9.0899999999999991E-3</v>
      </c>
      <c r="Q84" s="32">
        <f>IF(Taxi_journeydata_clean!K83="","",1+P84)</f>
        <v>0.99090999999999996</v>
      </c>
      <c r="S84" t="str">
        <f>IF(Taxi_journeydata_clean!K83="","",VLOOKUP(Taxi_journeydata_clean!G83,'Taxi_location&amp;demand'!$A$5:$B$269,2,FALSE))</f>
        <v>B</v>
      </c>
      <c r="T84" t="str">
        <f>IF(Taxi_journeydata_clean!K83="","",VLOOKUP(Taxi_journeydata_clean!H83,'Taxi_location&amp;demand'!$A$5:$B$269,2,FALSE))</f>
        <v>Q</v>
      </c>
      <c r="U84" t="str">
        <f>IF(Taxi_journeydata_clean!K83="","",IF(OR(S84="A",T84="A"),"Y","N"))</f>
        <v>N</v>
      </c>
    </row>
    <row r="85" spans="2:21" x14ac:dyDescent="0.35">
      <c r="B85">
        <f>IF(Taxi_journeydata_clean!J84="","",Taxi_journeydata_clean!J84)</f>
        <v>1.42</v>
      </c>
      <c r="C85" s="18">
        <f>IF(Taxi_journeydata_clean!J84="","",Taxi_journeydata_clean!N84)</f>
        <v>13.566666663391516</v>
      </c>
      <c r="D85" s="19">
        <f>IF(Taxi_journeydata_clean!K84="","",Taxi_journeydata_clean!K84)</f>
        <v>10</v>
      </c>
      <c r="F85" s="19">
        <f>IF(Taxi_journeydata_clean!K84="","",Constant+Dist_Mult*Fare_analysis!B85+Dur_Mult*Fare_analysis!C85)</f>
        <v>9.2756666654548603</v>
      </c>
      <c r="G85" s="19">
        <f>IF(Taxi_journeydata_clean!K84="","",F85*(1+1/EXP(B85)))</f>
        <v>11.517725314559893</v>
      </c>
      <c r="H85" s="30">
        <f>IF(Taxi_journeydata_clean!K84="","",(G85-F85)/F85)</f>
        <v>0.24171401689703637</v>
      </c>
      <c r="I85" s="31">
        <f>IF(Taxi_journeydata_clean!K84="","",ROUND(ROUNDUP(H85,1),1))</f>
        <v>0.3</v>
      </c>
      <c r="J85" s="32">
        <f>IF(Taxi_journeydata_clean!K84="","",IF(I85&gt;200%,'Taxi_location&amp;demand'!F98,VLOOKUP(I85,'Taxi_location&amp;demand'!$E$5:$F$26,2,FALSE)))</f>
        <v>-3.4340000000000002E-2</v>
      </c>
      <c r="K85" s="32">
        <f>IF(Taxi_journeydata_clean!K84="","",1+J85)</f>
        <v>0.96565999999999996</v>
      </c>
      <c r="M85" s="19">
        <f>IF(Taxi_journeydata_clean!K84="","",F85*(1+R_/EXP(B85)))</f>
        <v>15.09298714274934</v>
      </c>
      <c r="N85" s="30">
        <f>IF(Taxi_journeydata_clean!K84="","",(M85-F85)/F85)</f>
        <v>0.6271592853761967</v>
      </c>
      <c r="O85" s="31">
        <f>IF(Taxi_journeydata_clean!K84="","",ROUND(ROUNDUP(N85,1),1))</f>
        <v>0.7</v>
      </c>
      <c r="P85" s="32">
        <f>IF(Taxi_journeydata_clean!K84="","",IF(O85&gt;200%,'Taxi_location&amp;demand'!F98,VLOOKUP(O85,'Taxi_location&amp;demand'!$E$5:$F$26,2,FALSE)))</f>
        <v>-0.1111</v>
      </c>
      <c r="Q85" s="32">
        <f>IF(Taxi_journeydata_clean!K84="","",1+P85)</f>
        <v>0.88890000000000002</v>
      </c>
      <c r="S85" t="str">
        <f>IF(Taxi_journeydata_clean!K84="","",VLOOKUP(Taxi_journeydata_clean!G84,'Taxi_location&amp;demand'!$A$5:$B$269,2,FALSE))</f>
        <v>A</v>
      </c>
      <c r="T85" t="str">
        <f>IF(Taxi_journeydata_clean!K84="","",VLOOKUP(Taxi_journeydata_clean!H84,'Taxi_location&amp;demand'!$A$5:$B$269,2,FALSE))</f>
        <v>A</v>
      </c>
      <c r="U85" t="str">
        <f>IF(Taxi_journeydata_clean!K84="","",IF(OR(S85="A",T85="A"),"Y","N"))</f>
        <v>Y</v>
      </c>
    </row>
    <row r="86" spans="2:21" x14ac:dyDescent="0.35">
      <c r="B86">
        <f>IF(Taxi_journeydata_clean!J85="","",Taxi_journeydata_clean!J85)</f>
        <v>1.1100000000000001</v>
      </c>
      <c r="C86" s="18">
        <f>IF(Taxi_journeydata_clean!J85="","",Taxi_journeydata_clean!N85)</f>
        <v>4.8166666715405881</v>
      </c>
      <c r="D86" s="19">
        <f>IF(Taxi_journeydata_clean!K85="","",Taxi_journeydata_clean!K85)</f>
        <v>5.5</v>
      </c>
      <c r="F86" s="19">
        <f>IF(Taxi_journeydata_clean!K85="","",Constant+Dist_Mult*Fare_analysis!B86+Dur_Mult*Fare_analysis!C86)</f>
        <v>5.4801666684700177</v>
      </c>
      <c r="G86" s="19">
        <f>IF(Taxi_journeydata_clean!K85="","",F86*(1+1/EXP(B86)))</f>
        <v>7.2862047022498766</v>
      </c>
      <c r="H86" s="30">
        <f>IF(Taxi_journeydata_clean!K85="","",(G86-F86)/F86)</f>
        <v>0.32955896107518906</v>
      </c>
      <c r="I86" s="31">
        <f>IF(Taxi_journeydata_clean!K85="","",ROUND(ROUNDUP(H86,1),1))</f>
        <v>0.4</v>
      </c>
      <c r="J86" s="32">
        <f>IF(Taxi_journeydata_clean!K85="","",IF(I86&gt;200%,'Taxi_location&amp;demand'!F99,VLOOKUP(I86,'Taxi_location&amp;demand'!$E$5:$F$26,2,FALSE)))</f>
        <v>-4.6460000000000001E-2</v>
      </c>
      <c r="K86" s="32">
        <f>IF(Taxi_journeydata_clean!K85="","",1+J86)</f>
        <v>0.95354000000000005</v>
      </c>
      <c r="M86" s="19">
        <f>IF(Taxi_journeydata_clean!K85="","",F86*(1+R_/EXP(B86)))</f>
        <v>10.166173451064243</v>
      </c>
      <c r="N86" s="30">
        <f>IF(Taxi_journeydata_clean!K85="","",(M86-F86)/F86)</f>
        <v>0.85508472024309612</v>
      </c>
      <c r="O86" s="31">
        <f>IF(Taxi_journeydata_clean!K85="","",ROUND(ROUNDUP(N86,1),1))</f>
        <v>0.9</v>
      </c>
      <c r="P86" s="32">
        <f>IF(Taxi_journeydata_clean!K85="","",IF(O86&gt;200%,'Taxi_location&amp;demand'!F99,VLOOKUP(O86,'Taxi_location&amp;demand'!$E$5:$F$26,2,FALSE)))</f>
        <v>-0.19190000000000002</v>
      </c>
      <c r="Q86" s="32">
        <f>IF(Taxi_journeydata_clean!K85="","",1+P86)</f>
        <v>0.80810000000000004</v>
      </c>
      <c r="S86" t="str">
        <f>IF(Taxi_journeydata_clean!K85="","",VLOOKUP(Taxi_journeydata_clean!G85,'Taxi_location&amp;demand'!$A$5:$B$269,2,FALSE))</f>
        <v>A</v>
      </c>
      <c r="T86" t="str">
        <f>IF(Taxi_journeydata_clean!K85="","",VLOOKUP(Taxi_journeydata_clean!H85,'Taxi_location&amp;demand'!$A$5:$B$269,2,FALSE))</f>
        <v>A</v>
      </c>
      <c r="U86" t="str">
        <f>IF(Taxi_journeydata_clean!K85="","",IF(OR(S86="A",T86="A"),"Y","N"))</f>
        <v>Y</v>
      </c>
    </row>
    <row r="87" spans="2:21" x14ac:dyDescent="0.35">
      <c r="B87">
        <f>IF(Taxi_journeydata_clean!J86="","",Taxi_journeydata_clean!J86)</f>
        <v>5.78</v>
      </c>
      <c r="C87" s="18">
        <f>IF(Taxi_journeydata_clean!J86="","",Taxi_journeydata_clean!N86)</f>
        <v>38.533333330415189</v>
      </c>
      <c r="D87" s="19">
        <f>IF(Taxi_journeydata_clean!K86="","",Taxi_journeydata_clean!K86)</f>
        <v>26</v>
      </c>
      <c r="F87" s="19">
        <f>IF(Taxi_journeydata_clean!K86="","",Constant+Dist_Mult*Fare_analysis!B87+Dur_Mult*Fare_analysis!C87)</f>
        <v>26.361333332253619</v>
      </c>
      <c r="G87" s="19">
        <f>IF(Taxi_journeydata_clean!K86="","",F87*(1+1/EXP(B87)))</f>
        <v>26.442755988698618</v>
      </c>
      <c r="H87" s="30">
        <f>IF(Taxi_journeydata_clean!K86="","",(G87-F87)/F87)</f>
        <v>3.0887154082368559E-3</v>
      </c>
      <c r="I87" s="31">
        <f>IF(Taxi_journeydata_clean!K86="","",ROUND(ROUNDUP(H87,1),1))</f>
        <v>0.1</v>
      </c>
      <c r="J87" s="32">
        <f>IF(Taxi_journeydata_clean!K86="","",IF(I87&gt;200%,'Taxi_location&amp;demand'!F100,VLOOKUP(I87,'Taxi_location&amp;demand'!$E$5:$F$26,2,FALSE)))</f>
        <v>-9.0899999999999991E-3</v>
      </c>
      <c r="K87" s="32">
        <f>IF(Taxi_journeydata_clean!K86="","",1+J87)</f>
        <v>0.99090999999999996</v>
      </c>
      <c r="M87" s="19">
        <f>IF(Taxi_journeydata_clean!K86="","",F87*(1+R_/EXP(B87)))</f>
        <v>26.572595284228989</v>
      </c>
      <c r="N87" s="30">
        <f>IF(Taxi_journeydata_clean!K86="","",(M87-F87)/F87)</f>
        <v>8.0140844665427743E-3</v>
      </c>
      <c r="O87" s="31">
        <f>IF(Taxi_journeydata_clean!K86="","",ROUND(ROUNDUP(N87,1),1))</f>
        <v>0.1</v>
      </c>
      <c r="P87" s="32">
        <f>IF(Taxi_journeydata_clean!K86="","",IF(O87&gt;200%,'Taxi_location&amp;demand'!F100,VLOOKUP(O87,'Taxi_location&amp;demand'!$E$5:$F$26,2,FALSE)))</f>
        <v>-9.0899999999999991E-3</v>
      </c>
      <c r="Q87" s="32">
        <f>IF(Taxi_journeydata_clean!K86="","",1+P87)</f>
        <v>0.99090999999999996</v>
      </c>
      <c r="S87" t="str">
        <f>IF(Taxi_journeydata_clean!K86="","",VLOOKUP(Taxi_journeydata_clean!G86,'Taxi_location&amp;demand'!$A$5:$B$269,2,FALSE))</f>
        <v>A</v>
      </c>
      <c r="T87" t="str">
        <f>IF(Taxi_journeydata_clean!K86="","",VLOOKUP(Taxi_journeydata_clean!H86,'Taxi_location&amp;demand'!$A$5:$B$269,2,FALSE))</f>
        <v>Bx</v>
      </c>
      <c r="U87" t="str">
        <f>IF(Taxi_journeydata_clean!K86="","",IF(OR(S87="A",T87="A"),"Y","N"))</f>
        <v>Y</v>
      </c>
    </row>
    <row r="88" spans="2:21" x14ac:dyDescent="0.35">
      <c r="B88">
        <f>IF(Taxi_journeydata_clean!J87="","",Taxi_journeydata_clean!J87)</f>
        <v>2.5</v>
      </c>
      <c r="C88" s="18">
        <f>IF(Taxi_journeydata_clean!J87="","",Taxi_journeydata_clean!N87)</f>
        <v>17.850000002654269</v>
      </c>
      <c r="D88" s="19">
        <f>IF(Taxi_journeydata_clean!K87="","",Taxi_journeydata_clean!K87)</f>
        <v>13</v>
      </c>
      <c r="F88" s="19">
        <f>IF(Taxi_journeydata_clean!K87="","",Constant+Dist_Mult*Fare_analysis!B88+Dur_Mult*Fare_analysis!C88)</f>
        <v>12.804500000982081</v>
      </c>
      <c r="G88" s="19">
        <f>IF(Taxi_journeydata_clean!K87="","",F88*(1+1/EXP(B88)))</f>
        <v>13.855557365942406</v>
      </c>
      <c r="H88" s="30">
        <f>IF(Taxi_journeydata_clean!K87="","",(G88-F88)/F88)</f>
        <v>8.2084998623898717E-2</v>
      </c>
      <c r="I88" s="31">
        <f>IF(Taxi_journeydata_clean!K87="","",ROUND(ROUNDUP(H88,1),1))</f>
        <v>0.1</v>
      </c>
      <c r="J88" s="32">
        <f>IF(Taxi_journeydata_clean!K87="","",IF(I88&gt;200%,'Taxi_location&amp;demand'!F101,VLOOKUP(I88,'Taxi_location&amp;demand'!$E$5:$F$26,2,FALSE)))</f>
        <v>-9.0899999999999991E-3</v>
      </c>
      <c r="K88" s="32">
        <f>IF(Taxi_journeydata_clean!K87="","",1+J88)</f>
        <v>0.99090999999999996</v>
      </c>
      <c r="M88" s="19">
        <f>IF(Taxi_journeydata_clean!K87="","",F88*(1+R_/EXP(B88)))</f>
        <v>15.531608649293112</v>
      </c>
      <c r="N88" s="30">
        <f>IF(Taxi_journeydata_clean!K87="","",(M88-F88)/F88)</f>
        <v>0.21298048718043397</v>
      </c>
      <c r="O88" s="31">
        <f>IF(Taxi_journeydata_clean!K87="","",ROUND(ROUNDUP(N88,1),1))</f>
        <v>0.3</v>
      </c>
      <c r="P88" s="32">
        <f>IF(Taxi_journeydata_clean!K87="","",IF(O88&gt;200%,'Taxi_location&amp;demand'!F101,VLOOKUP(O88,'Taxi_location&amp;demand'!$E$5:$F$26,2,FALSE)))</f>
        <v>-3.4340000000000002E-2</v>
      </c>
      <c r="Q88" s="32">
        <f>IF(Taxi_journeydata_clean!K87="","",1+P88)</f>
        <v>0.96565999999999996</v>
      </c>
      <c r="S88" t="str">
        <f>IF(Taxi_journeydata_clean!K87="","",VLOOKUP(Taxi_journeydata_clean!G87,'Taxi_location&amp;demand'!$A$5:$B$269,2,FALSE))</f>
        <v>B</v>
      </c>
      <c r="T88" t="str">
        <f>IF(Taxi_journeydata_clean!K87="","",VLOOKUP(Taxi_journeydata_clean!H87,'Taxi_location&amp;demand'!$A$5:$B$269,2,FALSE))</f>
        <v>B</v>
      </c>
      <c r="U88" t="str">
        <f>IF(Taxi_journeydata_clean!K87="","",IF(OR(S88="A",T88="A"),"Y","N"))</f>
        <v>N</v>
      </c>
    </row>
    <row r="89" spans="2:21" x14ac:dyDescent="0.35">
      <c r="B89">
        <f>IF(Taxi_journeydata_clean!J88="","",Taxi_journeydata_clean!J88)</f>
        <v>1.4</v>
      </c>
      <c r="C89" s="18">
        <f>IF(Taxi_journeydata_clean!J88="","",Taxi_journeydata_clean!N88)</f>
        <v>9.916666669305414</v>
      </c>
      <c r="D89" s="19">
        <f>IF(Taxi_journeydata_clean!K88="","",Taxi_journeydata_clean!K88)</f>
        <v>8.5</v>
      </c>
      <c r="F89" s="19">
        <f>IF(Taxi_journeydata_clean!K88="","",Constant+Dist_Mult*Fare_analysis!B89+Dur_Mult*Fare_analysis!C89)</f>
        <v>7.8891666676430034</v>
      </c>
      <c r="G89" s="19">
        <f>IF(Taxi_journeydata_clean!K88="","",F89*(1+1/EXP(B89)))</f>
        <v>9.834611215913089</v>
      </c>
      <c r="H89" s="30">
        <f>IF(Taxi_journeydata_clean!K88="","",(G89-F89)/F89)</f>
        <v>0.24659696394160649</v>
      </c>
      <c r="I89" s="31">
        <f>IF(Taxi_journeydata_clean!K88="","",ROUND(ROUNDUP(H89,1),1))</f>
        <v>0.3</v>
      </c>
      <c r="J89" s="32">
        <f>IF(Taxi_journeydata_clean!K88="","",IF(I89&gt;200%,'Taxi_location&amp;demand'!F102,VLOOKUP(I89,'Taxi_location&amp;demand'!$E$5:$F$26,2,FALSE)))</f>
        <v>-3.4340000000000002E-2</v>
      </c>
      <c r="K89" s="32">
        <f>IF(Taxi_journeydata_clean!K88="","",1+J89)</f>
        <v>0.96565999999999996</v>
      </c>
      <c r="M89" s="19">
        <f>IF(Taxi_journeydata_clean!K88="","",F89*(1+R_/EXP(B89)))</f>
        <v>12.936882262687769</v>
      </c>
      <c r="N89" s="30">
        <f>IF(Taxi_journeydata_clean!K88="","",(M89-F89)/F89)</f>
        <v>0.63982874335101858</v>
      </c>
      <c r="O89" s="31">
        <f>IF(Taxi_journeydata_clean!K88="","",ROUND(ROUNDUP(N89,1),1))</f>
        <v>0.7</v>
      </c>
      <c r="P89" s="32">
        <f>IF(Taxi_journeydata_clean!K88="","",IF(O89&gt;200%,'Taxi_location&amp;demand'!F102,VLOOKUP(O89,'Taxi_location&amp;demand'!$E$5:$F$26,2,FALSE)))</f>
        <v>-0.1111</v>
      </c>
      <c r="Q89" s="32">
        <f>IF(Taxi_journeydata_clean!K88="","",1+P89)</f>
        <v>0.88890000000000002</v>
      </c>
      <c r="S89" t="str">
        <f>IF(Taxi_journeydata_clean!K88="","",VLOOKUP(Taxi_journeydata_clean!G88,'Taxi_location&amp;demand'!$A$5:$B$269,2,FALSE))</f>
        <v>Q</v>
      </c>
      <c r="T89" t="str">
        <f>IF(Taxi_journeydata_clean!K88="","",VLOOKUP(Taxi_journeydata_clean!H88,'Taxi_location&amp;demand'!$A$5:$B$269,2,FALSE))</f>
        <v>Q</v>
      </c>
      <c r="U89" t="str">
        <f>IF(Taxi_journeydata_clean!K88="","",IF(OR(S89="A",T89="A"),"Y","N"))</f>
        <v>N</v>
      </c>
    </row>
    <row r="90" spans="2:21" x14ac:dyDescent="0.35">
      <c r="B90">
        <f>IF(Taxi_journeydata_clean!J89="","",Taxi_journeydata_clean!J89)</f>
        <v>1.05</v>
      </c>
      <c r="C90" s="18">
        <f>IF(Taxi_journeydata_clean!J89="","",Taxi_journeydata_clean!N89)</f>
        <v>6.883333328878507</v>
      </c>
      <c r="D90" s="19">
        <f>IF(Taxi_journeydata_clean!K89="","",Taxi_journeydata_clean!K89)</f>
        <v>6.5</v>
      </c>
      <c r="F90" s="19">
        <f>IF(Taxi_journeydata_clean!K89="","",Constant+Dist_Mult*Fare_analysis!B90+Dur_Mult*Fare_analysis!C90)</f>
        <v>6.1368333316850476</v>
      </c>
      <c r="G90" s="19">
        <f>IF(Taxi_journeydata_clean!K89="","",F90*(1+1/EXP(B90)))</f>
        <v>8.2843429744452255</v>
      </c>
      <c r="H90" s="30">
        <f>IF(Taxi_journeydata_clean!K89="","",(G90-F90)/F90)</f>
        <v>0.34993774911115538</v>
      </c>
      <c r="I90" s="31">
        <f>IF(Taxi_journeydata_clean!K89="","",ROUND(ROUNDUP(H90,1),1))</f>
        <v>0.4</v>
      </c>
      <c r="J90" s="32">
        <f>IF(Taxi_journeydata_clean!K89="","",IF(I90&gt;200%,'Taxi_location&amp;demand'!F103,VLOOKUP(I90,'Taxi_location&amp;demand'!$E$5:$F$26,2,FALSE)))</f>
        <v>-4.6460000000000001E-2</v>
      </c>
      <c r="K90" s="32">
        <f>IF(Taxi_journeydata_clean!K89="","",1+J90)</f>
        <v>0.95354000000000005</v>
      </c>
      <c r="M90" s="19">
        <f>IF(Taxi_journeydata_clean!K89="","",F90*(1+R_/EXP(B90)))</f>
        <v>11.708833789836705</v>
      </c>
      <c r="N90" s="30">
        <f>IF(Taxi_journeydata_clean!K89="","",(M90-F90)/F90)</f>
        <v>0.90796020634663399</v>
      </c>
      <c r="O90" s="31">
        <f>IF(Taxi_journeydata_clean!K89="","",ROUND(ROUNDUP(N90,1),1))</f>
        <v>1</v>
      </c>
      <c r="P90" s="32">
        <f>IF(Taxi_journeydata_clean!K89="","",IF(O90&gt;200%,'Taxi_location&amp;demand'!F103,VLOOKUP(O90,'Taxi_location&amp;demand'!$E$5:$F$26,2,FALSE)))</f>
        <v>-0.28280000000000005</v>
      </c>
      <c r="Q90" s="32">
        <f>IF(Taxi_journeydata_clean!K89="","",1+P90)</f>
        <v>0.71719999999999995</v>
      </c>
      <c r="S90" t="str">
        <f>IF(Taxi_journeydata_clean!K89="","",VLOOKUP(Taxi_journeydata_clean!G89,'Taxi_location&amp;demand'!$A$5:$B$269,2,FALSE))</f>
        <v>A</v>
      </c>
      <c r="T90" t="str">
        <f>IF(Taxi_journeydata_clean!K89="","",VLOOKUP(Taxi_journeydata_clean!H89,'Taxi_location&amp;demand'!$A$5:$B$269,2,FALSE))</f>
        <v>A</v>
      </c>
      <c r="U90" t="str">
        <f>IF(Taxi_journeydata_clean!K89="","",IF(OR(S90="A",T90="A"),"Y","N"))</f>
        <v>Y</v>
      </c>
    </row>
    <row r="91" spans="2:21" x14ac:dyDescent="0.35">
      <c r="B91">
        <f>IF(Taxi_journeydata_clean!J90="","",Taxi_journeydata_clean!J90)</f>
        <v>2.4500000000000002</v>
      </c>
      <c r="C91" s="18">
        <f>IF(Taxi_journeydata_clean!J90="","",Taxi_journeydata_clean!N90)</f>
        <v>18.233333331299946</v>
      </c>
      <c r="D91" s="19">
        <f>IF(Taxi_journeydata_clean!K90="","",Taxi_journeydata_clean!K90)</f>
        <v>12.5</v>
      </c>
      <c r="F91" s="19">
        <f>IF(Taxi_journeydata_clean!K90="","",Constant+Dist_Mult*Fare_analysis!B91+Dur_Mult*Fare_analysis!C91)</f>
        <v>12.856333332580981</v>
      </c>
      <c r="G91" s="19">
        <f>IF(Taxi_journeydata_clean!K90="","",F91*(1+1/EXP(B91)))</f>
        <v>13.965752445080799</v>
      </c>
      <c r="H91" s="30">
        <f>IF(Taxi_journeydata_clean!K90="","",(G91-F91)/F91)</f>
        <v>8.6293586499370592E-2</v>
      </c>
      <c r="I91" s="31">
        <f>IF(Taxi_journeydata_clean!K90="","",ROUND(ROUNDUP(H91,1),1))</f>
        <v>0.1</v>
      </c>
      <c r="J91" s="32">
        <f>IF(Taxi_journeydata_clean!K90="","",IF(I91&gt;200%,'Taxi_location&amp;demand'!F104,VLOOKUP(I91,'Taxi_location&amp;demand'!$E$5:$F$26,2,FALSE)))</f>
        <v>-9.0899999999999991E-3</v>
      </c>
      <c r="K91" s="32">
        <f>IF(Taxi_journeydata_clean!K90="","",1+J91)</f>
        <v>0.99090999999999996</v>
      </c>
      <c r="M91" s="19">
        <f>IF(Taxi_journeydata_clean!K90="","",F91*(1+R_/EXP(B91)))</f>
        <v>15.734869326107843</v>
      </c>
      <c r="N91" s="30">
        <f>IF(Taxi_journeydata_clean!K90="","",(M91-F91)/F91)</f>
        <v>0.22390023026487443</v>
      </c>
      <c r="O91" s="31">
        <f>IF(Taxi_journeydata_clean!K90="","",ROUND(ROUNDUP(N91,1),1))</f>
        <v>0.3</v>
      </c>
      <c r="P91" s="32">
        <f>IF(Taxi_journeydata_clean!K90="","",IF(O91&gt;200%,'Taxi_location&amp;demand'!F104,VLOOKUP(O91,'Taxi_location&amp;demand'!$E$5:$F$26,2,FALSE)))</f>
        <v>-3.4340000000000002E-2</v>
      </c>
      <c r="Q91" s="32">
        <f>IF(Taxi_journeydata_clean!K90="","",1+P91)</f>
        <v>0.96565999999999996</v>
      </c>
      <c r="S91" t="str">
        <f>IF(Taxi_journeydata_clean!K90="","",VLOOKUP(Taxi_journeydata_clean!G90,'Taxi_location&amp;demand'!$A$5:$B$269,2,FALSE))</f>
        <v>A</v>
      </c>
      <c r="T91" t="str">
        <f>IF(Taxi_journeydata_clean!K90="","",VLOOKUP(Taxi_journeydata_clean!H90,'Taxi_location&amp;demand'!$A$5:$B$269,2,FALSE))</f>
        <v>A</v>
      </c>
      <c r="U91" t="str">
        <f>IF(Taxi_journeydata_clean!K90="","",IF(OR(S91="A",T91="A"),"Y","N"))</f>
        <v>Y</v>
      </c>
    </row>
    <row r="92" spans="2:21" x14ac:dyDescent="0.35">
      <c r="B92">
        <f>IF(Taxi_journeydata_clean!J91="","",Taxi_journeydata_clean!J91)</f>
        <v>5.8</v>
      </c>
      <c r="C92" s="18">
        <f>IF(Taxi_journeydata_clean!J91="","",Taxi_journeydata_clean!N91)</f>
        <v>26.616666665067896</v>
      </c>
      <c r="D92" s="19">
        <f>IF(Taxi_journeydata_clean!K91="","",Taxi_journeydata_clean!K91)</f>
        <v>21</v>
      </c>
      <c r="F92" s="19">
        <f>IF(Taxi_journeydata_clean!K91="","",Constant+Dist_Mult*Fare_analysis!B92+Dur_Mult*Fare_analysis!C92)</f>
        <v>21.98816666607512</v>
      </c>
      <c r="G92" s="19">
        <f>IF(Taxi_journeydata_clean!K91="","",F92*(1+1/EXP(B92)))</f>
        <v>22.054737044407108</v>
      </c>
      <c r="H92" s="30">
        <f>IF(Taxi_journeydata_clean!K91="","",(G92-F92)/F92)</f>
        <v>3.0275547453757412E-3</v>
      </c>
      <c r="I92" s="31">
        <f>IF(Taxi_journeydata_clean!K91="","",ROUND(ROUNDUP(H92,1),1))</f>
        <v>0.1</v>
      </c>
      <c r="J92" s="32">
        <f>IF(Taxi_journeydata_clean!K91="","",IF(I92&gt;200%,'Taxi_location&amp;demand'!F105,VLOOKUP(I92,'Taxi_location&amp;demand'!$E$5:$F$26,2,FALSE)))</f>
        <v>-9.0899999999999991E-3</v>
      </c>
      <c r="K92" s="32">
        <f>IF(Taxi_journeydata_clean!K91="","",1+J92)</f>
        <v>0.99090999999999996</v>
      </c>
      <c r="M92" s="19">
        <f>IF(Taxi_journeydata_clean!K91="","",F92*(1+R_/EXP(B92)))</f>
        <v>22.160892399724645</v>
      </c>
      <c r="N92" s="30">
        <f>IF(Taxi_journeydata_clean!K91="","",(M92-F92)/F92)</f>
        <v>7.855394961873664E-3</v>
      </c>
      <c r="O92" s="31">
        <f>IF(Taxi_journeydata_clean!K91="","",ROUND(ROUNDUP(N92,1),1))</f>
        <v>0.1</v>
      </c>
      <c r="P92" s="32">
        <f>IF(Taxi_journeydata_clean!K91="","",IF(O92&gt;200%,'Taxi_location&amp;demand'!F105,VLOOKUP(O92,'Taxi_location&amp;demand'!$E$5:$F$26,2,FALSE)))</f>
        <v>-9.0899999999999991E-3</v>
      </c>
      <c r="Q92" s="32">
        <f>IF(Taxi_journeydata_clean!K91="","",1+P92)</f>
        <v>0.99090999999999996</v>
      </c>
      <c r="S92" t="str">
        <f>IF(Taxi_journeydata_clean!K91="","",VLOOKUP(Taxi_journeydata_clean!G91,'Taxi_location&amp;demand'!$A$5:$B$269,2,FALSE))</f>
        <v>Q</v>
      </c>
      <c r="T92" t="str">
        <f>IF(Taxi_journeydata_clean!K91="","",VLOOKUP(Taxi_journeydata_clean!H91,'Taxi_location&amp;demand'!$A$5:$B$269,2,FALSE))</f>
        <v>Q</v>
      </c>
      <c r="U92" t="str">
        <f>IF(Taxi_journeydata_clean!K91="","",IF(OR(S92="A",T92="A"),"Y","N"))</f>
        <v>N</v>
      </c>
    </row>
    <row r="93" spans="2:21" x14ac:dyDescent="0.35">
      <c r="B93">
        <f>IF(Taxi_journeydata_clean!J92="","",Taxi_journeydata_clean!J92)</f>
        <v>3.6</v>
      </c>
      <c r="C93" s="18">
        <f>IF(Taxi_journeydata_clean!J92="","",Taxi_journeydata_clean!N92)</f>
        <v>21.233333330601454</v>
      </c>
      <c r="D93" s="19">
        <f>IF(Taxi_journeydata_clean!K92="","",Taxi_journeydata_clean!K92)</f>
        <v>16.5</v>
      </c>
      <c r="F93" s="19">
        <f>IF(Taxi_journeydata_clean!K92="","",Constant+Dist_Mult*Fare_analysis!B93+Dur_Mult*Fare_analysis!C93)</f>
        <v>16.036333332322538</v>
      </c>
      <c r="G93" s="19">
        <f>IF(Taxi_journeydata_clean!K92="","",F93*(1+1/EXP(B93)))</f>
        <v>16.474505653367189</v>
      </c>
      <c r="H93" s="30">
        <f>IF(Taxi_journeydata_clean!K92="","",(G93-F93)/F93)</f>
        <v>2.7323722447292746E-2</v>
      </c>
      <c r="I93" s="31">
        <f>IF(Taxi_journeydata_clean!K92="","",ROUND(ROUNDUP(H93,1),1))</f>
        <v>0.1</v>
      </c>
      <c r="J93" s="32">
        <f>IF(Taxi_journeydata_clean!K92="","",IF(I93&gt;200%,'Taxi_location&amp;demand'!F106,VLOOKUP(I93,'Taxi_location&amp;demand'!$E$5:$F$26,2,FALSE)))</f>
        <v>-9.0899999999999991E-3</v>
      </c>
      <c r="K93" s="32">
        <f>IF(Taxi_journeydata_clean!K92="","",1+J93)</f>
        <v>0.99090999999999996</v>
      </c>
      <c r="M93" s="19">
        <f>IF(Taxi_journeydata_clean!K92="","",F93*(1+R_/EXP(B93)))</f>
        <v>17.173229914762146</v>
      </c>
      <c r="N93" s="30">
        <f>IF(Taxi_journeydata_clean!K92="","",(M93-F93)/F93)</f>
        <v>7.0895045574295962E-2</v>
      </c>
      <c r="O93" s="31">
        <f>IF(Taxi_journeydata_clean!K92="","",ROUND(ROUNDUP(N93,1),1))</f>
        <v>0.1</v>
      </c>
      <c r="P93" s="32">
        <f>IF(Taxi_journeydata_clean!K92="","",IF(O93&gt;200%,'Taxi_location&amp;demand'!F106,VLOOKUP(O93,'Taxi_location&amp;demand'!$E$5:$F$26,2,FALSE)))</f>
        <v>-9.0899999999999991E-3</v>
      </c>
      <c r="Q93" s="32">
        <f>IF(Taxi_journeydata_clean!K92="","",1+P93)</f>
        <v>0.99090999999999996</v>
      </c>
      <c r="S93" t="str">
        <f>IF(Taxi_journeydata_clean!K92="","",VLOOKUP(Taxi_journeydata_clean!G92,'Taxi_location&amp;demand'!$A$5:$B$269,2,FALSE))</f>
        <v>A</v>
      </c>
      <c r="T93" t="str">
        <f>IF(Taxi_journeydata_clean!K92="","",VLOOKUP(Taxi_journeydata_clean!H92,'Taxi_location&amp;demand'!$A$5:$B$269,2,FALSE))</f>
        <v>A</v>
      </c>
      <c r="U93" t="str">
        <f>IF(Taxi_journeydata_clean!K92="","",IF(OR(S93="A",T93="A"),"Y","N"))</f>
        <v>Y</v>
      </c>
    </row>
    <row r="94" spans="2:21" x14ac:dyDescent="0.35">
      <c r="B94">
        <f>IF(Taxi_journeydata_clean!J93="","",Taxi_journeydata_clean!J93)</f>
        <v>1.27</v>
      </c>
      <c r="C94" s="18">
        <f>IF(Taxi_journeydata_clean!J93="","",Taxi_journeydata_clean!N93)</f>
        <v>9.0833333297632635</v>
      </c>
      <c r="D94" s="19">
        <f>IF(Taxi_journeydata_clean!K93="","",Taxi_journeydata_clean!K93)</f>
        <v>7.5</v>
      </c>
      <c r="F94" s="19">
        <f>IF(Taxi_journeydata_clean!K93="","",Constant+Dist_Mult*Fare_analysis!B94+Dur_Mult*Fare_analysis!C94)</f>
        <v>7.3468333320124071</v>
      </c>
      <c r="G94" s="19">
        <f>IF(Taxi_journeydata_clean!K93="","",F94*(1+1/EXP(B94)))</f>
        <v>9.4100564515769083</v>
      </c>
      <c r="H94" s="30">
        <f>IF(Taxi_journeydata_clean!K93="","",(G94-F94)/F94)</f>
        <v>0.28083162177837967</v>
      </c>
      <c r="I94" s="31">
        <f>IF(Taxi_journeydata_clean!K93="","",ROUND(ROUNDUP(H94,1),1))</f>
        <v>0.3</v>
      </c>
      <c r="J94" s="32">
        <f>IF(Taxi_journeydata_clean!K93="","",IF(I94&gt;200%,'Taxi_location&amp;demand'!F107,VLOOKUP(I94,'Taxi_location&amp;demand'!$E$5:$F$26,2,FALSE)))</f>
        <v>-3.4340000000000002E-2</v>
      </c>
      <c r="K94" s="32">
        <f>IF(Taxi_journeydata_clean!K93="","",1+J94)</f>
        <v>0.96565999999999996</v>
      </c>
      <c r="M94" s="19">
        <f>IF(Taxi_journeydata_clean!K93="","",F94*(1+R_/EXP(B94)))</f>
        <v>12.700141153581214</v>
      </c>
      <c r="N94" s="30">
        <f>IF(Taxi_journeydata_clean!K93="","",(M94-F94)/F94)</f>
        <v>0.72865513339506449</v>
      </c>
      <c r="O94" s="31">
        <f>IF(Taxi_journeydata_clean!K93="","",ROUND(ROUNDUP(N94,1),1))</f>
        <v>0.8</v>
      </c>
      <c r="P94" s="32">
        <f>IF(Taxi_journeydata_clean!K93="","",IF(O94&gt;200%,'Taxi_location&amp;demand'!F107,VLOOKUP(O94,'Taxi_location&amp;demand'!$E$5:$F$26,2,FALSE)))</f>
        <v>-0.1515</v>
      </c>
      <c r="Q94" s="32">
        <f>IF(Taxi_journeydata_clean!K93="","",1+P94)</f>
        <v>0.84850000000000003</v>
      </c>
      <c r="S94" t="str">
        <f>IF(Taxi_journeydata_clean!K93="","",VLOOKUP(Taxi_journeydata_clean!G93,'Taxi_location&amp;demand'!$A$5:$B$269,2,FALSE))</f>
        <v>A</v>
      </c>
      <c r="T94" t="str">
        <f>IF(Taxi_journeydata_clean!K93="","",VLOOKUP(Taxi_journeydata_clean!H93,'Taxi_location&amp;demand'!$A$5:$B$269,2,FALSE))</f>
        <v>A</v>
      </c>
      <c r="U94" t="str">
        <f>IF(Taxi_journeydata_clean!K93="","",IF(OR(S94="A",T94="A"),"Y","N"))</f>
        <v>Y</v>
      </c>
    </row>
    <row r="95" spans="2:21" x14ac:dyDescent="0.35">
      <c r="B95">
        <f>IF(Taxi_journeydata_clean!J94="","",Taxi_journeydata_clean!J94)</f>
        <v>0.14000000000000001</v>
      </c>
      <c r="C95" s="18">
        <f>IF(Taxi_journeydata_clean!J94="","",Taxi_journeydata_clean!N94)</f>
        <v>2.7166666625998914</v>
      </c>
      <c r="D95" s="19">
        <f>IF(Taxi_journeydata_clean!K94="","",Taxi_journeydata_clean!K94)</f>
        <v>3.5</v>
      </c>
      <c r="F95" s="19">
        <f>IF(Taxi_journeydata_clean!K94="","",Constant+Dist_Mult*Fare_analysis!B95+Dur_Mult*Fare_analysis!C95)</f>
        <v>2.9571666651619597</v>
      </c>
      <c r="G95" s="19">
        <f>IF(Taxi_journeydata_clean!K94="","",F95*(1+1/EXP(B95)))</f>
        <v>5.5280038589673319</v>
      </c>
      <c r="H95" s="30">
        <f>IF(Taxi_journeydata_clean!K94="","",(G95-F95)/F95)</f>
        <v>0.86935823539880575</v>
      </c>
      <c r="I95" s="31">
        <f>IF(Taxi_journeydata_clean!K94="","",ROUND(ROUNDUP(H95,1),1))</f>
        <v>0.9</v>
      </c>
      <c r="J95" s="32">
        <f>IF(Taxi_journeydata_clean!K94="","",IF(I95&gt;200%,'Taxi_location&amp;demand'!F108,VLOOKUP(I95,'Taxi_location&amp;demand'!$E$5:$F$26,2,FALSE)))</f>
        <v>-0.19190000000000002</v>
      </c>
      <c r="K95" s="32">
        <f>IF(Taxi_journeydata_clean!K94="","",1+J95)</f>
        <v>0.80810000000000004</v>
      </c>
      <c r="M95" s="19">
        <f>IF(Taxi_journeydata_clean!K94="","",F95*(1+R_/EXP(B95)))</f>
        <v>9.6275469682303179</v>
      </c>
      <c r="N95" s="30">
        <f>IF(Taxi_journeydata_clean!K94="","",(M95-F95)/F95)</f>
        <v>2.2556660000436706</v>
      </c>
      <c r="O95" s="31">
        <f>IF(Taxi_journeydata_clean!K94="","",ROUND(ROUNDUP(N95,1),1))</f>
        <v>2.2999999999999998</v>
      </c>
      <c r="P95" s="32">
        <f>IF(Taxi_journeydata_clean!K94="","",IF(O95&gt;200%,'Taxi_location&amp;demand'!F108,VLOOKUP(O95,'Taxi_location&amp;demand'!$E$5:$F$26,2,FALSE)))</f>
        <v>0</v>
      </c>
      <c r="Q95" s="32">
        <f>IF(Taxi_journeydata_clean!K94="","",1+P95)</f>
        <v>1</v>
      </c>
      <c r="S95" t="str">
        <f>IF(Taxi_journeydata_clean!K94="","",VLOOKUP(Taxi_journeydata_clean!G94,'Taxi_location&amp;demand'!$A$5:$B$269,2,FALSE))</f>
        <v>Q</v>
      </c>
      <c r="T95" t="str">
        <f>IF(Taxi_journeydata_clean!K94="","",VLOOKUP(Taxi_journeydata_clean!H94,'Taxi_location&amp;demand'!$A$5:$B$269,2,FALSE))</f>
        <v>Q</v>
      </c>
      <c r="U95" t="str">
        <f>IF(Taxi_journeydata_clean!K94="","",IF(OR(S95="A",T95="A"),"Y","N"))</f>
        <v>N</v>
      </c>
    </row>
    <row r="96" spans="2:21" x14ac:dyDescent="0.35">
      <c r="B96">
        <f>IF(Taxi_journeydata_clean!J95="","",Taxi_journeydata_clean!J95)</f>
        <v>6.81</v>
      </c>
      <c r="C96" s="18">
        <f>IF(Taxi_journeydata_clean!J95="","",Taxi_journeydata_clean!N95)</f>
        <v>12.049999998416752</v>
      </c>
      <c r="D96" s="19">
        <f>IF(Taxi_journeydata_clean!K95="","",Taxi_journeydata_clean!K95)</f>
        <v>19.5</v>
      </c>
      <c r="F96" s="19">
        <f>IF(Taxi_journeydata_clean!K95="","",Constant+Dist_Mult*Fare_analysis!B96+Dur_Mult*Fare_analysis!C96)</f>
        <v>18.416499999414196</v>
      </c>
      <c r="G96" s="19">
        <f>IF(Taxi_journeydata_clean!K95="","",F96*(1+1/EXP(B96)))</f>
        <v>18.436807743205623</v>
      </c>
      <c r="H96" s="30">
        <f>IF(Taxi_journeydata_clean!K95="","",(G96-F96)/F96)</f>
        <v>1.10269289995783E-3</v>
      </c>
      <c r="I96" s="31">
        <f>IF(Taxi_journeydata_clean!K95="","",ROUND(ROUNDUP(H96,1),1))</f>
        <v>0.1</v>
      </c>
      <c r="J96" s="32">
        <f>IF(Taxi_journeydata_clean!K95="","",IF(I96&gt;200%,'Taxi_location&amp;demand'!F109,VLOOKUP(I96,'Taxi_location&amp;demand'!$E$5:$F$26,2,FALSE)))</f>
        <v>-9.0899999999999991E-3</v>
      </c>
      <c r="K96" s="32">
        <f>IF(Taxi_journeydata_clean!K95="","",1+J96)</f>
        <v>0.99090999999999996</v>
      </c>
      <c r="M96" s="19">
        <f>IF(Taxi_journeydata_clean!K95="","",F96*(1+R_/EXP(B96)))</f>
        <v>18.469191151740947</v>
      </c>
      <c r="N96" s="30">
        <f>IF(Taxi_journeydata_clean!K95="","",(M96-F96)/F96)</f>
        <v>2.8610839371448166E-3</v>
      </c>
      <c r="O96" s="31">
        <f>IF(Taxi_journeydata_clean!K95="","",ROUND(ROUNDUP(N96,1),1))</f>
        <v>0.1</v>
      </c>
      <c r="P96" s="32">
        <f>IF(Taxi_journeydata_clean!K95="","",IF(O96&gt;200%,'Taxi_location&amp;demand'!F109,VLOOKUP(O96,'Taxi_location&amp;demand'!$E$5:$F$26,2,FALSE)))</f>
        <v>-9.0899999999999991E-3</v>
      </c>
      <c r="Q96" s="32">
        <f>IF(Taxi_journeydata_clean!K95="","",1+P96)</f>
        <v>0.99090999999999996</v>
      </c>
      <c r="S96" t="str">
        <f>IF(Taxi_journeydata_clean!K95="","",VLOOKUP(Taxi_journeydata_clean!G95,'Taxi_location&amp;demand'!$A$5:$B$269,2,FALSE))</f>
        <v>A</v>
      </c>
      <c r="T96" t="str">
        <f>IF(Taxi_journeydata_clean!K95="","",VLOOKUP(Taxi_journeydata_clean!H95,'Taxi_location&amp;demand'!$A$5:$B$269,2,FALSE))</f>
        <v>U</v>
      </c>
      <c r="U96" t="str">
        <f>IF(Taxi_journeydata_clean!K95="","",IF(OR(S96="A",T96="A"),"Y","N"))</f>
        <v>Y</v>
      </c>
    </row>
    <row r="97" spans="2:21" x14ac:dyDescent="0.35">
      <c r="B97">
        <f>IF(Taxi_journeydata_clean!J96="","",Taxi_journeydata_clean!J96)</f>
        <v>0.17</v>
      </c>
      <c r="C97" s="18">
        <f>IF(Taxi_journeydata_clean!J96="","",Taxi_journeydata_clean!N96)</f>
        <v>2.2666666621807963</v>
      </c>
      <c r="D97" s="19">
        <f>IF(Taxi_journeydata_clean!K96="","",Taxi_journeydata_clean!K96)</f>
        <v>3.5</v>
      </c>
      <c r="F97" s="19">
        <f>IF(Taxi_journeydata_clean!K96="","",Constant+Dist_Mult*Fare_analysis!B97+Dur_Mult*Fare_analysis!C97)</f>
        <v>2.844666665006895</v>
      </c>
      <c r="G97" s="19">
        <f>IF(Taxi_journeydata_clean!K96="","",F97*(1+1/EXP(B97)))</f>
        <v>5.2446118452177837</v>
      </c>
      <c r="H97" s="30">
        <f>IF(Taxi_journeydata_clean!K96="","",(G97-F97)/F97)</f>
        <v>0.8436648165963837</v>
      </c>
      <c r="I97" s="31">
        <f>IF(Taxi_journeydata_clean!K96="","",ROUND(ROUNDUP(H97,1),1))</f>
        <v>0.9</v>
      </c>
      <c r="J97" s="32">
        <f>IF(Taxi_journeydata_clean!K96="","",IF(I97&gt;200%,'Taxi_location&amp;demand'!F110,VLOOKUP(I97,'Taxi_location&amp;demand'!$E$5:$F$26,2,FALSE)))</f>
        <v>-0.19190000000000002</v>
      </c>
      <c r="K97" s="32">
        <f>IF(Taxi_journeydata_clean!K96="","",1+J97)</f>
        <v>0.80810000000000004</v>
      </c>
      <c r="M97" s="19">
        <f>IF(Taxi_journeydata_clean!K96="","",F97*(1+R_/EXP(B97)))</f>
        <v>9.0716448249216359</v>
      </c>
      <c r="N97" s="30">
        <f>IF(Taxi_journeydata_clean!K96="","",(M97-F97)/F97)</f>
        <v>2.1890009949196094</v>
      </c>
      <c r="O97" s="31">
        <f>IF(Taxi_journeydata_clean!K96="","",ROUND(ROUNDUP(N97,1),1))</f>
        <v>2.2000000000000002</v>
      </c>
      <c r="P97" s="32">
        <f>IF(Taxi_journeydata_clean!K96="","",IF(O97&gt;200%,'Taxi_location&amp;demand'!F110,VLOOKUP(O97,'Taxi_location&amp;demand'!$E$5:$F$26,2,FALSE)))</f>
        <v>0</v>
      </c>
      <c r="Q97" s="32">
        <f>IF(Taxi_journeydata_clean!K96="","",1+P97)</f>
        <v>1</v>
      </c>
      <c r="S97" t="str">
        <f>IF(Taxi_journeydata_clean!K96="","",VLOOKUP(Taxi_journeydata_clean!G96,'Taxi_location&amp;demand'!$A$5:$B$269,2,FALSE))</f>
        <v>Q</v>
      </c>
      <c r="T97" t="str">
        <f>IF(Taxi_journeydata_clean!K96="","",VLOOKUP(Taxi_journeydata_clean!H96,'Taxi_location&amp;demand'!$A$5:$B$269,2,FALSE))</f>
        <v>Q</v>
      </c>
      <c r="U97" t="str">
        <f>IF(Taxi_journeydata_clean!K96="","",IF(OR(S97="A",T97="A"),"Y","N"))</f>
        <v>N</v>
      </c>
    </row>
    <row r="98" spans="2:21" x14ac:dyDescent="0.35">
      <c r="B98">
        <f>IF(Taxi_journeydata_clean!J97="","",Taxi_journeydata_clean!J97)</f>
        <v>2.36</v>
      </c>
      <c r="C98" s="18">
        <f>IF(Taxi_journeydata_clean!J97="","",Taxi_journeydata_clean!N97)</f>
        <v>15.88333333726041</v>
      </c>
      <c r="D98" s="19">
        <f>IF(Taxi_journeydata_clean!K97="","",Taxi_journeydata_clean!K97)</f>
        <v>12</v>
      </c>
      <c r="F98" s="19">
        <f>IF(Taxi_journeydata_clean!K97="","",Constant+Dist_Mult*Fare_analysis!B98+Dur_Mult*Fare_analysis!C98)</f>
        <v>11.824833334786351</v>
      </c>
      <c r="G98" s="19">
        <f>IF(Taxi_journeydata_clean!K97="","",F98*(1+1/EXP(B98)))</f>
        <v>12.941336737515954</v>
      </c>
      <c r="H98" s="30">
        <f>IF(Taxi_journeydata_clean!K97="","",(G98-F98)/F98)</f>
        <v>9.442022319630225E-2</v>
      </c>
      <c r="I98" s="31">
        <f>IF(Taxi_journeydata_clean!K97="","",ROUND(ROUNDUP(H98,1),1))</f>
        <v>0.1</v>
      </c>
      <c r="J98" s="32">
        <f>IF(Taxi_journeydata_clean!K97="","",IF(I98&gt;200%,'Taxi_location&amp;demand'!F111,VLOOKUP(I98,'Taxi_location&amp;demand'!$E$5:$F$26,2,FALSE)))</f>
        <v>-9.0899999999999991E-3</v>
      </c>
      <c r="K98" s="32">
        <f>IF(Taxi_journeydata_clean!K97="","",1+J98)</f>
        <v>0.99090999999999996</v>
      </c>
      <c r="M98" s="19">
        <f>IF(Taxi_journeydata_clean!K97="","",F98*(1+R_/EXP(B98)))</f>
        <v>14.721750465058804</v>
      </c>
      <c r="N98" s="30">
        <f>IF(Taxi_journeydata_clean!K97="","",(M98-F98)/F98)</f>
        <v>0.24498587407150069</v>
      </c>
      <c r="O98" s="31">
        <f>IF(Taxi_journeydata_clean!K97="","",ROUND(ROUNDUP(N98,1),1))</f>
        <v>0.3</v>
      </c>
      <c r="P98" s="32">
        <f>IF(Taxi_journeydata_clean!K97="","",IF(O98&gt;200%,'Taxi_location&amp;demand'!F111,VLOOKUP(O98,'Taxi_location&amp;demand'!$E$5:$F$26,2,FALSE)))</f>
        <v>-3.4340000000000002E-2</v>
      </c>
      <c r="Q98" s="32">
        <f>IF(Taxi_journeydata_clean!K97="","",1+P98)</f>
        <v>0.96565999999999996</v>
      </c>
      <c r="S98" t="str">
        <f>IF(Taxi_journeydata_clean!K97="","",VLOOKUP(Taxi_journeydata_clean!G97,'Taxi_location&amp;demand'!$A$5:$B$269,2,FALSE))</f>
        <v>Q</v>
      </c>
      <c r="T98" t="str">
        <f>IF(Taxi_journeydata_clean!K97="","",VLOOKUP(Taxi_journeydata_clean!H97,'Taxi_location&amp;demand'!$A$5:$B$269,2,FALSE))</f>
        <v>Q</v>
      </c>
      <c r="U98" t="str">
        <f>IF(Taxi_journeydata_clean!K97="","",IF(OR(S98="A",T98="A"),"Y","N"))</f>
        <v>N</v>
      </c>
    </row>
    <row r="99" spans="2:21" x14ac:dyDescent="0.35">
      <c r="B99">
        <f>IF(Taxi_journeydata_clean!J98="","",Taxi_journeydata_clean!J98)</f>
        <v>19.579999999999998</v>
      </c>
      <c r="C99" s="18">
        <f>IF(Taxi_journeydata_clean!J98="","",Taxi_journeydata_clean!N98)</f>
        <v>50.999999998603016</v>
      </c>
      <c r="D99" s="19">
        <f>IF(Taxi_journeydata_clean!K98="","",Taxi_journeydata_clean!K98)</f>
        <v>57</v>
      </c>
      <c r="F99" s="19">
        <f>IF(Taxi_journeydata_clean!K98="","",Constant+Dist_Mult*Fare_analysis!B99+Dur_Mult*Fare_analysis!C99)</f>
        <v>55.813999999483116</v>
      </c>
      <c r="G99" s="19">
        <f>IF(Taxi_journeydata_clean!K98="","",F99*(1+1/EXP(B99)))</f>
        <v>55.814000174571447</v>
      </c>
      <c r="H99" s="30">
        <f>IF(Taxi_journeydata_clean!K98="","",(G99-F99)/F99)</f>
        <v>3.1369966565830739E-9</v>
      </c>
      <c r="I99" s="31">
        <f>IF(Taxi_journeydata_clean!K98="","",ROUND(ROUNDUP(H99,1),1))</f>
        <v>0.1</v>
      </c>
      <c r="J99" s="32">
        <f>IF(Taxi_journeydata_clean!K98="","",IF(I99&gt;200%,'Taxi_location&amp;demand'!F112,VLOOKUP(I99,'Taxi_location&amp;demand'!$E$5:$F$26,2,FALSE)))</f>
        <v>-9.0899999999999991E-3</v>
      </c>
      <c r="K99" s="32">
        <f>IF(Taxi_journeydata_clean!K98="","",1+J99)</f>
        <v>0.99090999999999996</v>
      </c>
      <c r="M99" s="19">
        <f>IF(Taxi_journeydata_clean!K98="","",F99*(1+R_/EXP(B99)))</f>
        <v>55.814000453773147</v>
      </c>
      <c r="N99" s="30">
        <f>IF(Taxi_journeydata_clean!K98="","",(M99-F99)/F99)</f>
        <v>8.1393562793399734E-9</v>
      </c>
      <c r="O99" s="31">
        <f>IF(Taxi_journeydata_clean!K98="","",ROUND(ROUNDUP(N99,1),1))</f>
        <v>0.1</v>
      </c>
      <c r="P99" s="32">
        <f>IF(Taxi_journeydata_clean!K98="","",IF(O99&gt;200%,'Taxi_location&amp;demand'!F112,VLOOKUP(O99,'Taxi_location&amp;demand'!$E$5:$F$26,2,FALSE)))</f>
        <v>-9.0899999999999991E-3</v>
      </c>
      <c r="Q99" s="32">
        <f>IF(Taxi_journeydata_clean!K98="","",1+P99)</f>
        <v>0.99090999999999996</v>
      </c>
      <c r="S99" t="str">
        <f>IF(Taxi_journeydata_clean!K98="","",VLOOKUP(Taxi_journeydata_clean!G98,'Taxi_location&amp;demand'!$A$5:$B$269,2,FALSE))</f>
        <v>B</v>
      </c>
      <c r="T99" t="str">
        <f>IF(Taxi_journeydata_clean!K98="","",VLOOKUP(Taxi_journeydata_clean!H98,'Taxi_location&amp;demand'!$A$5:$B$269,2,FALSE))</f>
        <v>Bx</v>
      </c>
      <c r="U99" t="str">
        <f>IF(Taxi_journeydata_clean!K98="","",IF(OR(S99="A",T99="A"),"Y","N"))</f>
        <v>N</v>
      </c>
    </row>
    <row r="100" spans="2:21" x14ac:dyDescent="0.35">
      <c r="B100">
        <f>IF(Taxi_journeydata_clean!J99="","",Taxi_journeydata_clean!J99)</f>
        <v>1.39</v>
      </c>
      <c r="C100" s="18">
        <f>IF(Taxi_journeydata_clean!J99="","",Taxi_journeydata_clean!N99)</f>
        <v>4.5833333360496908</v>
      </c>
      <c r="D100" s="19">
        <f>IF(Taxi_journeydata_clean!K99="","",Taxi_journeydata_clean!K99)</f>
        <v>6</v>
      </c>
      <c r="F100" s="19">
        <f>IF(Taxi_journeydata_clean!K99="","",Constant+Dist_Mult*Fare_analysis!B100+Dur_Mult*Fare_analysis!C100)</f>
        <v>5.8978333343383857</v>
      </c>
      <c r="G100" s="19">
        <f>IF(Taxi_journeydata_clean!K99="","",F100*(1+1/EXP(B100)))</f>
        <v>7.3668379687555268</v>
      </c>
      <c r="H100" s="30">
        <f>IF(Taxi_journeydata_clean!K99="","",(G100-F100)/F100)</f>
        <v>0.24907530463166824</v>
      </c>
      <c r="I100" s="31">
        <f>IF(Taxi_journeydata_clean!K99="","",ROUND(ROUNDUP(H100,1),1))</f>
        <v>0.3</v>
      </c>
      <c r="J100" s="32">
        <f>IF(Taxi_journeydata_clean!K99="","",IF(I100&gt;200%,'Taxi_location&amp;demand'!F113,VLOOKUP(I100,'Taxi_location&amp;demand'!$E$5:$F$26,2,FALSE)))</f>
        <v>-3.4340000000000002E-2</v>
      </c>
      <c r="K100" s="32">
        <f>IF(Taxi_journeydata_clean!K99="","",1+J100)</f>
        <v>0.96565999999999996</v>
      </c>
      <c r="M100" s="19">
        <f>IF(Taxi_journeydata_clean!K99="","",F100*(1+R_/EXP(B100)))</f>
        <v>9.7093619687238046</v>
      </c>
      <c r="N100" s="30">
        <f>IF(Taxi_journeydata_clean!K99="","",(M100-F100)/F100)</f>
        <v>0.64625912912694961</v>
      </c>
      <c r="O100" s="31">
        <f>IF(Taxi_journeydata_clean!K99="","",ROUND(ROUNDUP(N100,1),1))</f>
        <v>0.7</v>
      </c>
      <c r="P100" s="32">
        <f>IF(Taxi_journeydata_clean!K99="","",IF(O100&gt;200%,'Taxi_location&amp;demand'!F113,VLOOKUP(O100,'Taxi_location&amp;demand'!$E$5:$F$26,2,FALSE)))</f>
        <v>-0.1111</v>
      </c>
      <c r="Q100" s="32">
        <f>IF(Taxi_journeydata_clean!K99="","",1+P100)</f>
        <v>0.88890000000000002</v>
      </c>
      <c r="S100" t="str">
        <f>IF(Taxi_journeydata_clean!K99="","",VLOOKUP(Taxi_journeydata_clean!G99,'Taxi_location&amp;demand'!$A$5:$B$269,2,FALSE))</f>
        <v>A</v>
      </c>
      <c r="T100" t="str">
        <f>IF(Taxi_journeydata_clean!K99="","",VLOOKUP(Taxi_journeydata_clean!H99,'Taxi_location&amp;demand'!$A$5:$B$269,2,FALSE))</f>
        <v>A</v>
      </c>
      <c r="U100" t="str">
        <f>IF(Taxi_journeydata_clean!K99="","",IF(OR(S100="A",T100="A"),"Y","N"))</f>
        <v>Y</v>
      </c>
    </row>
    <row r="101" spans="2:21" x14ac:dyDescent="0.35">
      <c r="B101">
        <f>IF(Taxi_journeydata_clean!J100="","",Taxi_journeydata_clean!J100)</f>
        <v>13.55</v>
      </c>
      <c r="C101" s="18">
        <f>IF(Taxi_journeydata_clean!J100="","",Taxi_journeydata_clean!N100)</f>
        <v>35.349999996833503</v>
      </c>
      <c r="D101" s="19">
        <f>IF(Taxi_journeydata_clean!K100="","",Taxi_journeydata_clean!K100)</f>
        <v>41</v>
      </c>
      <c r="F101" s="19">
        <f>IF(Taxi_journeydata_clean!K100="","",Constant+Dist_Mult*Fare_analysis!B101+Dur_Mult*Fare_analysis!C101)</f>
        <v>39.1694999988284</v>
      </c>
      <c r="G101" s="19">
        <f>IF(Taxi_journeydata_clean!K100="","",F101*(1+1/EXP(B101)))</f>
        <v>39.16955107964106</v>
      </c>
      <c r="H101" s="30">
        <f>IF(Taxi_journeydata_clean!K100="","",(G101-F101)/F101)</f>
        <v>1.3040966226812825E-6</v>
      </c>
      <c r="I101" s="31">
        <f>IF(Taxi_journeydata_clean!K100="","",ROUND(ROUNDUP(H101,1),1))</f>
        <v>0.1</v>
      </c>
      <c r="J101" s="32">
        <f>IF(Taxi_journeydata_clean!K100="","",IF(I101&gt;200%,'Taxi_location&amp;demand'!F114,VLOOKUP(I101,'Taxi_location&amp;demand'!$E$5:$F$26,2,FALSE)))</f>
        <v>-9.0899999999999991E-3</v>
      </c>
      <c r="K101" s="32">
        <f>IF(Taxi_journeydata_clean!K100="","",1+J101)</f>
        <v>0.99090999999999996</v>
      </c>
      <c r="M101" s="19">
        <f>IF(Taxi_journeydata_clean!K100="","",F101*(1+R_/EXP(B101)))</f>
        <v>39.169632534816081</v>
      </c>
      <c r="N101" s="30">
        <f>IF(Taxi_journeydata_clean!K100="","",(M101-F101)/F101)</f>
        <v>3.383652783046928E-6</v>
      </c>
      <c r="O101" s="31">
        <f>IF(Taxi_journeydata_clean!K100="","",ROUND(ROUNDUP(N101,1),1))</f>
        <v>0.1</v>
      </c>
      <c r="P101" s="32">
        <f>IF(Taxi_journeydata_clean!K100="","",IF(O101&gt;200%,'Taxi_location&amp;demand'!F114,VLOOKUP(O101,'Taxi_location&amp;demand'!$E$5:$F$26,2,FALSE)))</f>
        <v>-9.0899999999999991E-3</v>
      </c>
      <c r="Q101" s="32">
        <f>IF(Taxi_journeydata_clean!K100="","",1+P101)</f>
        <v>0.99090999999999996</v>
      </c>
      <c r="S101" t="str">
        <f>IF(Taxi_journeydata_clean!K100="","",VLOOKUP(Taxi_journeydata_clean!G100,'Taxi_location&amp;demand'!$A$5:$B$269,2,FALSE))</f>
        <v>Bx</v>
      </c>
      <c r="T101" t="str">
        <f>IF(Taxi_journeydata_clean!K100="","",VLOOKUP(Taxi_journeydata_clean!H100,'Taxi_location&amp;demand'!$A$5:$B$269,2,FALSE))</f>
        <v>A</v>
      </c>
      <c r="U101" t="str">
        <f>IF(Taxi_journeydata_clean!K100="","",IF(OR(S101="A",T101="A"),"Y","N"))</f>
        <v>Y</v>
      </c>
    </row>
    <row r="102" spans="2:21" x14ac:dyDescent="0.35">
      <c r="B102">
        <f>IF(Taxi_journeydata_clean!J101="","",Taxi_journeydata_clean!J101)</f>
        <v>0.81</v>
      </c>
      <c r="C102" s="18">
        <f>IF(Taxi_journeydata_clean!J101="","",Taxi_journeydata_clean!N101)</f>
        <v>4.7166666691191494</v>
      </c>
      <c r="D102" s="19">
        <f>IF(Taxi_journeydata_clean!K101="","",Taxi_journeydata_clean!K101)</f>
        <v>5</v>
      </c>
      <c r="F102" s="19">
        <f>IF(Taxi_journeydata_clean!K101="","",Constant+Dist_Mult*Fare_analysis!B102+Dur_Mult*Fare_analysis!C102)</f>
        <v>4.9031666675740855</v>
      </c>
      <c r="G102" s="19">
        <f>IF(Taxi_journeydata_clean!K101="","",F102*(1+1/EXP(B102)))</f>
        <v>7.0843799096798756</v>
      </c>
      <c r="H102" s="30">
        <f>IF(Taxi_journeydata_clean!K101="","",(G102-F102)/F102)</f>
        <v>0.44485806622294116</v>
      </c>
      <c r="I102" s="31">
        <f>IF(Taxi_journeydata_clean!K101="","",ROUND(ROUNDUP(H102,1),1))</f>
        <v>0.5</v>
      </c>
      <c r="J102" s="32">
        <f>IF(Taxi_journeydata_clean!K101="","",IF(I102&gt;200%,'Taxi_location&amp;demand'!F115,VLOOKUP(I102,'Taxi_location&amp;demand'!$E$5:$F$26,2,FALSE)))</f>
        <v>-6.7670000000000008E-2</v>
      </c>
      <c r="K102" s="32">
        <f>IF(Taxi_journeydata_clean!K101="","",1+J102)</f>
        <v>0.93232999999999999</v>
      </c>
      <c r="M102" s="19">
        <f>IF(Taxi_journeydata_clean!K101="","",F102*(1+R_/EXP(B102)))</f>
        <v>10.562615613618789</v>
      </c>
      <c r="N102" s="30">
        <f>IF(Taxi_journeydata_clean!K101="","",(M102-F102)/F102)</f>
        <v>1.1542436408438059</v>
      </c>
      <c r="O102" s="31">
        <f>IF(Taxi_journeydata_clean!K101="","",ROUND(ROUNDUP(N102,1),1))</f>
        <v>1.2</v>
      </c>
      <c r="P102" s="32">
        <f>IF(Taxi_journeydata_clean!K101="","",IF(O102&gt;200%,'Taxi_location&amp;demand'!F115,VLOOKUP(O102,'Taxi_location&amp;demand'!$E$5:$F$26,2,FALSE)))</f>
        <v>-0.42419999999999997</v>
      </c>
      <c r="Q102" s="32">
        <f>IF(Taxi_journeydata_clean!K101="","",1+P102)</f>
        <v>0.57580000000000009</v>
      </c>
      <c r="S102" t="str">
        <f>IF(Taxi_journeydata_clean!K101="","",VLOOKUP(Taxi_journeydata_clean!G101,'Taxi_location&amp;demand'!$A$5:$B$269,2,FALSE))</f>
        <v>Q</v>
      </c>
      <c r="T102" t="str">
        <f>IF(Taxi_journeydata_clean!K101="","",VLOOKUP(Taxi_journeydata_clean!H101,'Taxi_location&amp;demand'!$A$5:$B$269,2,FALSE))</f>
        <v>Q</v>
      </c>
      <c r="U102" t="str">
        <f>IF(Taxi_journeydata_clean!K101="","",IF(OR(S102="A",T102="A"),"Y","N"))</f>
        <v>N</v>
      </c>
    </row>
    <row r="103" spans="2:21" x14ac:dyDescent="0.35">
      <c r="B103">
        <f>IF(Taxi_journeydata_clean!J102="","",Taxi_journeydata_clean!J102)</f>
        <v>0.97</v>
      </c>
      <c r="C103" s="18">
        <f>IF(Taxi_journeydata_clean!J102="","",Taxi_journeydata_clean!N102)</f>
        <v>2.6166666706558317</v>
      </c>
      <c r="D103" s="19">
        <f>IF(Taxi_journeydata_clean!K102="","",Taxi_journeydata_clean!K102)</f>
        <v>4.5</v>
      </c>
      <c r="F103" s="19">
        <f>IF(Taxi_journeydata_clean!K102="","",Constant+Dist_Mult*Fare_analysis!B103+Dur_Mult*Fare_analysis!C103)</f>
        <v>4.4141666681426575</v>
      </c>
      <c r="G103" s="19">
        <f>IF(Taxi_journeydata_clean!K102="","",F103*(1+1/EXP(B103)))</f>
        <v>6.0875023793969332</v>
      </c>
      <c r="H103" s="30">
        <f>IF(Taxi_journeydata_clean!K102="","",(G103-F103)/F103)</f>
        <v>0.37908303810339877</v>
      </c>
      <c r="I103" s="31">
        <f>IF(Taxi_journeydata_clean!K102="","",ROUND(ROUNDUP(H103,1),1))</f>
        <v>0.4</v>
      </c>
      <c r="J103" s="32">
        <f>IF(Taxi_journeydata_clean!K102="","",IF(I103&gt;200%,'Taxi_location&amp;demand'!F116,VLOOKUP(I103,'Taxi_location&amp;demand'!$E$5:$F$26,2,FALSE)))</f>
        <v>-4.6460000000000001E-2</v>
      </c>
      <c r="K103" s="32">
        <f>IF(Taxi_journeydata_clean!K102="","",1+J103)</f>
        <v>0.95354000000000005</v>
      </c>
      <c r="M103" s="19">
        <f>IF(Taxi_journeydata_clean!K102="","",F103*(1+R_/EXP(B103)))</f>
        <v>8.7558595593403492</v>
      </c>
      <c r="N103" s="30">
        <f>IF(Taxi_journeydata_clean!K102="","",(M103-F103)/F103)</f>
        <v>0.98358154949879584</v>
      </c>
      <c r="O103" s="31">
        <f>IF(Taxi_journeydata_clean!K102="","",ROUND(ROUNDUP(N103,1),1))</f>
        <v>1</v>
      </c>
      <c r="P103" s="32">
        <f>IF(Taxi_journeydata_clean!K102="","",IF(O103&gt;200%,'Taxi_location&amp;demand'!F116,VLOOKUP(O103,'Taxi_location&amp;demand'!$E$5:$F$26,2,FALSE)))</f>
        <v>-0.28280000000000005</v>
      </c>
      <c r="Q103" s="32">
        <f>IF(Taxi_journeydata_clean!K102="","",1+P103)</f>
        <v>0.71719999999999995</v>
      </c>
      <c r="S103" t="str">
        <f>IF(Taxi_journeydata_clean!K102="","",VLOOKUP(Taxi_journeydata_clean!G102,'Taxi_location&amp;demand'!$A$5:$B$269,2,FALSE))</f>
        <v>A</v>
      </c>
      <c r="T103" t="str">
        <f>IF(Taxi_journeydata_clean!K102="","",VLOOKUP(Taxi_journeydata_clean!H102,'Taxi_location&amp;demand'!$A$5:$B$269,2,FALSE))</f>
        <v>A</v>
      </c>
      <c r="U103" t="str">
        <f>IF(Taxi_journeydata_clean!K102="","",IF(OR(S103="A",T103="A"),"Y","N"))</f>
        <v>Y</v>
      </c>
    </row>
    <row r="104" spans="2:21" x14ac:dyDescent="0.35">
      <c r="B104">
        <f>IF(Taxi_journeydata_clean!J103="","",Taxi_journeydata_clean!J103)</f>
        <v>1.36</v>
      </c>
      <c r="C104" s="18">
        <f>IF(Taxi_journeydata_clean!J103="","",Taxi_journeydata_clean!N103)</f>
        <v>7.0333333325106651</v>
      </c>
      <c r="D104" s="19">
        <f>IF(Taxi_journeydata_clean!K103="","",Taxi_journeydata_clean!K103)</f>
        <v>7</v>
      </c>
      <c r="F104" s="19">
        <f>IF(Taxi_journeydata_clean!K103="","",Constant+Dist_Mult*Fare_analysis!B104+Dur_Mult*Fare_analysis!C104)</f>
        <v>6.7503333330289461</v>
      </c>
      <c r="G104" s="19">
        <f>IF(Taxi_journeydata_clean!K103="","",F104*(1+1/EXP(B104)))</f>
        <v>8.4828791309796419</v>
      </c>
      <c r="H104" s="30">
        <f>IF(Taxi_journeydata_clean!K103="","",(G104-F104)/F104)</f>
        <v>0.25666077695355588</v>
      </c>
      <c r="I104" s="31">
        <f>IF(Taxi_journeydata_clean!K103="","",ROUND(ROUNDUP(H104,1),1))</f>
        <v>0.3</v>
      </c>
      <c r="J104" s="32">
        <f>IF(Taxi_journeydata_clean!K103="","",IF(I104&gt;200%,'Taxi_location&amp;demand'!F117,VLOOKUP(I104,'Taxi_location&amp;demand'!$E$5:$F$26,2,FALSE)))</f>
        <v>-3.4340000000000002E-2</v>
      </c>
      <c r="K104" s="32">
        <f>IF(Taxi_journeydata_clean!K103="","",1+J104)</f>
        <v>0.96565999999999996</v>
      </c>
      <c r="M104" s="19">
        <f>IF(Taxi_journeydata_clean!K103="","",F104*(1+R_/EXP(B104)))</f>
        <v>11.2456546986374</v>
      </c>
      <c r="N104" s="30">
        <f>IF(Taxi_journeydata_clean!K103="","",(M104-F104)/F104)</f>
        <v>0.66594064971771638</v>
      </c>
      <c r="O104" s="31">
        <f>IF(Taxi_journeydata_clean!K103="","",ROUND(ROUNDUP(N104,1),1))</f>
        <v>0.7</v>
      </c>
      <c r="P104" s="32">
        <f>IF(Taxi_journeydata_clean!K103="","",IF(O104&gt;200%,'Taxi_location&amp;demand'!F117,VLOOKUP(O104,'Taxi_location&amp;demand'!$E$5:$F$26,2,FALSE)))</f>
        <v>-0.1111</v>
      </c>
      <c r="Q104" s="32">
        <f>IF(Taxi_journeydata_clean!K103="","",1+P104)</f>
        <v>0.88890000000000002</v>
      </c>
      <c r="S104" t="str">
        <f>IF(Taxi_journeydata_clean!K103="","",VLOOKUP(Taxi_journeydata_clean!G103,'Taxi_location&amp;demand'!$A$5:$B$269,2,FALSE))</f>
        <v>Q</v>
      </c>
      <c r="T104" t="str">
        <f>IF(Taxi_journeydata_clean!K103="","",VLOOKUP(Taxi_journeydata_clean!H103,'Taxi_location&amp;demand'!$A$5:$B$269,2,FALSE))</f>
        <v>Q</v>
      </c>
      <c r="U104" t="str">
        <f>IF(Taxi_journeydata_clean!K103="","",IF(OR(S104="A",T104="A"),"Y","N"))</f>
        <v>N</v>
      </c>
    </row>
    <row r="105" spans="2:21" x14ac:dyDescent="0.35">
      <c r="B105">
        <f>IF(Taxi_journeydata_clean!J104="","",Taxi_journeydata_clean!J104)</f>
        <v>1.6</v>
      </c>
      <c r="C105" s="18">
        <f>IF(Taxi_journeydata_clean!J104="","",Taxi_journeydata_clean!N104)</f>
        <v>9.1500000015366822</v>
      </c>
      <c r="D105" s="19">
        <f>IF(Taxi_journeydata_clean!K104="","",Taxi_journeydata_clean!K104)</f>
        <v>8.5</v>
      </c>
      <c r="F105" s="19">
        <f>IF(Taxi_journeydata_clean!K104="","",Constant+Dist_Mult*Fare_analysis!B105+Dur_Mult*Fare_analysis!C105)</f>
        <v>7.9655000005685723</v>
      </c>
      <c r="G105" s="19">
        <f>IF(Taxi_journeydata_clean!K104="","",F105*(1+1/EXP(B105)))</f>
        <v>9.5737067147697932</v>
      </c>
      <c r="H105" s="30">
        <f>IF(Taxi_journeydata_clean!K104="","",(G105-F105)/F105)</f>
        <v>0.20189651799465547</v>
      </c>
      <c r="I105" s="31">
        <f>IF(Taxi_journeydata_clean!K104="","",ROUND(ROUNDUP(H105,1),1))</f>
        <v>0.3</v>
      </c>
      <c r="J105" s="32">
        <f>IF(Taxi_journeydata_clean!K104="","",IF(I105&gt;200%,'Taxi_location&amp;demand'!F118,VLOOKUP(I105,'Taxi_location&amp;demand'!$E$5:$F$26,2,FALSE)))</f>
        <v>-3.4340000000000002E-2</v>
      </c>
      <c r="K105" s="32">
        <f>IF(Taxi_journeydata_clean!K104="","",1+J105)</f>
        <v>0.96565999999999996</v>
      </c>
      <c r="M105" s="19">
        <f>IF(Taxi_journeydata_clean!K104="","",F105*(1+R_/EXP(B105)))</f>
        <v>12.138207014267639</v>
      </c>
      <c r="N105" s="30">
        <f>IF(Taxi_journeydata_clean!K104="","",(M105-F105)/F105)</f>
        <v>0.523847468884718</v>
      </c>
      <c r="O105" s="31">
        <f>IF(Taxi_journeydata_clean!K104="","",ROUND(ROUNDUP(N105,1),1))</f>
        <v>0.6</v>
      </c>
      <c r="P105" s="32">
        <f>IF(Taxi_journeydata_clean!K104="","",IF(O105&gt;200%,'Taxi_location&amp;demand'!F118,VLOOKUP(O105,'Taxi_location&amp;demand'!$E$5:$F$26,2,FALSE)))</f>
        <v>-8.8880000000000001E-2</v>
      </c>
      <c r="Q105" s="32">
        <f>IF(Taxi_journeydata_clean!K104="","",1+P105)</f>
        <v>0.91112000000000004</v>
      </c>
      <c r="S105" t="str">
        <f>IF(Taxi_journeydata_clean!K104="","",VLOOKUP(Taxi_journeydata_clean!G104,'Taxi_location&amp;demand'!$A$5:$B$269,2,FALSE))</f>
        <v>A</v>
      </c>
      <c r="T105" t="str">
        <f>IF(Taxi_journeydata_clean!K104="","",VLOOKUP(Taxi_journeydata_clean!H104,'Taxi_location&amp;demand'!$A$5:$B$269,2,FALSE))</f>
        <v>A</v>
      </c>
      <c r="U105" t="str">
        <f>IF(Taxi_journeydata_clean!K104="","",IF(OR(S105="A",T105="A"),"Y","N"))</f>
        <v>Y</v>
      </c>
    </row>
    <row r="106" spans="2:21" x14ac:dyDescent="0.35">
      <c r="B106">
        <f>IF(Taxi_journeydata_clean!J105="","",Taxi_journeydata_clean!J105)</f>
        <v>0.64</v>
      </c>
      <c r="C106" s="18">
        <f>IF(Taxi_journeydata_clean!J105="","",Taxi_journeydata_clean!N105)</f>
        <v>1.8666666629724205</v>
      </c>
      <c r="D106" s="19">
        <f>IF(Taxi_journeydata_clean!K105="","",Taxi_journeydata_clean!K105)</f>
        <v>4</v>
      </c>
      <c r="F106" s="19">
        <f>IF(Taxi_journeydata_clean!K105="","",Constant+Dist_Mult*Fare_analysis!B106+Dur_Mult*Fare_analysis!C106)</f>
        <v>3.5426666652997958</v>
      </c>
      <c r="G106" s="19">
        <f>IF(Taxi_journeydata_clean!K105="","",F106*(1+1/EXP(B106)))</f>
        <v>5.4106879588222281</v>
      </c>
      <c r="H106" s="30">
        <f>IF(Taxi_journeydata_clean!K105="","",(G106-F106)/F106)</f>
        <v>0.52729242404304844</v>
      </c>
      <c r="I106" s="31">
        <f>IF(Taxi_journeydata_clean!K105="","",ROUND(ROUNDUP(H106,1),1))</f>
        <v>0.6</v>
      </c>
      <c r="J106" s="32">
        <f>IF(Taxi_journeydata_clean!K105="","",IF(I106&gt;200%,'Taxi_location&amp;demand'!F119,VLOOKUP(I106,'Taxi_location&amp;demand'!$E$5:$F$26,2,FALSE)))</f>
        <v>-8.8880000000000001E-2</v>
      </c>
      <c r="K106" s="32">
        <f>IF(Taxi_journeydata_clean!K105="","",1+J106)</f>
        <v>0.91112000000000004</v>
      </c>
      <c r="M106" s="19">
        <f>IF(Taxi_journeydata_clean!K105="","",F106*(1+R_/EXP(B106)))</f>
        <v>8.3894972899883697</v>
      </c>
      <c r="N106" s="30">
        <f>IF(Taxi_journeydata_clean!K105="","",(M106-F106)/F106)</f>
        <v>1.3681305870978449</v>
      </c>
      <c r="O106" s="31">
        <f>IF(Taxi_journeydata_clean!K105="","",ROUND(ROUNDUP(N106,1),1))</f>
        <v>1.4</v>
      </c>
      <c r="P106" s="32">
        <f>IF(Taxi_journeydata_clean!K105="","",IF(O106&gt;200%,'Taxi_location&amp;demand'!F119,VLOOKUP(O106,'Taxi_location&amp;demand'!$E$5:$F$26,2,FALSE)))</f>
        <v>-0.5454</v>
      </c>
      <c r="Q106" s="32">
        <f>IF(Taxi_journeydata_clean!K105="","",1+P106)</f>
        <v>0.4546</v>
      </c>
      <c r="S106" t="str">
        <f>IF(Taxi_journeydata_clean!K105="","",VLOOKUP(Taxi_journeydata_clean!G105,'Taxi_location&amp;demand'!$A$5:$B$269,2,FALSE))</f>
        <v>A</v>
      </c>
      <c r="T106" t="str">
        <f>IF(Taxi_journeydata_clean!K105="","",VLOOKUP(Taxi_journeydata_clean!H105,'Taxi_location&amp;demand'!$A$5:$B$269,2,FALSE))</f>
        <v>A</v>
      </c>
      <c r="U106" t="str">
        <f>IF(Taxi_journeydata_clean!K105="","",IF(OR(S106="A",T106="A"),"Y","N"))</f>
        <v>Y</v>
      </c>
    </row>
    <row r="107" spans="2:21" x14ac:dyDescent="0.35">
      <c r="B107">
        <f>IF(Taxi_journeydata_clean!J106="","",Taxi_journeydata_clean!J106)</f>
        <v>1.48</v>
      </c>
      <c r="C107" s="18">
        <f>IF(Taxi_journeydata_clean!J106="","",Taxi_journeydata_clean!N106)</f>
        <v>7.3166666692122817</v>
      </c>
      <c r="D107" s="19">
        <f>IF(Taxi_journeydata_clean!K106="","",Taxi_journeydata_clean!K106)</f>
        <v>7.5</v>
      </c>
      <c r="F107" s="19">
        <f>IF(Taxi_journeydata_clean!K106="","",Constant+Dist_Mult*Fare_analysis!B107+Dur_Mult*Fare_analysis!C107)</f>
        <v>7.0711666676085443</v>
      </c>
      <c r="G107" s="19">
        <f>IF(Taxi_journeydata_clean!K106="","",F107*(1+1/EXP(B107)))</f>
        <v>8.6808307019996214</v>
      </c>
      <c r="H107" s="30">
        <f>IF(Taxi_journeydata_clean!K106="","",(G107-F107)/F107)</f>
        <v>0.22763768838381271</v>
      </c>
      <c r="I107" s="31">
        <f>IF(Taxi_journeydata_clean!K106="","",ROUND(ROUNDUP(H107,1),1))</f>
        <v>0.3</v>
      </c>
      <c r="J107" s="32">
        <f>IF(Taxi_journeydata_clean!K106="","",IF(I107&gt;200%,'Taxi_location&amp;demand'!F120,VLOOKUP(I107,'Taxi_location&amp;demand'!$E$5:$F$26,2,FALSE)))</f>
        <v>-3.4340000000000002E-2</v>
      </c>
      <c r="K107" s="32">
        <f>IF(Taxi_journeydata_clean!K106="","",1+J107)</f>
        <v>0.96565999999999996</v>
      </c>
      <c r="M107" s="19">
        <f>IF(Taxi_journeydata_clean!K106="","",F107*(1+R_/EXP(B107)))</f>
        <v>11.247654893090726</v>
      </c>
      <c r="N107" s="30">
        <f>IF(Taxi_journeydata_clean!K106="","",(M107-F107)/F107)</f>
        <v>0.59063637187534457</v>
      </c>
      <c r="O107" s="31">
        <f>IF(Taxi_journeydata_clean!K106="","",ROUND(ROUNDUP(N107,1),1))</f>
        <v>0.6</v>
      </c>
      <c r="P107" s="32">
        <f>IF(Taxi_journeydata_clean!K106="","",IF(O107&gt;200%,'Taxi_location&amp;demand'!F120,VLOOKUP(O107,'Taxi_location&amp;demand'!$E$5:$F$26,2,FALSE)))</f>
        <v>-8.8880000000000001E-2</v>
      </c>
      <c r="Q107" s="32">
        <f>IF(Taxi_journeydata_clean!K106="","",1+P107)</f>
        <v>0.91112000000000004</v>
      </c>
      <c r="S107" t="str">
        <f>IF(Taxi_journeydata_clean!K106="","",VLOOKUP(Taxi_journeydata_clean!G106,'Taxi_location&amp;demand'!$A$5:$B$269,2,FALSE))</f>
        <v>A</v>
      </c>
      <c r="T107" t="str">
        <f>IF(Taxi_journeydata_clean!K106="","",VLOOKUP(Taxi_journeydata_clean!H106,'Taxi_location&amp;demand'!$A$5:$B$269,2,FALSE))</f>
        <v>A</v>
      </c>
      <c r="U107" t="str">
        <f>IF(Taxi_journeydata_clean!K106="","",IF(OR(S107="A",T107="A"),"Y","N"))</f>
        <v>Y</v>
      </c>
    </row>
    <row r="108" spans="2:21" x14ac:dyDescent="0.35">
      <c r="B108">
        <f>IF(Taxi_journeydata_clean!J107="","",Taxi_journeydata_clean!J107)</f>
        <v>3.71</v>
      </c>
      <c r="C108" s="18">
        <f>IF(Taxi_journeydata_clean!J107="","",Taxi_journeydata_clean!N107)</f>
        <v>19.116666661575437</v>
      </c>
      <c r="D108" s="19">
        <f>IF(Taxi_journeydata_clean!K107="","",Taxi_journeydata_clean!K107)</f>
        <v>15.5</v>
      </c>
      <c r="F108" s="19">
        <f>IF(Taxi_journeydata_clean!K107="","",Constant+Dist_Mult*Fare_analysis!B108+Dur_Mult*Fare_analysis!C108)</f>
        <v>15.451166664782912</v>
      </c>
      <c r="G108" s="19">
        <f>IF(Taxi_journeydata_clean!K107="","",F108*(1+1/EXP(B108)))</f>
        <v>15.829372956394321</v>
      </c>
      <c r="H108" s="30">
        <f>IF(Taxi_journeydata_clean!K107="","",(G108-F108)/F108)</f>
        <v>2.4477523271652774E-2</v>
      </c>
      <c r="I108" s="31">
        <f>IF(Taxi_journeydata_clean!K107="","",ROUND(ROUNDUP(H108,1),1))</f>
        <v>0.1</v>
      </c>
      <c r="J108" s="32">
        <f>IF(Taxi_journeydata_clean!K107="","",IF(I108&gt;200%,'Taxi_location&amp;demand'!F121,VLOOKUP(I108,'Taxi_location&amp;demand'!$E$5:$F$26,2,FALSE)))</f>
        <v>-9.0899999999999991E-3</v>
      </c>
      <c r="K108" s="32">
        <f>IF(Taxi_journeydata_clean!K107="","",1+J108)</f>
        <v>0.99090999999999996</v>
      </c>
      <c r="M108" s="19">
        <f>IF(Taxi_journeydata_clean!K107="","",F108*(1+R_/EXP(B108)))</f>
        <v>16.432473378463612</v>
      </c>
      <c r="N108" s="30">
        <f>IF(Taxi_journeydata_clean!K107="","",(M108-F108)/F108)</f>
        <v>6.3510201848857459E-2</v>
      </c>
      <c r="O108" s="31">
        <f>IF(Taxi_journeydata_clean!K107="","",ROUND(ROUNDUP(N108,1),1))</f>
        <v>0.1</v>
      </c>
      <c r="P108" s="32">
        <f>IF(Taxi_journeydata_clean!K107="","",IF(O108&gt;200%,'Taxi_location&amp;demand'!F121,VLOOKUP(O108,'Taxi_location&amp;demand'!$E$5:$F$26,2,FALSE)))</f>
        <v>-9.0899999999999991E-3</v>
      </c>
      <c r="Q108" s="32">
        <f>IF(Taxi_journeydata_clean!K107="","",1+P108)</f>
        <v>0.99090999999999996</v>
      </c>
      <c r="S108" t="str">
        <f>IF(Taxi_journeydata_clean!K107="","",VLOOKUP(Taxi_journeydata_clean!G107,'Taxi_location&amp;demand'!$A$5:$B$269,2,FALSE))</f>
        <v>B</v>
      </c>
      <c r="T108" t="str">
        <f>IF(Taxi_journeydata_clean!K107="","",VLOOKUP(Taxi_journeydata_clean!H107,'Taxi_location&amp;demand'!$A$5:$B$269,2,FALSE))</f>
        <v>B</v>
      </c>
      <c r="U108" t="str">
        <f>IF(Taxi_journeydata_clean!K107="","",IF(OR(S108="A",T108="A"),"Y","N"))</f>
        <v>N</v>
      </c>
    </row>
    <row r="109" spans="2:21" x14ac:dyDescent="0.35">
      <c r="B109">
        <f>IF(Taxi_journeydata_clean!J108="","",Taxi_journeydata_clean!J108)</f>
        <v>0.6</v>
      </c>
      <c r="C109" s="18">
        <f>IF(Taxi_journeydata_clean!J108="","",Taxi_journeydata_clean!N108)</f>
        <v>2.7333333331625909</v>
      </c>
      <c r="D109" s="19">
        <f>IF(Taxi_journeydata_clean!K108="","",Taxi_journeydata_clean!K108)</f>
        <v>4</v>
      </c>
      <c r="F109" s="19">
        <f>IF(Taxi_journeydata_clean!K108="","",Constant+Dist_Mult*Fare_analysis!B109+Dur_Mult*Fare_analysis!C109)</f>
        <v>3.7913333332701589</v>
      </c>
      <c r="G109" s="19">
        <f>IF(Taxi_journeydata_clean!K108="","",F109*(1+1/EXP(B109)))</f>
        <v>5.8720611828799738</v>
      </c>
      <c r="H109" s="30">
        <f>IF(Taxi_journeydata_clean!K108="","",(G109-F109)/F109)</f>
        <v>0.5488116360940265</v>
      </c>
      <c r="I109" s="31">
        <f>IF(Taxi_journeydata_clean!K108="","",ROUND(ROUNDUP(H109,1),1))</f>
        <v>0.6</v>
      </c>
      <c r="J109" s="32">
        <f>IF(Taxi_journeydata_clean!K108="","",IF(I109&gt;200%,'Taxi_location&amp;demand'!F122,VLOOKUP(I109,'Taxi_location&amp;demand'!$E$5:$F$26,2,FALSE)))</f>
        <v>-8.8880000000000001E-2</v>
      </c>
      <c r="K109" s="32">
        <f>IF(Taxi_journeydata_clean!K108="","",1+J109)</f>
        <v>0.91112000000000004</v>
      </c>
      <c r="M109" s="19">
        <f>IF(Taxi_journeydata_clean!K108="","",F109*(1+R_/EXP(B109)))</f>
        <v>9.1900595138023959</v>
      </c>
      <c r="N109" s="30">
        <f>IF(Taxi_journeydata_clean!K108="","",(M109-F109)/F109)</f>
        <v>1.4239650555535948</v>
      </c>
      <c r="O109" s="31">
        <f>IF(Taxi_journeydata_clean!K108="","",ROUND(ROUNDUP(N109,1),1))</f>
        <v>1.5</v>
      </c>
      <c r="P109" s="32">
        <f>IF(Taxi_journeydata_clean!K108="","",IF(O109&gt;200%,'Taxi_location&amp;demand'!F122,VLOOKUP(O109,'Taxi_location&amp;demand'!$E$5:$F$26,2,FALSE)))</f>
        <v>-0.60599999999999998</v>
      </c>
      <c r="Q109" s="32">
        <f>IF(Taxi_journeydata_clean!K108="","",1+P109)</f>
        <v>0.39400000000000002</v>
      </c>
      <c r="S109" t="str">
        <f>IF(Taxi_journeydata_clean!K108="","",VLOOKUP(Taxi_journeydata_clean!G108,'Taxi_location&amp;demand'!$A$5:$B$269,2,FALSE))</f>
        <v>A</v>
      </c>
      <c r="T109" t="str">
        <f>IF(Taxi_journeydata_clean!K108="","",VLOOKUP(Taxi_journeydata_clean!H108,'Taxi_location&amp;demand'!$A$5:$B$269,2,FALSE))</f>
        <v>A</v>
      </c>
      <c r="U109" t="str">
        <f>IF(Taxi_journeydata_clean!K108="","",IF(OR(S109="A",T109="A"),"Y","N"))</f>
        <v>Y</v>
      </c>
    </row>
    <row r="110" spans="2:21" x14ac:dyDescent="0.35">
      <c r="B110">
        <f>IF(Taxi_journeydata_clean!J109="","",Taxi_journeydata_clean!J109)</f>
        <v>3.92</v>
      </c>
      <c r="C110" s="18">
        <f>IF(Taxi_journeydata_clean!J109="","",Taxi_journeydata_clean!N109)</f>
        <v>24.36666666297242</v>
      </c>
      <c r="D110" s="19">
        <f>IF(Taxi_journeydata_clean!K109="","",Taxi_journeydata_clean!K109)</f>
        <v>17.5</v>
      </c>
      <c r="F110" s="19">
        <f>IF(Taxi_journeydata_clean!K109="","",Constant+Dist_Mult*Fare_analysis!B110+Dur_Mult*Fare_analysis!C110)</f>
        <v>17.771666665299797</v>
      </c>
      <c r="G110" s="19">
        <f>IF(Taxi_journeydata_clean!K109="","",F110*(1+1/EXP(B110)))</f>
        <v>18.12427598737138</v>
      </c>
      <c r="H110" s="30">
        <f>IF(Taxi_journeydata_clean!K109="","",(G110-F110)/F110)</f>
        <v>1.9841094744370427E-2</v>
      </c>
      <c r="I110" s="31">
        <f>IF(Taxi_journeydata_clean!K109="","",ROUND(ROUNDUP(H110,1),1))</f>
        <v>0.1</v>
      </c>
      <c r="J110" s="32">
        <f>IF(Taxi_journeydata_clean!K109="","",IF(I110&gt;200%,'Taxi_location&amp;demand'!F123,VLOOKUP(I110,'Taxi_location&amp;demand'!$E$5:$F$26,2,FALSE)))</f>
        <v>-9.0899999999999991E-3</v>
      </c>
      <c r="K110" s="32">
        <f>IF(Taxi_journeydata_clean!K109="","",1+J110)</f>
        <v>0.99090999999999996</v>
      </c>
      <c r="M110" s="19">
        <f>IF(Taxi_journeydata_clean!K109="","",F110*(1+R_/EXP(B110)))</f>
        <v>18.686558624344102</v>
      </c>
      <c r="N110" s="30">
        <f>IF(Taxi_journeydata_clean!K109="","",(M110-F110)/F110)</f>
        <v>5.1480369077070501E-2</v>
      </c>
      <c r="O110" s="31">
        <f>IF(Taxi_journeydata_clean!K109="","",ROUND(ROUNDUP(N110,1),1))</f>
        <v>0.1</v>
      </c>
      <c r="P110" s="32">
        <f>IF(Taxi_journeydata_clean!K109="","",IF(O110&gt;200%,'Taxi_location&amp;demand'!F123,VLOOKUP(O110,'Taxi_location&amp;demand'!$E$5:$F$26,2,FALSE)))</f>
        <v>-9.0899999999999991E-3</v>
      </c>
      <c r="Q110" s="32">
        <f>IF(Taxi_journeydata_clean!K109="","",1+P110)</f>
        <v>0.99090999999999996</v>
      </c>
      <c r="S110" t="str">
        <f>IF(Taxi_journeydata_clean!K109="","",VLOOKUP(Taxi_journeydata_clean!G109,'Taxi_location&amp;demand'!$A$5:$B$269,2,FALSE))</f>
        <v>B</v>
      </c>
      <c r="T110" t="str">
        <f>IF(Taxi_journeydata_clean!K109="","",VLOOKUP(Taxi_journeydata_clean!H109,'Taxi_location&amp;demand'!$A$5:$B$269,2,FALSE))</f>
        <v>B</v>
      </c>
      <c r="U110" t="str">
        <f>IF(Taxi_journeydata_clean!K109="","",IF(OR(S110="A",T110="A"),"Y","N"))</f>
        <v>N</v>
      </c>
    </row>
    <row r="111" spans="2:21" x14ac:dyDescent="0.35">
      <c r="B111">
        <f>IF(Taxi_journeydata_clean!J110="","",Taxi_journeydata_clean!J110)</f>
        <v>3.07</v>
      </c>
      <c r="C111" s="18">
        <f>IF(Taxi_journeydata_clean!J110="","",Taxi_journeydata_clean!N110)</f>
        <v>14.450000004144385</v>
      </c>
      <c r="D111" s="19">
        <f>IF(Taxi_journeydata_clean!K110="","",Taxi_journeydata_clean!K110)</f>
        <v>13</v>
      </c>
      <c r="F111" s="19">
        <f>IF(Taxi_journeydata_clean!K110="","",Constant+Dist_Mult*Fare_analysis!B111+Dur_Mult*Fare_analysis!C111)</f>
        <v>12.572500001533424</v>
      </c>
      <c r="G111" s="19">
        <f>IF(Taxi_journeydata_clean!K110="","",F111*(1+1/EXP(B111)))</f>
        <v>13.156129971049664</v>
      </c>
      <c r="H111" s="30">
        <f>IF(Taxi_journeydata_clean!K110="","",(G111-F111)/F111)</f>
        <v>4.6421154857431424E-2</v>
      </c>
      <c r="I111" s="31">
        <f>IF(Taxi_journeydata_clean!K110="","",ROUND(ROUNDUP(H111,1),1))</f>
        <v>0.1</v>
      </c>
      <c r="J111" s="32">
        <f>IF(Taxi_journeydata_clean!K110="","",IF(I111&gt;200%,'Taxi_location&amp;demand'!F124,VLOOKUP(I111,'Taxi_location&amp;demand'!$E$5:$F$26,2,FALSE)))</f>
        <v>-9.0899999999999991E-3</v>
      </c>
      <c r="K111" s="32">
        <f>IF(Taxi_journeydata_clean!K110="","",1+J111)</f>
        <v>0.99090999999999996</v>
      </c>
      <c r="M111" s="19">
        <f>IF(Taxi_journeydata_clean!K110="","",F111*(1+R_/EXP(B111)))</f>
        <v>14.086805871357488</v>
      </c>
      <c r="N111" s="30">
        <f>IF(Taxi_journeydata_clean!K110="","",(M111-F111)/F111)</f>
        <v>0.12044588344715602</v>
      </c>
      <c r="O111" s="31">
        <f>IF(Taxi_journeydata_clean!K110="","",ROUND(ROUNDUP(N111,1),1))</f>
        <v>0.2</v>
      </c>
      <c r="P111" s="32">
        <f>IF(Taxi_journeydata_clean!K110="","",IF(O111&gt;200%,'Taxi_location&amp;demand'!F124,VLOOKUP(O111,'Taxi_location&amp;demand'!$E$5:$F$26,2,FALSE)))</f>
        <v>-2.1210000000000003E-2</v>
      </c>
      <c r="Q111" s="32">
        <f>IF(Taxi_journeydata_clean!K110="","",1+P111)</f>
        <v>0.97879000000000005</v>
      </c>
      <c r="S111" t="str">
        <f>IF(Taxi_journeydata_clean!K110="","",VLOOKUP(Taxi_journeydata_clean!G110,'Taxi_location&amp;demand'!$A$5:$B$269,2,FALSE))</f>
        <v>Q</v>
      </c>
      <c r="T111" t="str">
        <f>IF(Taxi_journeydata_clean!K110="","",VLOOKUP(Taxi_journeydata_clean!H110,'Taxi_location&amp;demand'!$A$5:$B$269,2,FALSE))</f>
        <v>Q</v>
      </c>
      <c r="U111" t="str">
        <f>IF(Taxi_journeydata_clean!K110="","",IF(OR(S111="A",T111="A"),"Y","N"))</f>
        <v>N</v>
      </c>
    </row>
    <row r="112" spans="2:21" x14ac:dyDescent="0.35">
      <c r="B112">
        <f>IF(Taxi_journeydata_clean!J111="","",Taxi_journeydata_clean!J111)</f>
        <v>1.37</v>
      </c>
      <c r="C112" s="18">
        <f>IF(Taxi_journeydata_clean!J111="","",Taxi_journeydata_clean!N111)</f>
        <v>7.5833333353511989</v>
      </c>
      <c r="D112" s="19">
        <f>IF(Taxi_journeydata_clean!K111="","",Taxi_journeydata_clean!K111)</f>
        <v>7</v>
      </c>
      <c r="F112" s="19">
        <f>IF(Taxi_journeydata_clean!K111="","",Constant+Dist_Mult*Fare_analysis!B112+Dur_Mult*Fare_analysis!C112)</f>
        <v>6.9718333340799443</v>
      </c>
      <c r="G112" s="19">
        <f>IF(Taxi_journeydata_clean!K111="","",F112*(1+1/EXP(B112)))</f>
        <v>8.7434247051118614</v>
      </c>
      <c r="H112" s="30">
        <f>IF(Taxi_journeydata_clean!K111="","",(G112-F112)/F112)</f>
        <v>0.25410695955280027</v>
      </c>
      <c r="I112" s="31">
        <f>IF(Taxi_journeydata_clean!K111="","",ROUND(ROUNDUP(H112,1),1))</f>
        <v>0.3</v>
      </c>
      <c r="J112" s="32">
        <f>IF(Taxi_journeydata_clean!K111="","",IF(I112&gt;200%,'Taxi_location&amp;demand'!F125,VLOOKUP(I112,'Taxi_location&amp;demand'!$E$5:$F$26,2,FALSE)))</f>
        <v>-3.4340000000000002E-2</v>
      </c>
      <c r="K112" s="32">
        <f>IF(Taxi_journeydata_clean!K111="","",1+J112)</f>
        <v>0.96565999999999996</v>
      </c>
      <c r="M112" s="19">
        <f>IF(Taxi_journeydata_clean!K111="","",F112*(1+R_/EXP(B112)))</f>
        <v>11.56846365158569</v>
      </c>
      <c r="N112" s="30">
        <f>IF(Taxi_journeydata_clean!K111="","",(M112-F112)/F112)</f>
        <v>0.65931442953983799</v>
      </c>
      <c r="O112" s="31">
        <f>IF(Taxi_journeydata_clean!K111="","",ROUND(ROUNDUP(N112,1),1))</f>
        <v>0.7</v>
      </c>
      <c r="P112" s="32">
        <f>IF(Taxi_journeydata_clean!K111="","",IF(O112&gt;200%,'Taxi_location&amp;demand'!F125,VLOOKUP(O112,'Taxi_location&amp;demand'!$E$5:$F$26,2,FALSE)))</f>
        <v>-0.1111</v>
      </c>
      <c r="Q112" s="32">
        <f>IF(Taxi_journeydata_clean!K111="","",1+P112)</f>
        <v>0.88890000000000002</v>
      </c>
      <c r="S112" t="str">
        <f>IF(Taxi_journeydata_clean!K111="","",VLOOKUP(Taxi_journeydata_clean!G111,'Taxi_location&amp;demand'!$A$5:$B$269,2,FALSE))</f>
        <v>A</v>
      </c>
      <c r="T112" t="str">
        <f>IF(Taxi_journeydata_clean!K111="","",VLOOKUP(Taxi_journeydata_clean!H111,'Taxi_location&amp;demand'!$A$5:$B$269,2,FALSE))</f>
        <v>A</v>
      </c>
      <c r="U112" t="str">
        <f>IF(Taxi_journeydata_clean!K111="","",IF(OR(S112="A",T112="A"),"Y","N"))</f>
        <v>Y</v>
      </c>
    </row>
    <row r="113" spans="2:21" x14ac:dyDescent="0.35">
      <c r="B113">
        <f>IF(Taxi_journeydata_clean!J112="","",Taxi_journeydata_clean!J112)</f>
        <v>1.2</v>
      </c>
      <c r="C113" s="18">
        <f>IF(Taxi_journeydata_clean!J112="","",Taxi_journeydata_clean!N112)</f>
        <v>7.733333328505978</v>
      </c>
      <c r="D113" s="19">
        <f>IF(Taxi_journeydata_clean!K112="","",Taxi_journeydata_clean!K112)</f>
        <v>7</v>
      </c>
      <c r="F113" s="19">
        <f>IF(Taxi_journeydata_clean!K112="","",Constant+Dist_Mult*Fare_analysis!B113+Dur_Mult*Fare_analysis!C113)</f>
        <v>6.7213333315472124</v>
      </c>
      <c r="G113" s="19">
        <f>IF(Taxi_journeydata_clean!K112="","",F113*(1+1/EXP(B113)))</f>
        <v>8.7457600273417917</v>
      </c>
      <c r="H113" s="30">
        <f>IF(Taxi_journeydata_clean!K112="","",(G113-F113)/F113)</f>
        <v>0.30119421191220225</v>
      </c>
      <c r="I113" s="31">
        <f>IF(Taxi_journeydata_clean!K112="","",ROUND(ROUNDUP(H113,1),1))</f>
        <v>0.4</v>
      </c>
      <c r="J113" s="32">
        <f>IF(Taxi_journeydata_clean!K112="","",IF(I113&gt;200%,'Taxi_location&amp;demand'!F126,VLOOKUP(I113,'Taxi_location&amp;demand'!$E$5:$F$26,2,FALSE)))</f>
        <v>-4.6460000000000001E-2</v>
      </c>
      <c r="K113" s="32">
        <f>IF(Taxi_journeydata_clean!K112="","",1+J113)</f>
        <v>0.95354000000000005</v>
      </c>
      <c r="M113" s="19">
        <f>IF(Taxi_journeydata_clean!K112="","",F113*(1+R_/EXP(B113)))</f>
        <v>11.973978652368032</v>
      </c>
      <c r="N113" s="30">
        <f>IF(Taxi_journeydata_clean!K112="","",(M113-F113)/F113)</f>
        <v>0.78148859187908948</v>
      </c>
      <c r="O113" s="31">
        <f>IF(Taxi_journeydata_clean!K112="","",ROUND(ROUNDUP(N113,1),1))</f>
        <v>0.8</v>
      </c>
      <c r="P113" s="32">
        <f>IF(Taxi_journeydata_clean!K112="","",IF(O113&gt;200%,'Taxi_location&amp;demand'!F126,VLOOKUP(O113,'Taxi_location&amp;demand'!$E$5:$F$26,2,FALSE)))</f>
        <v>-0.1515</v>
      </c>
      <c r="Q113" s="32">
        <f>IF(Taxi_journeydata_clean!K112="","",1+P113)</f>
        <v>0.84850000000000003</v>
      </c>
      <c r="S113" t="str">
        <f>IF(Taxi_journeydata_clean!K112="","",VLOOKUP(Taxi_journeydata_clean!G112,'Taxi_location&amp;demand'!$A$5:$B$269,2,FALSE))</f>
        <v>A</v>
      </c>
      <c r="T113" t="str">
        <f>IF(Taxi_journeydata_clean!K112="","",VLOOKUP(Taxi_journeydata_clean!H112,'Taxi_location&amp;demand'!$A$5:$B$269,2,FALSE))</f>
        <v>A</v>
      </c>
      <c r="U113" t="str">
        <f>IF(Taxi_journeydata_clean!K112="","",IF(OR(S113="A",T113="A"),"Y","N"))</f>
        <v>Y</v>
      </c>
    </row>
    <row r="114" spans="2:21" x14ac:dyDescent="0.35">
      <c r="B114">
        <f>IF(Taxi_journeydata_clean!J113="","",Taxi_journeydata_clean!J113)</f>
        <v>12.9</v>
      </c>
      <c r="C114" s="18">
        <f>IF(Taxi_journeydata_clean!J113="","",Taxi_journeydata_clean!N113)</f>
        <v>28.250000003026798</v>
      </c>
      <c r="D114" s="19">
        <f>IF(Taxi_journeydata_clean!K113="","",Taxi_journeydata_clean!K113)</f>
        <v>37.5</v>
      </c>
      <c r="F114" s="19">
        <f>IF(Taxi_journeydata_clean!K113="","",Constant+Dist_Mult*Fare_analysis!B114+Dur_Mult*Fare_analysis!C114)</f>
        <v>35.372500001119917</v>
      </c>
      <c r="G114" s="19">
        <f>IF(Taxi_journeydata_clean!K113="","",F114*(1+1/EXP(B114)))</f>
        <v>35.372588363405072</v>
      </c>
      <c r="H114" s="30">
        <f>IF(Taxi_journeydata_clean!K113="","",(G114-F114)/F114)</f>
        <v>2.4980503258698994E-6</v>
      </c>
      <c r="I114" s="31">
        <f>IF(Taxi_journeydata_clean!K113="","",ROUND(ROUNDUP(H114,1),1))</f>
        <v>0.1</v>
      </c>
      <c r="J114" s="32">
        <f>IF(Taxi_journeydata_clean!K113="","",IF(I114&gt;200%,'Taxi_location&amp;demand'!F127,VLOOKUP(I114,'Taxi_location&amp;demand'!$E$5:$F$26,2,FALSE)))</f>
        <v>-9.0899999999999991E-3</v>
      </c>
      <c r="K114" s="32">
        <f>IF(Taxi_journeydata_clean!K113="","",1+J114)</f>
        <v>0.99090999999999996</v>
      </c>
      <c r="M114" s="19">
        <f>IF(Taxi_journeydata_clean!K113="","",F114*(1+R_/EXP(B114)))</f>
        <v>35.372729268865015</v>
      </c>
      <c r="N114" s="30">
        <f>IF(Taxi_journeydata_clean!K113="","",(M114-F114)/F114)</f>
        <v>6.4815250573430927E-6</v>
      </c>
      <c r="O114" s="31">
        <f>IF(Taxi_journeydata_clean!K113="","",ROUND(ROUNDUP(N114,1),1))</f>
        <v>0.1</v>
      </c>
      <c r="P114" s="32">
        <f>IF(Taxi_journeydata_clean!K113="","",IF(O114&gt;200%,'Taxi_location&amp;demand'!F127,VLOOKUP(O114,'Taxi_location&amp;demand'!$E$5:$F$26,2,FALSE)))</f>
        <v>-9.0899999999999991E-3</v>
      </c>
      <c r="Q114" s="32">
        <f>IF(Taxi_journeydata_clean!K113="","",1+P114)</f>
        <v>0.99090999999999996</v>
      </c>
      <c r="S114" t="str">
        <f>IF(Taxi_journeydata_clean!K113="","",VLOOKUP(Taxi_journeydata_clean!G113,'Taxi_location&amp;demand'!$A$5:$B$269,2,FALSE))</f>
        <v>Q</v>
      </c>
      <c r="T114" t="str">
        <f>IF(Taxi_journeydata_clean!K113="","",VLOOKUP(Taxi_journeydata_clean!H113,'Taxi_location&amp;demand'!$A$5:$B$269,2,FALSE))</f>
        <v>B</v>
      </c>
      <c r="U114" t="str">
        <f>IF(Taxi_journeydata_clean!K113="","",IF(OR(S114="A",T114="A"),"Y","N"))</f>
        <v>N</v>
      </c>
    </row>
    <row r="115" spans="2:21" x14ac:dyDescent="0.35">
      <c r="B115">
        <f>IF(Taxi_journeydata_clean!J114="","",Taxi_journeydata_clean!J114)</f>
        <v>0.44</v>
      </c>
      <c r="C115" s="18">
        <f>IF(Taxi_journeydata_clean!J114="","",Taxi_journeydata_clean!N114)</f>
        <v>2.9833333287388086</v>
      </c>
      <c r="D115" s="19">
        <f>IF(Taxi_journeydata_clean!K114="","",Taxi_journeydata_clean!K114)</f>
        <v>4</v>
      </c>
      <c r="F115" s="19">
        <f>IF(Taxi_journeydata_clean!K114="","",Constant+Dist_Mult*Fare_analysis!B115+Dur_Mult*Fare_analysis!C115)</f>
        <v>3.5958333316333593</v>
      </c>
      <c r="G115" s="19">
        <f>IF(Taxi_journeydata_clean!K114="","",F115*(1+1/EXP(B115)))</f>
        <v>5.911680961349977</v>
      </c>
      <c r="H115" s="30">
        <f>IF(Taxi_journeydata_clean!K114="","",(G115-F115)/F115)</f>
        <v>0.64403642108314152</v>
      </c>
      <c r="I115" s="31">
        <f>IF(Taxi_journeydata_clean!K114="","",ROUND(ROUNDUP(H115,1),1))</f>
        <v>0.7</v>
      </c>
      <c r="J115" s="32">
        <f>IF(Taxi_journeydata_clean!K114="","",IF(I115&gt;200%,'Taxi_location&amp;demand'!F128,VLOOKUP(I115,'Taxi_location&amp;demand'!$E$5:$F$26,2,FALSE)))</f>
        <v>-0.1111</v>
      </c>
      <c r="K115" s="32">
        <f>IF(Taxi_journeydata_clean!K114="","",1+J115)</f>
        <v>0.88890000000000002</v>
      </c>
      <c r="M115" s="19">
        <f>IF(Taxi_journeydata_clean!K114="","",F115*(1+R_/EXP(B115)))</f>
        <v>9.6046091698666789</v>
      </c>
      <c r="N115" s="30">
        <f>IF(Taxi_journeydata_clean!K114="","",(M115-F115)/F115)</f>
        <v>1.6710384726046001</v>
      </c>
      <c r="O115" s="31">
        <f>IF(Taxi_journeydata_clean!K114="","",ROUND(ROUNDUP(N115,1),1))</f>
        <v>1.7</v>
      </c>
      <c r="P115" s="32">
        <f>IF(Taxi_journeydata_clean!K114="","",IF(O115&gt;200%,'Taxi_location&amp;demand'!F128,VLOOKUP(O115,'Taxi_location&amp;demand'!$E$5:$F$26,2,FALSE)))</f>
        <v>-0.72719999999999996</v>
      </c>
      <c r="Q115" s="32">
        <f>IF(Taxi_journeydata_clean!K114="","",1+P115)</f>
        <v>0.27280000000000004</v>
      </c>
      <c r="S115" t="str">
        <f>IF(Taxi_journeydata_clean!K114="","",VLOOKUP(Taxi_journeydata_clean!G114,'Taxi_location&amp;demand'!$A$5:$B$269,2,FALSE))</f>
        <v>Q</v>
      </c>
      <c r="T115" t="str">
        <f>IF(Taxi_journeydata_clean!K114="","",VLOOKUP(Taxi_journeydata_clean!H114,'Taxi_location&amp;demand'!$A$5:$B$269,2,FALSE))</f>
        <v>Q</v>
      </c>
      <c r="U115" t="str">
        <f>IF(Taxi_journeydata_clean!K114="","",IF(OR(S115="A",T115="A"),"Y","N"))</f>
        <v>N</v>
      </c>
    </row>
    <row r="116" spans="2:21" x14ac:dyDescent="0.35">
      <c r="B116">
        <f>IF(Taxi_journeydata_clean!J115="","",Taxi_journeydata_clean!J115)</f>
        <v>1.59</v>
      </c>
      <c r="C116" s="18">
        <f>IF(Taxi_journeydata_clean!J115="","",Taxi_journeydata_clean!N115)</f>
        <v>8.583333328133449</v>
      </c>
      <c r="D116" s="19">
        <f>IF(Taxi_journeydata_clean!K115="","",Taxi_journeydata_clean!K115)</f>
        <v>8</v>
      </c>
      <c r="F116" s="19">
        <f>IF(Taxi_journeydata_clean!K115="","",Constant+Dist_Mult*Fare_analysis!B116+Dur_Mult*Fare_analysis!C116)</f>
        <v>7.7378333314093766</v>
      </c>
      <c r="G116" s="19">
        <f>IF(Taxi_journeydata_clean!K115="","",F116*(1+1/EXP(B116)))</f>
        <v>9.3157757270144206</v>
      </c>
      <c r="H116" s="30">
        <f>IF(Taxi_journeydata_clean!K115="","",(G116-F116)/F116)</f>
        <v>0.20392561173421347</v>
      </c>
      <c r="I116" s="31">
        <f>IF(Taxi_journeydata_clean!K115="","",ROUND(ROUNDUP(H116,1),1))</f>
        <v>0.3</v>
      </c>
      <c r="J116" s="32">
        <f>IF(Taxi_journeydata_clean!K115="","",IF(I116&gt;200%,'Taxi_location&amp;demand'!F129,VLOOKUP(I116,'Taxi_location&amp;demand'!$E$5:$F$26,2,FALSE)))</f>
        <v>-3.4340000000000002E-2</v>
      </c>
      <c r="K116" s="32">
        <f>IF(Taxi_journeydata_clean!K115="","",1+J116)</f>
        <v>0.96565999999999996</v>
      </c>
      <c r="M116" s="19">
        <f>IF(Taxi_journeydata_clean!K115="","",F116*(1+R_/EXP(B116)))</f>
        <v>11.832015530259742</v>
      </c>
      <c r="N116" s="30">
        <f>IF(Taxi_journeydata_clean!K115="","",(M116-F116)/F116)</f>
        <v>0.52911222347362796</v>
      </c>
      <c r="O116" s="31">
        <f>IF(Taxi_journeydata_clean!K115="","",ROUND(ROUNDUP(N116,1),1))</f>
        <v>0.6</v>
      </c>
      <c r="P116" s="32">
        <f>IF(Taxi_journeydata_clean!K115="","",IF(O116&gt;200%,'Taxi_location&amp;demand'!F129,VLOOKUP(O116,'Taxi_location&amp;demand'!$E$5:$F$26,2,FALSE)))</f>
        <v>-8.8880000000000001E-2</v>
      </c>
      <c r="Q116" s="32">
        <f>IF(Taxi_journeydata_clean!K115="","",1+P116)</f>
        <v>0.91112000000000004</v>
      </c>
      <c r="S116" t="str">
        <f>IF(Taxi_journeydata_clean!K115="","",VLOOKUP(Taxi_journeydata_clean!G115,'Taxi_location&amp;demand'!$A$5:$B$269,2,FALSE))</f>
        <v>A</v>
      </c>
      <c r="T116" t="str">
        <f>IF(Taxi_journeydata_clean!K115="","",VLOOKUP(Taxi_journeydata_clean!H115,'Taxi_location&amp;demand'!$A$5:$B$269,2,FALSE))</f>
        <v>Bx</v>
      </c>
      <c r="U116" t="str">
        <f>IF(Taxi_journeydata_clean!K115="","",IF(OR(S116="A",T116="A"),"Y","N"))</f>
        <v>Y</v>
      </c>
    </row>
    <row r="117" spans="2:21" x14ac:dyDescent="0.35">
      <c r="B117">
        <f>IF(Taxi_journeydata_clean!J116="","",Taxi_journeydata_clean!J116)</f>
        <v>0.73</v>
      </c>
      <c r="C117" s="18">
        <f>IF(Taxi_journeydata_clean!J116="","",Taxi_journeydata_clean!N116)</f>
        <v>4.4666666630655527</v>
      </c>
      <c r="D117" s="19">
        <f>IF(Taxi_journeydata_clean!K116="","",Taxi_journeydata_clean!K116)</f>
        <v>5</v>
      </c>
      <c r="F117" s="19">
        <f>IF(Taxi_journeydata_clean!K116="","",Constant+Dist_Mult*Fare_analysis!B117+Dur_Mult*Fare_analysis!C117)</f>
        <v>4.6666666653342546</v>
      </c>
      <c r="G117" s="19">
        <f>IF(Taxi_journeydata_clean!K116="","",F117*(1+1/EXP(B117)))</f>
        <v>6.915575285113098</v>
      </c>
      <c r="H117" s="30">
        <f>IF(Taxi_journeydata_clean!K116="","",(G117-F117)/F117)</f>
        <v>0.48190899009020249</v>
      </c>
      <c r="I117" s="31">
        <f>IF(Taxi_journeydata_clean!K116="","",ROUND(ROUNDUP(H117,1),1))</f>
        <v>0.5</v>
      </c>
      <c r="J117" s="32">
        <f>IF(Taxi_journeydata_clean!K116="","",IF(I117&gt;200%,'Taxi_location&amp;demand'!F130,VLOOKUP(I117,'Taxi_location&amp;demand'!$E$5:$F$26,2,FALSE)))</f>
        <v>-6.7670000000000008E-2</v>
      </c>
      <c r="K117" s="32">
        <f>IF(Taxi_journeydata_clean!K116="","",1+J117)</f>
        <v>0.93232999999999999</v>
      </c>
      <c r="M117" s="19">
        <f>IF(Taxi_journeydata_clean!K116="","",F117*(1+R_/EXP(B117)))</f>
        <v>10.501760306004957</v>
      </c>
      <c r="N117" s="30">
        <f>IF(Taxi_journeydata_clean!K116="","",(M117-F117)/F117)</f>
        <v>1.2503772090721543</v>
      </c>
      <c r="O117" s="31">
        <f>IF(Taxi_journeydata_clean!K116="","",ROUND(ROUNDUP(N117,1),1))</f>
        <v>1.3</v>
      </c>
      <c r="P117" s="32">
        <f>IF(Taxi_journeydata_clean!K116="","",IF(O117&gt;200%,'Taxi_location&amp;demand'!F130,VLOOKUP(O117,'Taxi_location&amp;demand'!$E$5:$F$26,2,FALSE)))</f>
        <v>-0.47469999999999996</v>
      </c>
      <c r="Q117" s="32">
        <f>IF(Taxi_journeydata_clean!K116="","",1+P117)</f>
        <v>0.5253000000000001</v>
      </c>
      <c r="S117" t="str">
        <f>IF(Taxi_journeydata_clean!K116="","",VLOOKUP(Taxi_journeydata_clean!G116,'Taxi_location&amp;demand'!$A$5:$B$269,2,FALSE))</f>
        <v>Bx</v>
      </c>
      <c r="T117" t="str">
        <f>IF(Taxi_journeydata_clean!K116="","",VLOOKUP(Taxi_journeydata_clean!H116,'Taxi_location&amp;demand'!$A$5:$B$269,2,FALSE))</f>
        <v>Bx</v>
      </c>
      <c r="U117" t="str">
        <f>IF(Taxi_journeydata_clean!K116="","",IF(OR(S117="A",T117="A"),"Y","N"))</f>
        <v>N</v>
      </c>
    </row>
    <row r="118" spans="2:21" x14ac:dyDescent="0.35">
      <c r="B118">
        <f>IF(Taxi_journeydata_clean!J117="","",Taxi_journeydata_clean!J117)</f>
        <v>3.19</v>
      </c>
      <c r="C118" s="18">
        <f>IF(Taxi_journeydata_clean!J117="","",Taxi_journeydata_clean!N117)</f>
        <v>22.250000004423782</v>
      </c>
      <c r="D118" s="19">
        <f>IF(Taxi_journeydata_clean!K117="","",Taxi_journeydata_clean!K117)</f>
        <v>15.5</v>
      </c>
      <c r="F118" s="19">
        <f>IF(Taxi_journeydata_clean!K117="","",Constant+Dist_Mult*Fare_analysis!B118+Dur_Mult*Fare_analysis!C118)</f>
        <v>15.674500001636799</v>
      </c>
      <c r="G118" s="19">
        <f>IF(Taxi_journeydata_clean!K117="","",F118*(1+1/EXP(B118)))</f>
        <v>16.319848492738608</v>
      </c>
      <c r="H118" s="30">
        <f>IF(Taxi_journeydata_clean!K117="","",(G118-F118)/F118)</f>
        <v>4.1171870939067802E-2</v>
      </c>
      <c r="I118" s="31">
        <f>IF(Taxi_journeydata_clean!K117="","",ROUND(ROUNDUP(H118,1),1))</f>
        <v>0.1</v>
      </c>
      <c r="J118" s="32">
        <f>IF(Taxi_journeydata_clean!K117="","",IF(I118&gt;200%,'Taxi_location&amp;demand'!F131,VLOOKUP(I118,'Taxi_location&amp;demand'!$E$5:$F$26,2,FALSE)))</f>
        <v>-9.0899999999999991E-3</v>
      </c>
      <c r="K118" s="32">
        <f>IF(Taxi_journeydata_clean!K117="","",1+J118)</f>
        <v>0.99090999999999996</v>
      </c>
      <c r="M118" s="19">
        <f>IF(Taxi_journeydata_clean!K117="","",F118*(1+R_/EXP(B118)))</f>
        <v>17.348942815064632</v>
      </c>
      <c r="N118" s="30">
        <f>IF(Taxi_journeydata_clean!K117="","",(M118-F118)/F118)</f>
        <v>0.1068259155477355</v>
      </c>
      <c r="O118" s="31">
        <f>IF(Taxi_journeydata_clean!K117="","",ROUND(ROUNDUP(N118,1),1))</f>
        <v>0.2</v>
      </c>
      <c r="P118" s="32">
        <f>IF(Taxi_journeydata_clean!K117="","",IF(O118&gt;200%,'Taxi_location&amp;demand'!F131,VLOOKUP(O118,'Taxi_location&amp;demand'!$E$5:$F$26,2,FALSE)))</f>
        <v>-2.1210000000000003E-2</v>
      </c>
      <c r="Q118" s="32">
        <f>IF(Taxi_journeydata_clean!K117="","",1+P118)</f>
        <v>0.97879000000000005</v>
      </c>
      <c r="S118" t="str">
        <f>IF(Taxi_journeydata_clean!K117="","",VLOOKUP(Taxi_journeydata_clean!G117,'Taxi_location&amp;demand'!$A$5:$B$269,2,FALSE))</f>
        <v>Q</v>
      </c>
      <c r="T118" t="str">
        <f>IF(Taxi_journeydata_clean!K117="","",VLOOKUP(Taxi_journeydata_clean!H117,'Taxi_location&amp;demand'!$A$5:$B$269,2,FALSE))</f>
        <v>Q</v>
      </c>
      <c r="U118" t="str">
        <f>IF(Taxi_journeydata_clean!K117="","",IF(OR(S118="A",T118="A"),"Y","N"))</f>
        <v>N</v>
      </c>
    </row>
    <row r="119" spans="2:21" x14ac:dyDescent="0.35">
      <c r="B119">
        <f>IF(Taxi_journeydata_clean!J118="","",Taxi_journeydata_clean!J118)</f>
        <v>1.1000000000000001</v>
      </c>
      <c r="C119" s="18">
        <f>IF(Taxi_journeydata_clean!J118="","",Taxi_journeydata_clean!N118)</f>
        <v>3.3833333384245634</v>
      </c>
      <c r="D119" s="19">
        <f>IF(Taxi_journeydata_clean!K118="","",Taxi_journeydata_clean!K118)</f>
        <v>5.5</v>
      </c>
      <c r="F119" s="19">
        <f>IF(Taxi_journeydata_clean!K118="","",Constant+Dist_Mult*Fare_analysis!B119+Dur_Mult*Fare_analysis!C119)</f>
        <v>4.9318333352170889</v>
      </c>
      <c r="G119" s="19">
        <f>IF(Taxi_journeydata_clean!K118="","",F119*(1+1/EXP(B119)))</f>
        <v>6.5734980421291151</v>
      </c>
      <c r="H119" s="30">
        <f>IF(Taxi_journeydata_clean!K118="","",(G119-F119)/F119)</f>
        <v>0.3328710836980795</v>
      </c>
      <c r="I119" s="31">
        <f>IF(Taxi_journeydata_clean!K118="","",ROUND(ROUNDUP(H119,1),1))</f>
        <v>0.4</v>
      </c>
      <c r="J119" s="32">
        <f>IF(Taxi_journeydata_clean!K118="","",IF(I119&gt;200%,'Taxi_location&amp;demand'!F132,VLOOKUP(I119,'Taxi_location&amp;demand'!$E$5:$F$26,2,FALSE)))</f>
        <v>-4.6460000000000001E-2</v>
      </c>
      <c r="K119" s="32">
        <f>IF(Taxi_journeydata_clean!K118="","",1+J119)</f>
        <v>0.95354000000000005</v>
      </c>
      <c r="M119" s="19">
        <f>IF(Taxi_journeydata_clean!K118="","",F119*(1+R_/EXP(B119)))</f>
        <v>9.1913515776069996</v>
      </c>
      <c r="N119" s="30">
        <f>IF(Taxi_journeydata_clean!K118="","",(M119-F119)/F119)</f>
        <v>0.86367846455265818</v>
      </c>
      <c r="O119" s="31">
        <f>IF(Taxi_journeydata_clean!K118="","",ROUND(ROUNDUP(N119,1),1))</f>
        <v>0.9</v>
      </c>
      <c r="P119" s="32">
        <f>IF(Taxi_journeydata_clean!K118="","",IF(O119&gt;200%,'Taxi_location&amp;demand'!F132,VLOOKUP(O119,'Taxi_location&amp;demand'!$E$5:$F$26,2,FALSE)))</f>
        <v>-0.19190000000000002</v>
      </c>
      <c r="Q119" s="32">
        <f>IF(Taxi_journeydata_clean!K118="","",1+P119)</f>
        <v>0.80810000000000004</v>
      </c>
      <c r="S119" t="str">
        <f>IF(Taxi_journeydata_clean!K118="","",VLOOKUP(Taxi_journeydata_clean!G118,'Taxi_location&amp;demand'!$A$5:$B$269,2,FALSE))</f>
        <v>Q</v>
      </c>
      <c r="T119" t="str">
        <f>IF(Taxi_journeydata_clean!K118="","",VLOOKUP(Taxi_journeydata_clean!H118,'Taxi_location&amp;demand'!$A$5:$B$269,2,FALSE))</f>
        <v>Q</v>
      </c>
      <c r="U119" t="str">
        <f>IF(Taxi_journeydata_clean!K118="","",IF(OR(S119="A",T119="A"),"Y","N"))</f>
        <v>N</v>
      </c>
    </row>
    <row r="120" spans="2:21" x14ac:dyDescent="0.35">
      <c r="B120">
        <f>IF(Taxi_journeydata_clean!J119="","",Taxi_journeydata_clean!J119)</f>
        <v>0.72</v>
      </c>
      <c r="C120" s="18">
        <f>IF(Taxi_journeydata_clean!J119="","",Taxi_journeydata_clean!N119)</f>
        <v>4.7166666691191494</v>
      </c>
      <c r="D120" s="19">
        <f>IF(Taxi_journeydata_clean!K119="","",Taxi_journeydata_clean!K119)</f>
        <v>5</v>
      </c>
      <c r="F120" s="19">
        <f>IF(Taxi_journeydata_clean!K119="","",Constant+Dist_Mult*Fare_analysis!B120+Dur_Mult*Fare_analysis!C120)</f>
        <v>4.7411666675740856</v>
      </c>
      <c r="G120" s="19">
        <f>IF(Taxi_journeydata_clean!K119="","",F120*(1+1/EXP(B120)))</f>
        <v>7.0489402388979929</v>
      </c>
      <c r="H120" s="30">
        <f>IF(Taxi_journeydata_clean!K119="","",(G120-F120)/F120)</f>
        <v>0.48675225595997168</v>
      </c>
      <c r="I120" s="31">
        <f>IF(Taxi_journeydata_clean!K119="","",ROUND(ROUNDUP(H120,1),1))</f>
        <v>0.5</v>
      </c>
      <c r="J120" s="32">
        <f>IF(Taxi_journeydata_clean!K119="","",IF(I120&gt;200%,'Taxi_location&amp;demand'!F133,VLOOKUP(I120,'Taxi_location&amp;demand'!$E$5:$F$26,2,FALSE)))</f>
        <v>-6.7670000000000008E-2</v>
      </c>
      <c r="K120" s="32">
        <f>IF(Taxi_journeydata_clean!K119="","",1+J120)</f>
        <v>0.93232999999999999</v>
      </c>
      <c r="M120" s="19">
        <f>IF(Taxi_journeydata_clean!K119="","",F120*(1+R_/EXP(B120)))</f>
        <v>10.728993283430224</v>
      </c>
      <c r="N120" s="30">
        <f>IF(Taxi_journeydata_clean!K119="","",(M120-F120)/F120)</f>
        <v>1.2629437089415656</v>
      </c>
      <c r="O120" s="31">
        <f>IF(Taxi_journeydata_clean!K119="","",ROUND(ROUNDUP(N120,1),1))</f>
        <v>1.3</v>
      </c>
      <c r="P120" s="32">
        <f>IF(Taxi_journeydata_clean!K119="","",IF(O120&gt;200%,'Taxi_location&amp;demand'!F133,VLOOKUP(O120,'Taxi_location&amp;demand'!$E$5:$F$26,2,FALSE)))</f>
        <v>-0.47469999999999996</v>
      </c>
      <c r="Q120" s="32">
        <f>IF(Taxi_journeydata_clean!K119="","",1+P120)</f>
        <v>0.5253000000000001</v>
      </c>
      <c r="S120" t="str">
        <f>IF(Taxi_journeydata_clean!K119="","",VLOOKUP(Taxi_journeydata_clean!G119,'Taxi_location&amp;demand'!$A$5:$B$269,2,FALSE))</f>
        <v>Q</v>
      </c>
      <c r="T120" t="str">
        <f>IF(Taxi_journeydata_clean!K119="","",VLOOKUP(Taxi_journeydata_clean!H119,'Taxi_location&amp;demand'!$A$5:$B$269,2,FALSE))</f>
        <v>Q</v>
      </c>
      <c r="U120" t="str">
        <f>IF(Taxi_journeydata_clean!K119="","",IF(OR(S120="A",T120="A"),"Y","N"))</f>
        <v>N</v>
      </c>
    </row>
    <row r="121" spans="2:21" x14ac:dyDescent="0.35">
      <c r="B121">
        <f>IF(Taxi_journeydata_clean!J120="","",Taxi_journeydata_clean!J120)</f>
        <v>3.46</v>
      </c>
      <c r="C121" s="18">
        <f>IF(Taxi_journeydata_clean!J120="","",Taxi_journeydata_clean!N120)</f>
        <v>11.949999995995313</v>
      </c>
      <c r="D121" s="19">
        <f>IF(Taxi_journeydata_clean!K120="","",Taxi_journeydata_clean!K120)</f>
        <v>13</v>
      </c>
      <c r="F121" s="19">
        <f>IF(Taxi_journeydata_clean!K120="","",Constant+Dist_Mult*Fare_analysis!B121+Dur_Mult*Fare_analysis!C121)</f>
        <v>12.349499998518265</v>
      </c>
      <c r="G121" s="19">
        <f>IF(Taxi_journeydata_clean!K120="","",F121*(1+1/EXP(B121)))</f>
        <v>12.737641844517526</v>
      </c>
      <c r="H121" s="30">
        <f>IF(Taxi_journeydata_clean!K120="","",(G121-F121)/F121)</f>
        <v>3.1429762018367668E-2</v>
      </c>
      <c r="I121" s="31">
        <f>IF(Taxi_journeydata_clean!K120="","",ROUND(ROUNDUP(H121,1),1))</f>
        <v>0.1</v>
      </c>
      <c r="J121" s="32">
        <f>IF(Taxi_journeydata_clean!K120="","",IF(I121&gt;200%,'Taxi_location&amp;demand'!F134,VLOOKUP(I121,'Taxi_location&amp;demand'!$E$5:$F$26,2,FALSE)))</f>
        <v>-9.0899999999999991E-3</v>
      </c>
      <c r="K121" s="32">
        <f>IF(Taxi_journeydata_clean!K120="","",1+J121)</f>
        <v>0.99090999999999996</v>
      </c>
      <c r="M121" s="19">
        <f>IF(Taxi_journeydata_clean!K120="","",F121*(1+R_/EXP(B121)))</f>
        <v>13.356585834443072</v>
      </c>
      <c r="N121" s="30">
        <f>IF(Taxi_journeydata_clean!K120="","",(M121-F121)/F121)</f>
        <v>8.1548713392901762E-2</v>
      </c>
      <c r="O121" s="31">
        <f>IF(Taxi_journeydata_clean!K120="","",ROUND(ROUNDUP(N121,1),1))</f>
        <v>0.1</v>
      </c>
      <c r="P121" s="32">
        <f>IF(Taxi_journeydata_clean!K120="","",IF(O121&gt;200%,'Taxi_location&amp;demand'!F134,VLOOKUP(O121,'Taxi_location&amp;demand'!$E$5:$F$26,2,FALSE)))</f>
        <v>-9.0899999999999991E-3</v>
      </c>
      <c r="Q121" s="32">
        <f>IF(Taxi_journeydata_clean!K120="","",1+P121)</f>
        <v>0.99090999999999996</v>
      </c>
      <c r="S121" t="str">
        <f>IF(Taxi_journeydata_clean!K120="","",VLOOKUP(Taxi_journeydata_clean!G120,'Taxi_location&amp;demand'!$A$5:$B$269,2,FALSE))</f>
        <v>A</v>
      </c>
      <c r="T121" t="str">
        <f>IF(Taxi_journeydata_clean!K120="","",VLOOKUP(Taxi_journeydata_clean!H120,'Taxi_location&amp;demand'!$A$5:$B$269,2,FALSE))</f>
        <v>A</v>
      </c>
      <c r="U121" t="str">
        <f>IF(Taxi_journeydata_clean!K120="","",IF(OR(S121="A",T121="A"),"Y","N"))</f>
        <v>Y</v>
      </c>
    </row>
    <row r="122" spans="2:21" x14ac:dyDescent="0.35">
      <c r="B122">
        <f>IF(Taxi_journeydata_clean!J121="","",Taxi_journeydata_clean!J121)</f>
        <v>2.62</v>
      </c>
      <c r="C122" s="18">
        <f>IF(Taxi_journeydata_clean!J121="","",Taxi_journeydata_clean!N121)</f>
        <v>11.149999997578561</v>
      </c>
      <c r="D122" s="19">
        <f>IF(Taxi_journeydata_clean!K121="","",Taxi_journeydata_clean!K121)</f>
        <v>10</v>
      </c>
      <c r="F122" s="19">
        <f>IF(Taxi_journeydata_clean!K121="","",Constant+Dist_Mult*Fare_analysis!B122+Dur_Mult*Fare_analysis!C122)</f>
        <v>10.541499999104069</v>
      </c>
      <c r="G122" s="19">
        <f>IF(Taxi_journeydata_clean!K121="","",F122*(1+1/EXP(B122)))</f>
        <v>11.308951377534255</v>
      </c>
      <c r="H122" s="30">
        <f>IF(Taxi_journeydata_clean!K121="","",(G122-F122)/F122)</f>
        <v>7.2802862827435616E-2</v>
      </c>
      <c r="I122" s="31">
        <f>IF(Taxi_journeydata_clean!K121="","",ROUND(ROUNDUP(H122,1),1))</f>
        <v>0.1</v>
      </c>
      <c r="J122" s="32">
        <f>IF(Taxi_journeydata_clean!K121="","",IF(I122&gt;200%,'Taxi_location&amp;demand'!F135,VLOOKUP(I122,'Taxi_location&amp;demand'!$E$5:$F$26,2,FALSE)))</f>
        <v>-9.0899999999999991E-3</v>
      </c>
      <c r="K122" s="32">
        <f>IF(Taxi_journeydata_clean!K121="","",1+J122)</f>
        <v>0.99090999999999996</v>
      </c>
      <c r="M122" s="19">
        <f>IF(Taxi_journeydata_clean!K121="","",F122*(1+R_/EXP(B122)))</f>
        <v>12.532755054297162</v>
      </c>
      <c r="N122" s="30">
        <f>IF(Taxi_journeydata_clean!K121="","",(M122-F122)/F122)</f>
        <v>0.18889674670230347</v>
      </c>
      <c r="O122" s="31">
        <f>IF(Taxi_journeydata_clean!K121="","",ROUND(ROUNDUP(N122,1),1))</f>
        <v>0.2</v>
      </c>
      <c r="P122" s="32">
        <f>IF(Taxi_journeydata_clean!K121="","",IF(O122&gt;200%,'Taxi_location&amp;demand'!F135,VLOOKUP(O122,'Taxi_location&amp;demand'!$E$5:$F$26,2,FALSE)))</f>
        <v>-2.1210000000000003E-2</v>
      </c>
      <c r="Q122" s="32">
        <f>IF(Taxi_journeydata_clean!K121="","",1+P122)</f>
        <v>0.97879000000000005</v>
      </c>
      <c r="S122" t="str">
        <f>IF(Taxi_journeydata_clean!K121="","",VLOOKUP(Taxi_journeydata_clean!G121,'Taxi_location&amp;demand'!$A$5:$B$269,2,FALSE))</f>
        <v>Q</v>
      </c>
      <c r="T122" t="str">
        <f>IF(Taxi_journeydata_clean!K121="","",VLOOKUP(Taxi_journeydata_clean!H121,'Taxi_location&amp;demand'!$A$5:$B$269,2,FALSE))</f>
        <v>Q</v>
      </c>
      <c r="U122" t="str">
        <f>IF(Taxi_journeydata_clean!K121="","",IF(OR(S122="A",T122="A"),"Y","N"))</f>
        <v>N</v>
      </c>
    </row>
    <row r="123" spans="2:21" x14ac:dyDescent="0.35">
      <c r="B123">
        <f>IF(Taxi_journeydata_clean!J122="","",Taxi_journeydata_clean!J122)</f>
        <v>1.48</v>
      </c>
      <c r="C123" s="18">
        <f>IF(Taxi_journeydata_clean!J122="","",Taxi_journeydata_clean!N122)</f>
        <v>7.3166666692122817</v>
      </c>
      <c r="D123" s="19">
        <f>IF(Taxi_journeydata_clean!K122="","",Taxi_journeydata_clean!K122)</f>
        <v>7.5</v>
      </c>
      <c r="F123" s="19">
        <f>IF(Taxi_journeydata_clean!K122="","",Constant+Dist_Mult*Fare_analysis!B123+Dur_Mult*Fare_analysis!C123)</f>
        <v>7.0711666676085443</v>
      </c>
      <c r="G123" s="19">
        <f>IF(Taxi_journeydata_clean!K122="","",F123*(1+1/EXP(B123)))</f>
        <v>8.6808307019996214</v>
      </c>
      <c r="H123" s="30">
        <f>IF(Taxi_journeydata_clean!K122="","",(G123-F123)/F123)</f>
        <v>0.22763768838381271</v>
      </c>
      <c r="I123" s="31">
        <f>IF(Taxi_journeydata_clean!K122="","",ROUND(ROUNDUP(H123,1),1))</f>
        <v>0.3</v>
      </c>
      <c r="J123" s="32">
        <f>IF(Taxi_journeydata_clean!K122="","",IF(I123&gt;200%,'Taxi_location&amp;demand'!F136,VLOOKUP(I123,'Taxi_location&amp;demand'!$E$5:$F$26,2,FALSE)))</f>
        <v>-3.4340000000000002E-2</v>
      </c>
      <c r="K123" s="32">
        <f>IF(Taxi_journeydata_clean!K122="","",1+J123)</f>
        <v>0.96565999999999996</v>
      </c>
      <c r="M123" s="19">
        <f>IF(Taxi_journeydata_clean!K122="","",F123*(1+R_/EXP(B123)))</f>
        <v>11.247654893090726</v>
      </c>
      <c r="N123" s="30">
        <f>IF(Taxi_journeydata_clean!K122="","",(M123-F123)/F123)</f>
        <v>0.59063637187534457</v>
      </c>
      <c r="O123" s="31">
        <f>IF(Taxi_journeydata_clean!K122="","",ROUND(ROUNDUP(N123,1),1))</f>
        <v>0.6</v>
      </c>
      <c r="P123" s="32">
        <f>IF(Taxi_journeydata_clean!K122="","",IF(O123&gt;200%,'Taxi_location&amp;demand'!F136,VLOOKUP(O123,'Taxi_location&amp;demand'!$E$5:$F$26,2,FALSE)))</f>
        <v>-8.8880000000000001E-2</v>
      </c>
      <c r="Q123" s="32">
        <f>IF(Taxi_journeydata_clean!K122="","",1+P123)</f>
        <v>0.91112000000000004</v>
      </c>
      <c r="S123" t="str">
        <f>IF(Taxi_journeydata_clean!K122="","",VLOOKUP(Taxi_journeydata_clean!G122,'Taxi_location&amp;demand'!$A$5:$B$269,2,FALSE))</f>
        <v>A</v>
      </c>
      <c r="T123" t="str">
        <f>IF(Taxi_journeydata_clean!K122="","",VLOOKUP(Taxi_journeydata_clean!H122,'Taxi_location&amp;demand'!$A$5:$B$269,2,FALSE))</f>
        <v>A</v>
      </c>
      <c r="U123" t="str">
        <f>IF(Taxi_journeydata_clean!K122="","",IF(OR(S123="A",T123="A"),"Y","N"))</f>
        <v>Y</v>
      </c>
    </row>
    <row r="124" spans="2:21" x14ac:dyDescent="0.35">
      <c r="B124">
        <f>IF(Taxi_journeydata_clean!J123="","",Taxi_journeydata_clean!J123)</f>
        <v>2.25</v>
      </c>
      <c r="C124" s="18">
        <f>IF(Taxi_journeydata_clean!J123="","",Taxi_journeydata_clean!N123)</f>
        <v>9.8166666668839753</v>
      </c>
      <c r="D124" s="19">
        <f>IF(Taxi_journeydata_clean!K123="","",Taxi_journeydata_clean!K123)</f>
        <v>10</v>
      </c>
      <c r="F124" s="19">
        <f>IF(Taxi_journeydata_clean!K123="","",Constant+Dist_Mult*Fare_analysis!B124+Dur_Mult*Fare_analysis!C124)</f>
        <v>9.3821666667470716</v>
      </c>
      <c r="G124" s="19">
        <f>IF(Taxi_journeydata_clean!K123="","",F124*(1+1/EXP(B124)))</f>
        <v>10.371039758132383</v>
      </c>
      <c r="H124" s="30">
        <f>IF(Taxi_journeydata_clean!K123="","",(G124-F124)/F124)</f>
        <v>0.10539922456186422</v>
      </c>
      <c r="I124" s="31">
        <f>IF(Taxi_journeydata_clean!K123="","",ROUND(ROUNDUP(H124,1),1))</f>
        <v>0.2</v>
      </c>
      <c r="J124" s="32">
        <f>IF(Taxi_journeydata_clean!K123="","",IF(I124&gt;200%,'Taxi_location&amp;demand'!F137,VLOOKUP(I124,'Taxi_location&amp;demand'!$E$5:$F$26,2,FALSE)))</f>
        <v>-2.1210000000000003E-2</v>
      </c>
      <c r="K124" s="32">
        <f>IF(Taxi_journeydata_clean!K123="","",1+J124)</f>
        <v>0.97879000000000005</v>
      </c>
      <c r="M124" s="19">
        <f>IF(Taxi_journeydata_clean!K123="","",F124*(1+R_/EXP(B124)))</f>
        <v>11.947929915740378</v>
      </c>
      <c r="N124" s="30">
        <f>IF(Taxi_journeydata_clean!K123="","",(M124-F124)/F124)</f>
        <v>0.27347235879821485</v>
      </c>
      <c r="O124" s="31">
        <f>IF(Taxi_journeydata_clean!K123="","",ROUND(ROUNDUP(N124,1),1))</f>
        <v>0.3</v>
      </c>
      <c r="P124" s="32">
        <f>IF(Taxi_journeydata_clean!K123="","",IF(O124&gt;200%,'Taxi_location&amp;demand'!F137,VLOOKUP(O124,'Taxi_location&amp;demand'!$E$5:$F$26,2,FALSE)))</f>
        <v>-3.4340000000000002E-2</v>
      </c>
      <c r="Q124" s="32">
        <f>IF(Taxi_journeydata_clean!K123="","",1+P124)</f>
        <v>0.96565999999999996</v>
      </c>
      <c r="S124" t="str">
        <f>IF(Taxi_journeydata_clean!K123="","",VLOOKUP(Taxi_journeydata_clean!G123,'Taxi_location&amp;demand'!$A$5:$B$269,2,FALSE))</f>
        <v>A</v>
      </c>
      <c r="T124" t="str">
        <f>IF(Taxi_journeydata_clean!K123="","",VLOOKUP(Taxi_journeydata_clean!H123,'Taxi_location&amp;demand'!$A$5:$B$269,2,FALSE))</f>
        <v>A</v>
      </c>
      <c r="U124" t="str">
        <f>IF(Taxi_journeydata_clean!K123="","",IF(OR(S124="A",T124="A"),"Y","N"))</f>
        <v>Y</v>
      </c>
    </row>
    <row r="125" spans="2:21" x14ac:dyDescent="0.35">
      <c r="B125">
        <f>IF(Taxi_journeydata_clean!J124="","",Taxi_journeydata_clean!J124)</f>
        <v>0.66</v>
      </c>
      <c r="C125" s="18">
        <f>IF(Taxi_journeydata_clean!J124="","",Taxi_journeydata_clean!N124)</f>
        <v>3.7166666658595204</v>
      </c>
      <c r="D125" s="19">
        <f>IF(Taxi_journeydata_clean!K124="","",Taxi_journeydata_clean!K124)</f>
        <v>4.5</v>
      </c>
      <c r="F125" s="19">
        <f>IF(Taxi_journeydata_clean!K124="","",Constant+Dist_Mult*Fare_analysis!B125+Dur_Mult*Fare_analysis!C125)</f>
        <v>4.2631666663680221</v>
      </c>
      <c r="G125" s="19">
        <f>IF(Taxi_journeydata_clean!K124="","",F125*(1+1/EXP(B125)))</f>
        <v>6.4665900470408628</v>
      </c>
      <c r="H125" s="30">
        <f>IF(Taxi_journeydata_clean!K124="","",(G125-F125)/F125)</f>
        <v>0.51685133449169918</v>
      </c>
      <c r="I125" s="31">
        <f>IF(Taxi_journeydata_clean!K124="","",ROUND(ROUNDUP(H125,1),1))</f>
        <v>0.6</v>
      </c>
      <c r="J125" s="32">
        <f>IF(Taxi_journeydata_clean!K124="","",IF(I125&gt;200%,'Taxi_location&amp;demand'!F138,VLOOKUP(I125,'Taxi_location&amp;demand'!$E$5:$F$26,2,FALSE)))</f>
        <v>-8.8880000000000001E-2</v>
      </c>
      <c r="K125" s="32">
        <f>IF(Taxi_journeydata_clean!K124="","",1+J125)</f>
        <v>0.91112000000000004</v>
      </c>
      <c r="M125" s="19">
        <f>IF(Taxi_journeydata_clean!K124="","",F125*(1+R_/EXP(B125)))</f>
        <v>9.9802427819523043</v>
      </c>
      <c r="N125" s="30">
        <f>IF(Taxi_journeydata_clean!K124="","",(M125-F125)/F125)</f>
        <v>1.3410397863836998</v>
      </c>
      <c r="O125" s="31">
        <f>IF(Taxi_journeydata_clean!K124="","",ROUND(ROUNDUP(N125,1),1))</f>
        <v>1.4</v>
      </c>
      <c r="P125" s="32">
        <f>IF(Taxi_journeydata_clean!K124="","",IF(O125&gt;200%,'Taxi_location&amp;demand'!F138,VLOOKUP(O125,'Taxi_location&amp;demand'!$E$5:$F$26,2,FALSE)))</f>
        <v>-0.5454</v>
      </c>
      <c r="Q125" s="32">
        <f>IF(Taxi_journeydata_clean!K124="","",1+P125)</f>
        <v>0.4546</v>
      </c>
      <c r="S125" t="str">
        <f>IF(Taxi_journeydata_clean!K124="","",VLOOKUP(Taxi_journeydata_clean!G124,'Taxi_location&amp;demand'!$A$5:$B$269,2,FALSE))</f>
        <v>A</v>
      </c>
      <c r="T125" t="str">
        <f>IF(Taxi_journeydata_clean!K124="","",VLOOKUP(Taxi_journeydata_clean!H124,'Taxi_location&amp;demand'!$A$5:$B$269,2,FALSE))</f>
        <v>A</v>
      </c>
      <c r="U125" t="str">
        <f>IF(Taxi_journeydata_clean!K124="","",IF(OR(S125="A",T125="A"),"Y","N"))</f>
        <v>Y</v>
      </c>
    </row>
    <row r="126" spans="2:21" x14ac:dyDescent="0.35">
      <c r="B126">
        <f>IF(Taxi_journeydata_clean!J125="","",Taxi_journeydata_clean!J125)</f>
        <v>4.13</v>
      </c>
      <c r="C126" s="18">
        <f>IF(Taxi_journeydata_clean!J125="","",Taxi_journeydata_clean!N125)</f>
        <v>23.933333333116025</v>
      </c>
      <c r="D126" s="19">
        <f>IF(Taxi_journeydata_clean!K125="","",Taxi_journeydata_clean!K125)</f>
        <v>19.5</v>
      </c>
      <c r="F126" s="19">
        <f>IF(Taxi_journeydata_clean!K125="","",Constant+Dist_Mult*Fare_analysis!B126+Dur_Mult*Fare_analysis!C126)</f>
        <v>17.989333333252929</v>
      </c>
      <c r="G126" s="19">
        <f>IF(Taxi_journeydata_clean!K125="","",F126*(1+1/EXP(B126)))</f>
        <v>18.278653601350786</v>
      </c>
      <c r="H126" s="30">
        <f>IF(Taxi_journeydata_clean!K125="","",(G126-F126)/F126)</f>
        <v>1.6082878822588385E-2</v>
      </c>
      <c r="I126" s="31">
        <f>IF(Taxi_journeydata_clean!K125="","",ROUND(ROUNDUP(H126,1),1))</f>
        <v>0.1</v>
      </c>
      <c r="J126" s="32">
        <f>IF(Taxi_journeydata_clean!K125="","",IF(I126&gt;200%,'Taxi_location&amp;demand'!F139,VLOOKUP(I126,'Taxi_location&amp;demand'!$E$5:$F$26,2,FALSE)))</f>
        <v>-9.0899999999999991E-3</v>
      </c>
      <c r="K126" s="32">
        <f>IF(Taxi_journeydata_clean!K125="","",1+J126)</f>
        <v>0.99090999999999996</v>
      </c>
      <c r="M126" s="19">
        <f>IF(Taxi_journeydata_clean!K125="","",F126*(1+R_/EXP(B126)))</f>
        <v>18.740013392748175</v>
      </c>
      <c r="N126" s="30">
        <f>IF(Taxi_journeydata_clean!K125="","",(M126-F126)/F126)</f>
        <v>4.1729176150604085E-2</v>
      </c>
      <c r="O126" s="31">
        <f>IF(Taxi_journeydata_clean!K125="","",ROUND(ROUNDUP(N126,1),1))</f>
        <v>0.1</v>
      </c>
      <c r="P126" s="32">
        <f>IF(Taxi_journeydata_clean!K125="","",IF(O126&gt;200%,'Taxi_location&amp;demand'!F139,VLOOKUP(O126,'Taxi_location&amp;demand'!$E$5:$F$26,2,FALSE)))</f>
        <v>-9.0899999999999991E-3</v>
      </c>
      <c r="Q126" s="32">
        <f>IF(Taxi_journeydata_clean!K125="","",1+P126)</f>
        <v>0.99090999999999996</v>
      </c>
      <c r="S126" t="str">
        <f>IF(Taxi_journeydata_clean!K125="","",VLOOKUP(Taxi_journeydata_clean!G125,'Taxi_location&amp;demand'!$A$5:$B$269,2,FALSE))</f>
        <v>Q</v>
      </c>
      <c r="T126" t="str">
        <f>IF(Taxi_journeydata_clean!K125="","",VLOOKUP(Taxi_journeydata_clean!H125,'Taxi_location&amp;demand'!$A$5:$B$269,2,FALSE))</f>
        <v>Q</v>
      </c>
      <c r="U126" t="str">
        <f>IF(Taxi_journeydata_clean!K125="","",IF(OR(S126="A",T126="A"),"Y","N"))</f>
        <v>N</v>
      </c>
    </row>
    <row r="127" spans="2:21" x14ac:dyDescent="0.35">
      <c r="B127">
        <f>IF(Taxi_journeydata_clean!J126="","",Taxi_journeydata_clean!J126)</f>
        <v>7.07</v>
      </c>
      <c r="C127" s="18">
        <f>IF(Taxi_journeydata_clean!J126="","",Taxi_journeydata_clean!N126)</f>
        <v>28.783333335304633</v>
      </c>
      <c r="D127" s="19">
        <f>IF(Taxi_journeydata_clean!K126="","",Taxi_journeydata_clean!K126)</f>
        <v>26</v>
      </c>
      <c r="F127" s="19">
        <f>IF(Taxi_journeydata_clean!K126="","",Constant+Dist_Mult*Fare_analysis!B127+Dur_Mult*Fare_analysis!C127)</f>
        <v>25.075833334062715</v>
      </c>
      <c r="G127" s="19">
        <f>IF(Taxi_journeydata_clean!K126="","",F127*(1+1/EXP(B127)))</f>
        <v>25.097153637803281</v>
      </c>
      <c r="H127" s="30">
        <f>IF(Taxi_journeydata_clean!K126="","",(G127-F127)/F127)</f>
        <v>8.5023310916670567E-4</v>
      </c>
      <c r="I127" s="31">
        <f>IF(Taxi_journeydata_clean!K126="","",ROUND(ROUNDUP(H127,1),1))</f>
        <v>0.1</v>
      </c>
      <c r="J127" s="32">
        <f>IF(Taxi_journeydata_clean!K126="","",IF(I127&gt;200%,'Taxi_location&amp;demand'!F140,VLOOKUP(I127,'Taxi_location&amp;demand'!$E$5:$F$26,2,FALSE)))</f>
        <v>-9.0899999999999991E-3</v>
      </c>
      <c r="K127" s="32">
        <f>IF(Taxi_journeydata_clean!K126="","",1+J127)</f>
        <v>0.99090999999999996</v>
      </c>
      <c r="M127" s="19">
        <f>IF(Taxi_journeydata_clean!K126="","",F127*(1+R_/EXP(B127)))</f>
        <v>25.131151708353077</v>
      </c>
      <c r="N127" s="30">
        <f>IF(Taxi_journeydata_clean!K126="","",(M127-F127)/F127)</f>
        <v>2.2060433068526657E-3</v>
      </c>
      <c r="O127" s="31">
        <f>IF(Taxi_journeydata_clean!K126="","",ROUND(ROUNDUP(N127,1),1))</f>
        <v>0.1</v>
      </c>
      <c r="P127" s="32">
        <f>IF(Taxi_journeydata_clean!K126="","",IF(O127&gt;200%,'Taxi_location&amp;demand'!F140,VLOOKUP(O127,'Taxi_location&amp;demand'!$E$5:$F$26,2,FALSE)))</f>
        <v>-9.0899999999999991E-3</v>
      </c>
      <c r="Q127" s="32">
        <f>IF(Taxi_journeydata_clean!K126="","",1+P127)</f>
        <v>0.99090999999999996</v>
      </c>
      <c r="S127" t="str">
        <f>IF(Taxi_journeydata_clean!K126="","",VLOOKUP(Taxi_journeydata_clean!G126,'Taxi_location&amp;demand'!$A$5:$B$269,2,FALSE))</f>
        <v>Bx</v>
      </c>
      <c r="T127" t="str">
        <f>IF(Taxi_journeydata_clean!K126="","",VLOOKUP(Taxi_journeydata_clean!H126,'Taxi_location&amp;demand'!$A$5:$B$269,2,FALSE))</f>
        <v>Bx</v>
      </c>
      <c r="U127" t="str">
        <f>IF(Taxi_journeydata_clean!K126="","",IF(OR(S127="A",T127="A"),"Y","N"))</f>
        <v>N</v>
      </c>
    </row>
    <row r="128" spans="2:21" x14ac:dyDescent="0.35">
      <c r="B128">
        <f>IF(Taxi_journeydata_clean!J127="","",Taxi_journeydata_clean!J127)</f>
        <v>4.83</v>
      </c>
      <c r="C128" s="18">
        <f>IF(Taxi_journeydata_clean!J127="","",Taxi_journeydata_clean!N127)</f>
        <v>12.783333335537463</v>
      </c>
      <c r="D128" s="19">
        <f>IF(Taxi_journeydata_clean!K127="","",Taxi_journeydata_clean!K127)</f>
        <v>16</v>
      </c>
      <c r="F128" s="19">
        <f>IF(Taxi_journeydata_clean!K127="","",Constant+Dist_Mult*Fare_analysis!B128+Dur_Mult*Fare_analysis!C128)</f>
        <v>15.123833334148863</v>
      </c>
      <c r="G128" s="19">
        <f>IF(Taxi_journeydata_clean!K127="","",F128*(1+1/EXP(B128)))</f>
        <v>15.244620150694811</v>
      </c>
      <c r="H128" s="30">
        <f>IF(Taxi_journeydata_clean!K127="","",(G128-F128)/F128)</f>
        <v>7.986521265955596E-3</v>
      </c>
      <c r="I128" s="31">
        <f>IF(Taxi_journeydata_clean!K127="","",ROUND(ROUNDUP(H128,1),1))</f>
        <v>0.1</v>
      </c>
      <c r="J128" s="32">
        <f>IF(Taxi_journeydata_clean!K127="","",IF(I128&gt;200%,'Taxi_location&amp;demand'!F141,VLOOKUP(I128,'Taxi_location&amp;demand'!$E$5:$F$26,2,FALSE)))</f>
        <v>-9.0899999999999991E-3</v>
      </c>
      <c r="K128" s="32">
        <f>IF(Taxi_journeydata_clean!K127="","",1+J128)</f>
        <v>0.99090999999999996</v>
      </c>
      <c r="M128" s="19">
        <f>IF(Taxi_journeydata_clean!K127="","",F128*(1+R_/EXP(B128)))</f>
        <v>15.437230854575203</v>
      </c>
      <c r="N128" s="30">
        <f>IF(Taxi_journeydata_clean!K127="","",(M128-F128)/F128)</f>
        <v>2.0722095615713008E-2</v>
      </c>
      <c r="O128" s="31">
        <f>IF(Taxi_journeydata_clean!K127="","",ROUND(ROUNDUP(N128,1),1))</f>
        <v>0.1</v>
      </c>
      <c r="P128" s="32">
        <f>IF(Taxi_journeydata_clean!K127="","",IF(O128&gt;200%,'Taxi_location&amp;demand'!F141,VLOOKUP(O128,'Taxi_location&amp;demand'!$E$5:$F$26,2,FALSE)))</f>
        <v>-9.0899999999999991E-3</v>
      </c>
      <c r="Q128" s="32">
        <f>IF(Taxi_journeydata_clean!K127="","",1+P128)</f>
        <v>0.99090999999999996</v>
      </c>
      <c r="S128" t="str">
        <f>IF(Taxi_journeydata_clean!K127="","",VLOOKUP(Taxi_journeydata_clean!G127,'Taxi_location&amp;demand'!$A$5:$B$269,2,FALSE))</f>
        <v>A</v>
      </c>
      <c r="T128" t="str">
        <f>IF(Taxi_journeydata_clean!K127="","",VLOOKUP(Taxi_journeydata_clean!H127,'Taxi_location&amp;demand'!$A$5:$B$269,2,FALSE))</f>
        <v>Bx</v>
      </c>
      <c r="U128" t="str">
        <f>IF(Taxi_journeydata_clean!K127="","",IF(OR(S128="A",T128="A"),"Y","N"))</f>
        <v>Y</v>
      </c>
    </row>
    <row r="129" spans="2:21" x14ac:dyDescent="0.35">
      <c r="B129">
        <f>IF(Taxi_journeydata_clean!J128="","",Taxi_journeydata_clean!J128)</f>
        <v>5.0599999999999996</v>
      </c>
      <c r="C129" s="18">
        <f>IF(Taxi_journeydata_clean!J128="","",Taxi_journeydata_clean!N128)</f>
        <v>17.83333333209157</v>
      </c>
      <c r="D129" s="19">
        <f>IF(Taxi_journeydata_clean!K128="","",Taxi_journeydata_clean!K128)</f>
        <v>17.5</v>
      </c>
      <c r="F129" s="19">
        <f>IF(Taxi_journeydata_clean!K128="","",Constant+Dist_Mult*Fare_analysis!B129+Dur_Mult*Fare_analysis!C129)</f>
        <v>17.406333332873878</v>
      </c>
      <c r="G129" s="19">
        <f>IF(Taxi_journeydata_clean!K128="","",F129*(1+1/EXP(B129)))</f>
        <v>17.516786256939163</v>
      </c>
      <c r="H129" s="30">
        <f>IF(Taxi_journeydata_clean!K128="","",(G129-F129)/F129)</f>
        <v>6.3455595129091333E-3</v>
      </c>
      <c r="I129" s="31">
        <f>IF(Taxi_journeydata_clean!K128="","",ROUND(ROUNDUP(H129,1),1))</f>
        <v>0.1</v>
      </c>
      <c r="J129" s="32">
        <f>IF(Taxi_journeydata_clean!K128="","",IF(I129&gt;200%,'Taxi_location&amp;demand'!F142,VLOOKUP(I129,'Taxi_location&amp;demand'!$E$5:$F$26,2,FALSE)))</f>
        <v>-9.0899999999999991E-3</v>
      </c>
      <c r="K129" s="32">
        <f>IF(Taxi_journeydata_clean!K128="","",1+J129)</f>
        <v>0.99090999999999996</v>
      </c>
      <c r="M129" s="19">
        <f>IF(Taxi_journeydata_clean!K128="","",F129*(1+R_/EXP(B129)))</f>
        <v>17.692918189696652</v>
      </c>
      <c r="N129" s="30">
        <f>IF(Taxi_journeydata_clean!K128="","",(M129-F129)/F129)</f>
        <v>1.6464401280970833E-2</v>
      </c>
      <c r="O129" s="31">
        <f>IF(Taxi_journeydata_clean!K128="","",ROUND(ROUNDUP(N129,1),1))</f>
        <v>0.1</v>
      </c>
      <c r="P129" s="32">
        <f>IF(Taxi_journeydata_clean!K128="","",IF(O129&gt;200%,'Taxi_location&amp;demand'!F142,VLOOKUP(O129,'Taxi_location&amp;demand'!$E$5:$F$26,2,FALSE)))</f>
        <v>-9.0899999999999991E-3</v>
      </c>
      <c r="Q129" s="32">
        <f>IF(Taxi_journeydata_clean!K128="","",1+P129)</f>
        <v>0.99090999999999996</v>
      </c>
      <c r="S129" t="str">
        <f>IF(Taxi_journeydata_clean!K128="","",VLOOKUP(Taxi_journeydata_clean!G128,'Taxi_location&amp;demand'!$A$5:$B$269,2,FALSE))</f>
        <v>Q</v>
      </c>
      <c r="T129" t="str">
        <f>IF(Taxi_journeydata_clean!K128="","",VLOOKUP(Taxi_journeydata_clean!H128,'Taxi_location&amp;demand'!$A$5:$B$269,2,FALSE))</f>
        <v>Q</v>
      </c>
      <c r="U129" t="str">
        <f>IF(Taxi_journeydata_clean!K128="","",IF(OR(S129="A",T129="A"),"Y","N"))</f>
        <v>N</v>
      </c>
    </row>
    <row r="130" spans="2:21" x14ac:dyDescent="0.35">
      <c r="B130">
        <f>IF(Taxi_journeydata_clean!J129="","",Taxi_journeydata_clean!J129)</f>
        <v>3.94</v>
      </c>
      <c r="C130" s="18">
        <f>IF(Taxi_journeydata_clean!J129="","",Taxi_journeydata_clean!N129)</f>
        <v>13.950000002514571</v>
      </c>
      <c r="D130" s="19">
        <f>IF(Taxi_journeydata_clean!K129="","",Taxi_journeydata_clean!K129)</f>
        <v>15</v>
      </c>
      <c r="F130" s="19">
        <f>IF(Taxi_journeydata_clean!K129="","",Constant+Dist_Mult*Fare_analysis!B130+Dur_Mult*Fare_analysis!C130)</f>
        <v>13.95350000093039</v>
      </c>
      <c r="G130" s="19">
        <f>IF(Taxi_journeydata_clean!K129="","",F130*(1+1/EXP(B130)))</f>
        <v>14.224870665398219</v>
      </c>
      <c r="H130" s="30">
        <f>IF(Taxi_journeydata_clean!K129="","",(G130-F130)/F130)</f>
        <v>1.944821474538538E-2</v>
      </c>
      <c r="I130" s="31">
        <f>IF(Taxi_journeydata_clean!K129="","",ROUND(ROUNDUP(H130,1),1))</f>
        <v>0.1</v>
      </c>
      <c r="J130" s="32">
        <f>IF(Taxi_journeydata_clean!K129="","",IF(I130&gt;200%,'Taxi_location&amp;demand'!F143,VLOOKUP(I130,'Taxi_location&amp;demand'!$E$5:$F$26,2,FALSE)))</f>
        <v>-9.0899999999999991E-3</v>
      </c>
      <c r="K130" s="32">
        <f>IF(Taxi_journeydata_clean!K129="","",1+J130)</f>
        <v>0.99090999999999996</v>
      </c>
      <c r="M130" s="19">
        <f>IF(Taxi_journeydata_clean!K129="","",F130*(1+R_/EXP(B130)))</f>
        <v>14.657607417556564</v>
      </c>
      <c r="N130" s="30">
        <f>IF(Taxi_journeydata_clean!K129="","",(M130-F130)/F130)</f>
        <v>5.0460989470686612E-2</v>
      </c>
      <c r="O130" s="31">
        <f>IF(Taxi_journeydata_clean!K129="","",ROUND(ROUNDUP(N130,1),1))</f>
        <v>0.1</v>
      </c>
      <c r="P130" s="32">
        <f>IF(Taxi_journeydata_clean!K129="","",IF(O130&gt;200%,'Taxi_location&amp;demand'!F143,VLOOKUP(O130,'Taxi_location&amp;demand'!$E$5:$F$26,2,FALSE)))</f>
        <v>-9.0899999999999991E-3</v>
      </c>
      <c r="Q130" s="32">
        <f>IF(Taxi_journeydata_clean!K129="","",1+P130)</f>
        <v>0.99090999999999996</v>
      </c>
      <c r="S130" t="str">
        <f>IF(Taxi_journeydata_clean!K129="","",VLOOKUP(Taxi_journeydata_clean!G129,'Taxi_location&amp;demand'!$A$5:$B$269,2,FALSE))</f>
        <v>Q</v>
      </c>
      <c r="T130" t="str">
        <f>IF(Taxi_journeydata_clean!K129="","",VLOOKUP(Taxi_journeydata_clean!H129,'Taxi_location&amp;demand'!$A$5:$B$269,2,FALSE))</f>
        <v>Q</v>
      </c>
      <c r="U130" t="str">
        <f>IF(Taxi_journeydata_clean!K129="","",IF(OR(S130="A",T130="A"),"Y","N"))</f>
        <v>N</v>
      </c>
    </row>
    <row r="131" spans="2:21" x14ac:dyDescent="0.35">
      <c r="B131">
        <f>IF(Taxi_journeydata_clean!J130="","",Taxi_journeydata_clean!J130)</f>
        <v>1.33</v>
      </c>
      <c r="C131" s="18">
        <f>IF(Taxi_journeydata_clean!J130="","",Taxi_journeydata_clean!N130)</f>
        <v>8.7666666624136269</v>
      </c>
      <c r="D131" s="19">
        <f>IF(Taxi_journeydata_clean!K130="","",Taxi_journeydata_clean!K130)</f>
        <v>8</v>
      </c>
      <c r="F131" s="19">
        <f>IF(Taxi_journeydata_clean!K130="","",Constant+Dist_Mult*Fare_analysis!B131+Dur_Mult*Fare_analysis!C131)</f>
        <v>7.3376666650930424</v>
      </c>
      <c r="G131" s="19">
        <f>IF(Taxi_journeydata_clean!K130="","",F131*(1+1/EXP(B131)))</f>
        <v>9.2783126490078622</v>
      </c>
      <c r="H131" s="30">
        <f>IF(Taxi_journeydata_clean!K130="","",(G131-F131)/F131)</f>
        <v>0.26447726129982385</v>
      </c>
      <c r="I131" s="31">
        <f>IF(Taxi_journeydata_clean!K130="","",ROUND(ROUNDUP(H131,1),1))</f>
        <v>0.3</v>
      </c>
      <c r="J131" s="32">
        <f>IF(Taxi_journeydata_clean!K130="","",IF(I131&gt;200%,'Taxi_location&amp;demand'!F144,VLOOKUP(I131,'Taxi_location&amp;demand'!$E$5:$F$26,2,FALSE)))</f>
        <v>-3.4340000000000002E-2</v>
      </c>
      <c r="K131" s="32">
        <f>IF(Taxi_journeydata_clean!K130="","",1+J131)</f>
        <v>0.96565999999999996</v>
      </c>
      <c r="M131" s="19">
        <f>IF(Taxi_journeydata_clean!K130="","",F131*(1+R_/EXP(B131)))</f>
        <v>12.372931744315377</v>
      </c>
      <c r="N131" s="30">
        <f>IF(Taxi_journeydata_clean!K130="","",(M131-F131)/F131)</f>
        <v>0.68622156184557159</v>
      </c>
      <c r="O131" s="31">
        <f>IF(Taxi_journeydata_clean!K130="","",ROUND(ROUNDUP(N131,1),1))</f>
        <v>0.7</v>
      </c>
      <c r="P131" s="32">
        <f>IF(Taxi_journeydata_clean!K130="","",IF(O131&gt;200%,'Taxi_location&amp;demand'!F144,VLOOKUP(O131,'Taxi_location&amp;demand'!$E$5:$F$26,2,FALSE)))</f>
        <v>-0.1111</v>
      </c>
      <c r="Q131" s="32">
        <f>IF(Taxi_journeydata_clean!K130="","",1+P131)</f>
        <v>0.88890000000000002</v>
      </c>
      <c r="S131" t="str">
        <f>IF(Taxi_journeydata_clean!K130="","",VLOOKUP(Taxi_journeydata_clean!G130,'Taxi_location&amp;demand'!$A$5:$B$269,2,FALSE))</f>
        <v>A</v>
      </c>
      <c r="T131" t="str">
        <f>IF(Taxi_journeydata_clean!K130="","",VLOOKUP(Taxi_journeydata_clean!H130,'Taxi_location&amp;demand'!$A$5:$B$269,2,FALSE))</f>
        <v>A</v>
      </c>
      <c r="U131" t="str">
        <f>IF(Taxi_journeydata_clean!K130="","",IF(OR(S131="A",T131="A"),"Y","N"))</f>
        <v>Y</v>
      </c>
    </row>
    <row r="132" spans="2:21" x14ac:dyDescent="0.35">
      <c r="B132">
        <f>IF(Taxi_journeydata_clean!J131="","",Taxi_journeydata_clean!J131)</f>
        <v>1.04</v>
      </c>
      <c r="C132" s="18">
        <f>IF(Taxi_journeydata_clean!J131="","",Taxi_journeydata_clean!N131)</f>
        <v>6.9500000006519258</v>
      </c>
      <c r="D132" s="19">
        <f>IF(Taxi_journeydata_clean!K131="","",Taxi_journeydata_clean!K131)</f>
        <v>6.5</v>
      </c>
      <c r="F132" s="19">
        <f>IF(Taxi_journeydata_clean!K131="","",Constant+Dist_Mult*Fare_analysis!B132+Dur_Mult*Fare_analysis!C132)</f>
        <v>6.1435000002412128</v>
      </c>
      <c r="G132" s="19">
        <f>IF(Taxi_journeydata_clean!K131="","",F132*(1+1/EXP(B132)))</f>
        <v>8.3149488389402357</v>
      </c>
      <c r="H132" s="30">
        <f>IF(Taxi_journeydata_clean!K131="","",(G132-F132)/F132)</f>
        <v>0.35345468195878005</v>
      </c>
      <c r="I132" s="31">
        <f>IF(Taxi_journeydata_clean!K131="","",ROUND(ROUNDUP(H132,1),1))</f>
        <v>0.4</v>
      </c>
      <c r="J132" s="32">
        <f>IF(Taxi_journeydata_clean!K131="","",IF(I132&gt;200%,'Taxi_location&amp;demand'!F145,VLOOKUP(I132,'Taxi_location&amp;demand'!$E$5:$F$26,2,FALSE)))</f>
        <v>-4.6460000000000001E-2</v>
      </c>
      <c r="K132" s="32">
        <f>IF(Taxi_journeydata_clean!K131="","",1+J132)</f>
        <v>0.95354000000000005</v>
      </c>
      <c r="M132" s="19">
        <f>IF(Taxi_journeydata_clean!K131="","",F132*(1+R_/EXP(B132)))</f>
        <v>11.777613898110694</v>
      </c>
      <c r="N132" s="30">
        <f>IF(Taxi_journeydata_clean!K131="","",(M132-F132)/F132)</f>
        <v>0.9170853581261933</v>
      </c>
      <c r="O132" s="31">
        <f>IF(Taxi_journeydata_clean!K131="","",ROUND(ROUNDUP(N132,1),1))</f>
        <v>1</v>
      </c>
      <c r="P132" s="32">
        <f>IF(Taxi_journeydata_clean!K131="","",IF(O132&gt;200%,'Taxi_location&amp;demand'!F145,VLOOKUP(O132,'Taxi_location&amp;demand'!$E$5:$F$26,2,FALSE)))</f>
        <v>-0.28280000000000005</v>
      </c>
      <c r="Q132" s="32">
        <f>IF(Taxi_journeydata_clean!K131="","",1+P132)</f>
        <v>0.71719999999999995</v>
      </c>
      <c r="S132" t="str">
        <f>IF(Taxi_journeydata_clean!K131="","",VLOOKUP(Taxi_journeydata_clean!G131,'Taxi_location&amp;demand'!$A$5:$B$269,2,FALSE))</f>
        <v>A</v>
      </c>
      <c r="T132" t="str">
        <f>IF(Taxi_journeydata_clean!K131="","",VLOOKUP(Taxi_journeydata_clean!H131,'Taxi_location&amp;demand'!$A$5:$B$269,2,FALSE))</f>
        <v>A</v>
      </c>
      <c r="U132" t="str">
        <f>IF(Taxi_journeydata_clean!K131="","",IF(OR(S132="A",T132="A"),"Y","N"))</f>
        <v>Y</v>
      </c>
    </row>
    <row r="133" spans="2:21" x14ac:dyDescent="0.35">
      <c r="B133">
        <f>IF(Taxi_journeydata_clean!J132="","",Taxi_journeydata_clean!J132)</f>
        <v>5.45</v>
      </c>
      <c r="C133" s="18">
        <f>IF(Taxi_journeydata_clean!J132="","",Taxi_journeydata_clean!N132)</f>
        <v>30.500000005122274</v>
      </c>
      <c r="D133" s="19">
        <f>IF(Taxi_journeydata_clean!K132="","",Taxi_journeydata_clean!K132)</f>
        <v>22</v>
      </c>
      <c r="F133" s="19">
        <f>IF(Taxi_journeydata_clean!K132="","",Constant+Dist_Mult*Fare_analysis!B133+Dur_Mult*Fare_analysis!C133)</f>
        <v>22.795000001895239</v>
      </c>
      <c r="G133" s="19">
        <f>IF(Taxi_journeydata_clean!K132="","",F133*(1+1/EXP(B133)))</f>
        <v>22.892934267329078</v>
      </c>
      <c r="H133" s="30">
        <f>IF(Taxi_journeydata_clean!K132="","",(G133-F133)/F133)</f>
        <v>4.2963046907521975E-3</v>
      </c>
      <c r="I133" s="31">
        <f>IF(Taxi_journeydata_clean!K132="","",ROUND(ROUNDUP(H133,1),1))</f>
        <v>0.1</v>
      </c>
      <c r="J133" s="32">
        <f>IF(Taxi_journeydata_clean!K132="","",IF(I133&gt;200%,'Taxi_location&amp;demand'!F146,VLOOKUP(I133,'Taxi_location&amp;demand'!$E$5:$F$26,2,FALSE)))</f>
        <v>-9.0899999999999991E-3</v>
      </c>
      <c r="K133" s="32">
        <f>IF(Taxi_journeydata_clean!K132="","",1+J133)</f>
        <v>0.99090999999999996</v>
      </c>
      <c r="M133" s="19">
        <f>IF(Taxi_journeydata_clean!K132="","",F133*(1+R_/EXP(B133)))</f>
        <v>23.049103527672539</v>
      </c>
      <c r="N133" s="30">
        <f>IF(Taxi_journeydata_clean!K132="","",(M133-F133)/F133)</f>
        <v>1.1147336071777706E-2</v>
      </c>
      <c r="O133" s="31">
        <f>IF(Taxi_journeydata_clean!K132="","",ROUND(ROUNDUP(N133,1),1))</f>
        <v>0.1</v>
      </c>
      <c r="P133" s="32">
        <f>IF(Taxi_journeydata_clean!K132="","",IF(O133&gt;200%,'Taxi_location&amp;demand'!F146,VLOOKUP(O133,'Taxi_location&amp;demand'!$E$5:$F$26,2,FALSE)))</f>
        <v>-9.0899999999999991E-3</v>
      </c>
      <c r="Q133" s="32">
        <f>IF(Taxi_journeydata_clean!K132="","",1+P133)</f>
        <v>0.99090999999999996</v>
      </c>
      <c r="S133" t="str">
        <f>IF(Taxi_journeydata_clean!K132="","",VLOOKUP(Taxi_journeydata_clean!G132,'Taxi_location&amp;demand'!$A$5:$B$269,2,FALSE))</f>
        <v>A</v>
      </c>
      <c r="T133" t="str">
        <f>IF(Taxi_journeydata_clean!K132="","",VLOOKUP(Taxi_journeydata_clean!H132,'Taxi_location&amp;demand'!$A$5:$B$269,2,FALSE))</f>
        <v>Bx</v>
      </c>
      <c r="U133" t="str">
        <f>IF(Taxi_journeydata_clean!K132="","",IF(OR(S133="A",T133="A"),"Y","N"))</f>
        <v>Y</v>
      </c>
    </row>
    <row r="134" spans="2:21" x14ac:dyDescent="0.35">
      <c r="B134">
        <f>IF(Taxi_journeydata_clean!J133="","",Taxi_journeydata_clean!J133)</f>
        <v>1.64</v>
      </c>
      <c r="C134" s="18">
        <f>IF(Taxi_journeydata_clean!J133="","",Taxi_journeydata_clean!N133)</f>
        <v>9.5500000007450581</v>
      </c>
      <c r="D134" s="19">
        <f>IF(Taxi_journeydata_clean!K133="","",Taxi_journeydata_clean!K133)</f>
        <v>8.5</v>
      </c>
      <c r="F134" s="19">
        <f>IF(Taxi_journeydata_clean!K133="","",Constant+Dist_Mult*Fare_analysis!B134+Dur_Mult*Fare_analysis!C134)</f>
        <v>8.1855000002756721</v>
      </c>
      <c r="G134" s="19">
        <f>IF(Taxi_journeydata_clean!K133="","",F134*(1+1/EXP(B134)))</f>
        <v>9.7733236365012424</v>
      </c>
      <c r="H134" s="30">
        <f>IF(Taxi_journeydata_clean!K133="","",(G134-F134)/F134)</f>
        <v>0.19398004229089186</v>
      </c>
      <c r="I134" s="31">
        <f>IF(Taxi_journeydata_clean!K133="","",ROUND(ROUNDUP(H134,1),1))</f>
        <v>0.2</v>
      </c>
      <c r="J134" s="32">
        <f>IF(Taxi_journeydata_clean!K133="","",IF(I134&gt;200%,'Taxi_location&amp;demand'!F147,VLOOKUP(I134,'Taxi_location&amp;demand'!$E$5:$F$26,2,FALSE)))</f>
        <v>-2.1210000000000003E-2</v>
      </c>
      <c r="K134" s="32">
        <f>IF(Taxi_journeydata_clean!K133="","",1+J134)</f>
        <v>0.97879000000000005</v>
      </c>
      <c r="M134" s="19">
        <f>IF(Taxi_journeydata_clean!K133="","",F134*(1+R_/EXP(B134)))</f>
        <v>12.305320397049993</v>
      </c>
      <c r="N134" s="30">
        <f>IF(Taxi_journeydata_clean!K133="","",(M134-F134)/F134)</f>
        <v>0.50330711583111265</v>
      </c>
      <c r="O134" s="31">
        <f>IF(Taxi_journeydata_clean!K133="","",ROUND(ROUNDUP(N134,1),1))</f>
        <v>0.6</v>
      </c>
      <c r="P134" s="32">
        <f>IF(Taxi_journeydata_clean!K133="","",IF(O134&gt;200%,'Taxi_location&amp;demand'!F147,VLOOKUP(O134,'Taxi_location&amp;demand'!$E$5:$F$26,2,FALSE)))</f>
        <v>-8.8880000000000001E-2</v>
      </c>
      <c r="Q134" s="32">
        <f>IF(Taxi_journeydata_clean!K133="","",1+P134)</f>
        <v>0.91112000000000004</v>
      </c>
      <c r="S134" t="str">
        <f>IF(Taxi_journeydata_clean!K133="","",VLOOKUP(Taxi_journeydata_clean!G133,'Taxi_location&amp;demand'!$A$5:$B$269,2,FALSE))</f>
        <v>B</v>
      </c>
      <c r="T134" t="str">
        <f>IF(Taxi_journeydata_clean!K133="","",VLOOKUP(Taxi_journeydata_clean!H133,'Taxi_location&amp;demand'!$A$5:$B$269,2,FALSE))</f>
        <v>B</v>
      </c>
      <c r="U134" t="str">
        <f>IF(Taxi_journeydata_clean!K133="","",IF(OR(S134="A",T134="A"),"Y","N"))</f>
        <v>N</v>
      </c>
    </row>
    <row r="135" spans="2:21" x14ac:dyDescent="0.35">
      <c r="B135">
        <f>IF(Taxi_journeydata_clean!J134="","",Taxi_journeydata_clean!J134)</f>
        <v>3.64</v>
      </c>
      <c r="C135" s="18">
        <f>IF(Taxi_journeydata_clean!J134="","",Taxi_journeydata_clean!N134)</f>
        <v>65.716666668886319</v>
      </c>
      <c r="D135" s="19">
        <f>IF(Taxi_journeydata_clean!K134="","",Taxi_journeydata_clean!K134)</f>
        <v>38.5</v>
      </c>
      <c r="F135" s="19">
        <f>IF(Taxi_journeydata_clean!K134="","",Constant+Dist_Mult*Fare_analysis!B135+Dur_Mult*Fare_analysis!C135)</f>
        <v>32.567166667487939</v>
      </c>
      <c r="G135" s="19">
        <f>IF(Taxi_journeydata_clean!K134="","",F135*(1+1/EXP(B135)))</f>
        <v>33.422131128830721</v>
      </c>
      <c r="H135" s="30">
        <f>IF(Taxi_journeydata_clean!K134="","",(G135-F135)/F135)</f>
        <v>2.6252343965687975E-2</v>
      </c>
      <c r="I135" s="31">
        <f>IF(Taxi_journeydata_clean!K134="","",ROUND(ROUNDUP(H135,1),1))</f>
        <v>0.1</v>
      </c>
      <c r="J135" s="32">
        <f>IF(Taxi_journeydata_clean!K134="","",IF(I135&gt;200%,'Taxi_location&amp;demand'!F148,VLOOKUP(I135,'Taxi_location&amp;demand'!$E$5:$F$26,2,FALSE)))</f>
        <v>-9.0899999999999991E-3</v>
      </c>
      <c r="K135" s="32">
        <f>IF(Taxi_journeydata_clean!K134="","",1+J135)</f>
        <v>0.99090999999999996</v>
      </c>
      <c r="M135" s="19">
        <f>IF(Taxi_journeydata_clean!K134="","",F135*(1+R_/EXP(B135)))</f>
        <v>34.785486099191353</v>
      </c>
      <c r="N135" s="30">
        <f>IF(Taxi_journeydata_clean!K134="","",(M135-F135)/F135)</f>
        <v>6.8115211076006182E-2</v>
      </c>
      <c r="O135" s="31">
        <f>IF(Taxi_journeydata_clean!K134="","",ROUND(ROUNDUP(N135,1),1))</f>
        <v>0.1</v>
      </c>
      <c r="P135" s="32">
        <f>IF(Taxi_journeydata_clean!K134="","",IF(O135&gt;200%,'Taxi_location&amp;demand'!F148,VLOOKUP(O135,'Taxi_location&amp;demand'!$E$5:$F$26,2,FALSE)))</f>
        <v>-9.0899999999999991E-3</v>
      </c>
      <c r="Q135" s="32">
        <f>IF(Taxi_journeydata_clean!K134="","",1+P135)</f>
        <v>0.99090999999999996</v>
      </c>
      <c r="S135" t="str">
        <f>IF(Taxi_journeydata_clean!K134="","",VLOOKUP(Taxi_journeydata_clean!G134,'Taxi_location&amp;demand'!$A$5:$B$269,2,FALSE))</f>
        <v>B</v>
      </c>
      <c r="T135" t="str">
        <f>IF(Taxi_journeydata_clean!K134="","",VLOOKUP(Taxi_journeydata_clean!H134,'Taxi_location&amp;demand'!$A$5:$B$269,2,FALSE))</f>
        <v>B</v>
      </c>
      <c r="U135" t="str">
        <f>IF(Taxi_journeydata_clean!K134="","",IF(OR(S135="A",T135="A"),"Y","N"))</f>
        <v>N</v>
      </c>
    </row>
    <row r="136" spans="2:21" x14ac:dyDescent="0.35">
      <c r="B136">
        <f>IF(Taxi_journeydata_clean!J135="","",Taxi_journeydata_clean!J135)</f>
        <v>5.87</v>
      </c>
      <c r="C136" s="18">
        <f>IF(Taxi_journeydata_clean!J135="","",Taxi_journeydata_clean!N135)</f>
        <v>27.533333336468786</v>
      </c>
      <c r="D136" s="19">
        <f>IF(Taxi_journeydata_clean!K135="","",Taxi_journeydata_clean!K135)</f>
        <v>23</v>
      </c>
      <c r="F136" s="19">
        <f>IF(Taxi_journeydata_clean!K135="","",Constant+Dist_Mult*Fare_analysis!B136+Dur_Mult*Fare_analysis!C136)</f>
        <v>22.45333333449345</v>
      </c>
      <c r="G136" s="19">
        <f>IF(Taxi_journeydata_clean!K135="","",F136*(1+1/EXP(B136)))</f>
        <v>22.516716250423151</v>
      </c>
      <c r="H136" s="30">
        <f>IF(Taxi_journeydata_clean!K135="","",(G136-F136)/F136)</f>
        <v>2.822873334015407E-3</v>
      </c>
      <c r="I136" s="31">
        <f>IF(Taxi_journeydata_clean!K135="","",ROUND(ROUNDUP(H136,1),1))</f>
        <v>0.1</v>
      </c>
      <c r="J136" s="32">
        <f>IF(Taxi_journeydata_clean!K135="","",IF(I136&gt;200%,'Taxi_location&amp;demand'!F149,VLOOKUP(I136,'Taxi_location&amp;demand'!$E$5:$F$26,2,FALSE)))</f>
        <v>-9.0899999999999991E-3</v>
      </c>
      <c r="K136" s="32">
        <f>IF(Taxi_journeydata_clean!K135="","",1+J136)</f>
        <v>0.99090999999999996</v>
      </c>
      <c r="M136" s="19">
        <f>IF(Taxi_journeydata_clean!K135="","",F136*(1+R_/EXP(B136)))</f>
        <v>22.617788771417754</v>
      </c>
      <c r="N136" s="30">
        <f>IF(Taxi_journeydata_clean!K135="","",(M136-F136)/F136)</f>
        <v>7.3243217153714131E-3</v>
      </c>
      <c r="O136" s="31">
        <f>IF(Taxi_journeydata_clean!K135="","",ROUND(ROUNDUP(N136,1),1))</f>
        <v>0.1</v>
      </c>
      <c r="P136" s="32">
        <f>IF(Taxi_journeydata_clean!K135="","",IF(O136&gt;200%,'Taxi_location&amp;demand'!F149,VLOOKUP(O136,'Taxi_location&amp;demand'!$E$5:$F$26,2,FALSE)))</f>
        <v>-9.0899999999999991E-3</v>
      </c>
      <c r="Q136" s="32">
        <f>IF(Taxi_journeydata_clean!K135="","",1+P136)</f>
        <v>0.99090999999999996</v>
      </c>
      <c r="S136" t="str">
        <f>IF(Taxi_journeydata_clean!K135="","",VLOOKUP(Taxi_journeydata_clean!G135,'Taxi_location&amp;demand'!$A$5:$B$269,2,FALSE))</f>
        <v>Q</v>
      </c>
      <c r="T136" t="str">
        <f>IF(Taxi_journeydata_clean!K135="","",VLOOKUP(Taxi_journeydata_clean!H135,'Taxi_location&amp;demand'!$A$5:$B$269,2,FALSE))</f>
        <v>Q</v>
      </c>
      <c r="U136" t="str">
        <f>IF(Taxi_journeydata_clean!K135="","",IF(OR(S136="A",T136="A"),"Y","N"))</f>
        <v>N</v>
      </c>
    </row>
    <row r="137" spans="2:21" x14ac:dyDescent="0.35">
      <c r="B137">
        <f>IF(Taxi_journeydata_clean!J136="","",Taxi_journeydata_clean!J136)</f>
        <v>8.3800000000000008</v>
      </c>
      <c r="C137" s="18">
        <f>IF(Taxi_journeydata_clean!J136="","",Taxi_journeydata_clean!N136)</f>
        <v>68.633333336329088</v>
      </c>
      <c r="D137" s="19">
        <f>IF(Taxi_journeydata_clean!K136="","",Taxi_journeydata_clean!K136)</f>
        <v>46</v>
      </c>
      <c r="F137" s="19">
        <f>IF(Taxi_journeydata_clean!K136="","",Constant+Dist_Mult*Fare_analysis!B137+Dur_Mult*Fare_analysis!C137)</f>
        <v>42.17833333444176</v>
      </c>
      <c r="G137" s="19">
        <f>IF(Taxi_journeydata_clean!K136="","",F137*(1+1/EXP(B137)))</f>
        <v>42.188009463591413</v>
      </c>
      <c r="H137" s="30">
        <f>IF(Taxi_journeydata_clean!K136="","",(G137-F137)/F137)</f>
        <v>2.2940994545538745E-4</v>
      </c>
      <c r="I137" s="31">
        <f>IF(Taxi_journeydata_clean!K136="","",ROUND(ROUNDUP(H137,1),1))</f>
        <v>0.1</v>
      </c>
      <c r="J137" s="32">
        <f>IF(Taxi_journeydata_clean!K136="","",IF(I137&gt;200%,'Taxi_location&amp;demand'!F150,VLOOKUP(I137,'Taxi_location&amp;demand'!$E$5:$F$26,2,FALSE)))</f>
        <v>-9.0899999999999991E-3</v>
      </c>
      <c r="K137" s="32">
        <f>IF(Taxi_journeydata_clean!K136="","",1+J137)</f>
        <v>0.99090999999999996</v>
      </c>
      <c r="M137" s="19">
        <f>IF(Taxi_journeydata_clean!K136="","",F137*(1+R_/EXP(B137)))</f>
        <v>42.2034393432724</v>
      </c>
      <c r="N137" s="30">
        <f>IF(Taxi_journeydata_clean!K136="","",(M137-F137)/F137)</f>
        <v>5.9523472944198483E-4</v>
      </c>
      <c r="O137" s="31">
        <f>IF(Taxi_journeydata_clean!K136="","",ROUND(ROUNDUP(N137,1),1))</f>
        <v>0.1</v>
      </c>
      <c r="P137" s="32">
        <f>IF(Taxi_journeydata_clean!K136="","",IF(O137&gt;200%,'Taxi_location&amp;demand'!F150,VLOOKUP(O137,'Taxi_location&amp;demand'!$E$5:$F$26,2,FALSE)))</f>
        <v>-9.0899999999999991E-3</v>
      </c>
      <c r="Q137" s="32">
        <f>IF(Taxi_journeydata_clean!K136="","",1+P137)</f>
        <v>0.99090999999999996</v>
      </c>
      <c r="S137" t="str">
        <f>IF(Taxi_journeydata_clean!K136="","",VLOOKUP(Taxi_journeydata_clean!G136,'Taxi_location&amp;demand'!$A$5:$B$269,2,FALSE))</f>
        <v>Bx</v>
      </c>
      <c r="T137" t="str">
        <f>IF(Taxi_journeydata_clean!K136="","",VLOOKUP(Taxi_journeydata_clean!H136,'Taxi_location&amp;demand'!$A$5:$B$269,2,FALSE))</f>
        <v>A</v>
      </c>
      <c r="U137" t="str">
        <f>IF(Taxi_journeydata_clean!K136="","",IF(OR(S137="A",T137="A"),"Y","N"))</f>
        <v>Y</v>
      </c>
    </row>
    <row r="138" spans="2:21" x14ac:dyDescent="0.35">
      <c r="B138">
        <f>IF(Taxi_journeydata_clean!J137="","",Taxi_journeydata_clean!J137)</f>
        <v>0.8</v>
      </c>
      <c r="C138" s="18">
        <f>IF(Taxi_journeydata_clean!J137="","",Taxi_journeydata_clean!N137)</f>
        <v>3.7333333364222199</v>
      </c>
      <c r="D138" s="19">
        <f>IF(Taxi_journeydata_clean!K137="","",Taxi_journeydata_clean!K137)</f>
        <v>5</v>
      </c>
      <c r="F138" s="19">
        <f>IF(Taxi_journeydata_clean!K137="","",Constant+Dist_Mult*Fare_analysis!B138+Dur_Mult*Fare_analysis!C138)</f>
        <v>4.5213333344762212</v>
      </c>
      <c r="G138" s="19">
        <f>IF(Taxi_journeydata_clean!K137="","",F138*(1+1/EXP(B138)))</f>
        <v>6.5528993580850852</v>
      </c>
      <c r="H138" s="30">
        <f>IF(Taxi_journeydata_clean!K137="","",(G138-F138)/F138)</f>
        <v>0.44932896411722162</v>
      </c>
      <c r="I138" s="31">
        <f>IF(Taxi_journeydata_clean!K137="","",ROUND(ROUNDUP(H138,1),1))</f>
        <v>0.5</v>
      </c>
      <c r="J138" s="32">
        <f>IF(Taxi_journeydata_clean!K137="","",IF(I138&gt;200%,'Taxi_location&amp;demand'!F151,VLOOKUP(I138,'Taxi_location&amp;demand'!$E$5:$F$26,2,FALSE)))</f>
        <v>-6.7670000000000008E-2</v>
      </c>
      <c r="K138" s="32">
        <f>IF(Taxi_journeydata_clean!K137="","",1+J138)</f>
        <v>0.93232999999999999</v>
      </c>
      <c r="M138" s="19">
        <f>IF(Taxi_journeydata_clean!K137="","",F138*(1+R_/EXP(B138)))</f>
        <v>9.7925025944030661</v>
      </c>
      <c r="N138" s="30">
        <f>IF(Taxi_journeydata_clean!K137="","",(M138-F138)/F138)</f>
        <v>1.1658439822901245</v>
      </c>
      <c r="O138" s="31">
        <f>IF(Taxi_journeydata_clean!K137="","",ROUND(ROUNDUP(N138,1),1))</f>
        <v>1.2</v>
      </c>
      <c r="P138" s="32">
        <f>IF(Taxi_journeydata_clean!K137="","",IF(O138&gt;200%,'Taxi_location&amp;demand'!F151,VLOOKUP(O138,'Taxi_location&amp;demand'!$E$5:$F$26,2,FALSE)))</f>
        <v>-0.42419999999999997</v>
      </c>
      <c r="Q138" s="32">
        <f>IF(Taxi_journeydata_clean!K137="","",1+P138)</f>
        <v>0.57580000000000009</v>
      </c>
      <c r="S138" t="str">
        <f>IF(Taxi_journeydata_clean!K137="","",VLOOKUP(Taxi_journeydata_clean!G137,'Taxi_location&amp;demand'!$A$5:$B$269,2,FALSE))</f>
        <v>A</v>
      </c>
      <c r="T138" t="str">
        <f>IF(Taxi_journeydata_clean!K137="","",VLOOKUP(Taxi_journeydata_clean!H137,'Taxi_location&amp;demand'!$A$5:$B$269,2,FALSE))</f>
        <v>A</v>
      </c>
      <c r="U138" t="str">
        <f>IF(Taxi_journeydata_clean!K137="","",IF(OR(S138="A",T138="A"),"Y","N"))</f>
        <v>Y</v>
      </c>
    </row>
    <row r="139" spans="2:21" x14ac:dyDescent="0.35">
      <c r="B139">
        <f>IF(Taxi_journeydata_clean!J138="","",Taxi_journeydata_clean!J138)</f>
        <v>0.77</v>
      </c>
      <c r="C139" s="18">
        <f>IF(Taxi_journeydata_clean!J138="","",Taxi_journeydata_clean!N138)</f>
        <v>5.1499999989755452</v>
      </c>
      <c r="D139" s="19">
        <f>IF(Taxi_journeydata_clean!K138="","",Taxi_journeydata_clean!K138)</f>
        <v>5.5</v>
      </c>
      <c r="F139" s="19">
        <f>IF(Taxi_journeydata_clean!K138="","",Constant+Dist_Mult*Fare_analysis!B139+Dur_Mult*Fare_analysis!C139)</f>
        <v>4.9914999996209524</v>
      </c>
      <c r="G139" s="19">
        <f>IF(Taxi_journeydata_clean!K138="","",F139*(1+1/EXP(B139)))</f>
        <v>7.3026297299209428</v>
      </c>
      <c r="H139" s="30">
        <f>IF(Taxi_journeydata_clean!K138="","",(G139-F139)/F139)</f>
        <v>0.46301306831122796</v>
      </c>
      <c r="I139" s="31">
        <f>IF(Taxi_journeydata_clean!K138="","",ROUND(ROUNDUP(H139,1),1))</f>
        <v>0.5</v>
      </c>
      <c r="J139" s="32">
        <f>IF(Taxi_journeydata_clean!K138="","",IF(I139&gt;200%,'Taxi_location&amp;demand'!F152,VLOOKUP(I139,'Taxi_location&amp;demand'!$E$5:$F$26,2,FALSE)))</f>
        <v>-6.7670000000000008E-2</v>
      </c>
      <c r="K139" s="32">
        <f>IF(Taxi_journeydata_clean!K138="","",1+J139)</f>
        <v>0.93232999999999999</v>
      </c>
      <c r="M139" s="19">
        <f>IF(Taxi_journeydata_clean!K138="","",F139*(1+R_/EXP(B139)))</f>
        <v>10.988034617983814</v>
      </c>
      <c r="N139" s="30">
        <f>IF(Taxi_journeydata_clean!K138="","",(M139-F139)/F139)</f>
        <v>1.2013492174332827</v>
      </c>
      <c r="O139" s="31">
        <f>IF(Taxi_journeydata_clean!K138="","",ROUND(ROUNDUP(N139,1),1))</f>
        <v>1.3</v>
      </c>
      <c r="P139" s="32">
        <f>IF(Taxi_journeydata_clean!K138="","",IF(O139&gt;200%,'Taxi_location&amp;demand'!F152,VLOOKUP(O139,'Taxi_location&amp;demand'!$E$5:$F$26,2,FALSE)))</f>
        <v>-0.47469999999999996</v>
      </c>
      <c r="Q139" s="32">
        <f>IF(Taxi_journeydata_clean!K138="","",1+P139)</f>
        <v>0.5253000000000001</v>
      </c>
      <c r="S139" t="str">
        <f>IF(Taxi_journeydata_clean!K138="","",VLOOKUP(Taxi_journeydata_clean!G138,'Taxi_location&amp;demand'!$A$5:$B$269,2,FALSE))</f>
        <v>B</v>
      </c>
      <c r="T139" t="str">
        <f>IF(Taxi_journeydata_clean!K138="","",VLOOKUP(Taxi_journeydata_clean!H138,'Taxi_location&amp;demand'!$A$5:$B$269,2,FALSE))</f>
        <v>B</v>
      </c>
      <c r="U139" t="str">
        <f>IF(Taxi_journeydata_clean!K138="","",IF(OR(S139="A",T139="A"),"Y","N"))</f>
        <v>N</v>
      </c>
    </row>
    <row r="140" spans="2:21" x14ac:dyDescent="0.35">
      <c r="B140">
        <f>IF(Taxi_journeydata_clean!J139="","",Taxi_journeydata_clean!J139)</f>
        <v>5.77</v>
      </c>
      <c r="C140" s="18">
        <f>IF(Taxi_journeydata_clean!J139="","",Taxi_journeydata_clean!N139)</f>
        <v>62.316666670376435</v>
      </c>
      <c r="D140" s="19">
        <f>IF(Taxi_journeydata_clean!K139="","",Taxi_journeydata_clean!K139)</f>
        <v>39.5</v>
      </c>
      <c r="F140" s="19">
        <f>IF(Taxi_journeydata_clean!K139="","",Constant+Dist_Mult*Fare_analysis!B140+Dur_Mult*Fare_analysis!C140)</f>
        <v>35.143166668039278</v>
      </c>
      <c r="G140" s="19">
        <f>IF(Taxi_journeydata_clean!K139="","",F140*(1+1/EXP(B140)))</f>
        <v>35.252804826323448</v>
      </c>
      <c r="H140" s="30">
        <f>IF(Taxi_journeydata_clean!K139="","",(G140-F140)/F140)</f>
        <v>3.119757514165046E-3</v>
      </c>
      <c r="I140" s="31">
        <f>IF(Taxi_journeydata_clean!K139="","",ROUND(ROUNDUP(H140,1),1))</f>
        <v>0.1</v>
      </c>
      <c r="J140" s="32">
        <f>IF(Taxi_journeydata_clean!K139="","",IF(I140&gt;200%,'Taxi_location&amp;demand'!F153,VLOOKUP(I140,'Taxi_location&amp;demand'!$E$5:$F$26,2,FALSE)))</f>
        <v>-9.0899999999999991E-3</v>
      </c>
      <c r="K140" s="32">
        <f>IF(Taxi_journeydata_clean!K139="","",1+J140)</f>
        <v>0.99090999999999996</v>
      </c>
      <c r="M140" s="19">
        <f>IF(Taxi_journeydata_clean!K139="","",F140*(1+R_/EXP(B140)))</f>
        <v>35.427637506272674</v>
      </c>
      <c r="N140" s="30">
        <f>IF(Taxi_journeydata_clean!K139="","",(M140-F140)/F140)</f>
        <v>8.0946273544582528E-3</v>
      </c>
      <c r="O140" s="31">
        <f>IF(Taxi_journeydata_clean!K139="","",ROUND(ROUNDUP(N140,1),1))</f>
        <v>0.1</v>
      </c>
      <c r="P140" s="32">
        <f>IF(Taxi_journeydata_clean!K139="","",IF(O140&gt;200%,'Taxi_location&amp;demand'!F153,VLOOKUP(O140,'Taxi_location&amp;demand'!$E$5:$F$26,2,FALSE)))</f>
        <v>-9.0899999999999991E-3</v>
      </c>
      <c r="Q140" s="32">
        <f>IF(Taxi_journeydata_clean!K139="","",1+P140)</f>
        <v>0.99090999999999996</v>
      </c>
      <c r="S140" t="str">
        <f>IF(Taxi_journeydata_clean!K139="","",VLOOKUP(Taxi_journeydata_clean!G139,'Taxi_location&amp;demand'!$A$5:$B$269,2,FALSE))</f>
        <v>Q</v>
      </c>
      <c r="T140" t="str">
        <f>IF(Taxi_journeydata_clean!K139="","",VLOOKUP(Taxi_journeydata_clean!H139,'Taxi_location&amp;demand'!$A$5:$B$269,2,FALSE))</f>
        <v>Q</v>
      </c>
      <c r="U140" t="str">
        <f>IF(Taxi_journeydata_clean!K139="","",IF(OR(S140="A",T140="A"),"Y","N"))</f>
        <v>N</v>
      </c>
    </row>
    <row r="141" spans="2:21" x14ac:dyDescent="0.35">
      <c r="B141">
        <f>IF(Taxi_journeydata_clean!J140="","",Taxi_journeydata_clean!J140)</f>
        <v>10.97</v>
      </c>
      <c r="C141" s="18">
        <f>IF(Taxi_journeydata_clean!J140="","",Taxi_journeydata_clean!N140)</f>
        <v>60.516666668700054</v>
      </c>
      <c r="D141" s="19">
        <f>IF(Taxi_journeydata_clean!K140="","",Taxi_journeydata_clean!K140)</f>
        <v>45.5</v>
      </c>
      <c r="F141" s="19">
        <f>IF(Taxi_journeydata_clean!K140="","",Constant+Dist_Mult*Fare_analysis!B141+Dur_Mult*Fare_analysis!C141)</f>
        <v>43.837166667419027</v>
      </c>
      <c r="G141" s="19">
        <f>IF(Taxi_journeydata_clean!K140="","",F141*(1+1/EXP(B141)))</f>
        <v>43.837921120106849</v>
      </c>
      <c r="H141" s="30">
        <f>IF(Taxi_journeydata_clean!K140="","",(G141-F141)/F141)</f>
        <v>1.721034330402489E-5</v>
      </c>
      <c r="I141" s="31">
        <f>IF(Taxi_journeydata_clean!K140="","",ROUND(ROUNDUP(H141,1),1))</f>
        <v>0.1</v>
      </c>
      <c r="J141" s="32">
        <f>IF(Taxi_journeydata_clean!K140="","",IF(I141&gt;200%,'Taxi_location&amp;demand'!F154,VLOOKUP(I141,'Taxi_location&amp;demand'!$E$5:$F$26,2,FALSE)))</f>
        <v>-9.0899999999999991E-3</v>
      </c>
      <c r="K141" s="32">
        <f>IF(Taxi_journeydata_clean!K140="","",1+J141)</f>
        <v>0.99090999999999996</v>
      </c>
      <c r="M141" s="19">
        <f>IF(Taxi_journeydata_clean!K140="","",F141*(1+R_/EXP(B141)))</f>
        <v>43.839124195636124</v>
      </c>
      <c r="N141" s="30">
        <f>IF(Taxi_journeydata_clean!K140="","",(M141-F141)/F141)</f>
        <v>4.4654533262809889E-5</v>
      </c>
      <c r="O141" s="31">
        <f>IF(Taxi_journeydata_clean!K140="","",ROUND(ROUNDUP(N141,1),1))</f>
        <v>0.1</v>
      </c>
      <c r="P141" s="32">
        <f>IF(Taxi_journeydata_clean!K140="","",IF(O141&gt;200%,'Taxi_location&amp;demand'!F154,VLOOKUP(O141,'Taxi_location&amp;demand'!$E$5:$F$26,2,FALSE)))</f>
        <v>-9.0899999999999991E-3</v>
      </c>
      <c r="Q141" s="32">
        <f>IF(Taxi_journeydata_clean!K140="","",1+P141)</f>
        <v>0.99090999999999996</v>
      </c>
      <c r="S141" t="str">
        <f>IF(Taxi_journeydata_clean!K140="","",VLOOKUP(Taxi_journeydata_clean!G140,'Taxi_location&amp;demand'!$A$5:$B$269,2,FALSE))</f>
        <v>B</v>
      </c>
      <c r="T141" t="str">
        <f>IF(Taxi_journeydata_clean!K140="","",VLOOKUP(Taxi_journeydata_clean!H140,'Taxi_location&amp;demand'!$A$5:$B$269,2,FALSE))</f>
        <v>A</v>
      </c>
      <c r="U141" t="str">
        <f>IF(Taxi_journeydata_clean!K140="","",IF(OR(S141="A",T141="A"),"Y","N"))</f>
        <v>Y</v>
      </c>
    </row>
    <row r="142" spans="2:21" x14ac:dyDescent="0.35">
      <c r="B142">
        <f>IF(Taxi_journeydata_clean!J141="","",Taxi_journeydata_clean!J141)</f>
        <v>0.93</v>
      </c>
      <c r="C142" s="18">
        <f>IF(Taxi_journeydata_clean!J141="","",Taxi_journeydata_clean!N141)</f>
        <v>4.8500000021886081</v>
      </c>
      <c r="D142" s="19">
        <f>IF(Taxi_journeydata_clean!K141="","",Taxi_journeydata_clean!K141)</f>
        <v>5.5</v>
      </c>
      <c r="F142" s="19">
        <f>IF(Taxi_journeydata_clean!K141="","",Constant+Dist_Mult*Fare_analysis!B142+Dur_Mult*Fare_analysis!C142)</f>
        <v>5.168500000809785</v>
      </c>
      <c r="G142" s="19">
        <f>IF(Taxi_journeydata_clean!K141="","",F142*(1+1/EXP(B142)))</f>
        <v>7.2077508531849084</v>
      </c>
      <c r="H142" s="30">
        <f>IF(Taxi_journeydata_clean!K141="","",(G142-F142)/F142)</f>
        <v>0.39455371037160097</v>
      </c>
      <c r="I142" s="31">
        <f>IF(Taxi_journeydata_clean!K141="","",ROUND(ROUNDUP(H142,1),1))</f>
        <v>0.4</v>
      </c>
      <c r="J142" s="32">
        <f>IF(Taxi_journeydata_clean!K141="","",IF(I142&gt;200%,'Taxi_location&amp;demand'!F155,VLOOKUP(I142,'Taxi_location&amp;demand'!$E$5:$F$26,2,FALSE)))</f>
        <v>-4.6460000000000001E-2</v>
      </c>
      <c r="K142" s="32">
        <f>IF(Taxi_journeydata_clean!K141="","",1+J142)</f>
        <v>0.95354000000000005</v>
      </c>
      <c r="M142" s="19">
        <f>IF(Taxi_journeydata_clean!K141="","",F142*(1+R_/EXP(B142)))</f>
        <v>10.459608574886291</v>
      </c>
      <c r="N142" s="30">
        <f>IF(Taxi_journeydata_clean!K141="","",(M142-F142)/F142)</f>
        <v>1.0237222740151903</v>
      </c>
      <c r="O142" s="31">
        <f>IF(Taxi_journeydata_clean!K141="","",ROUND(ROUNDUP(N142,1),1))</f>
        <v>1.1000000000000001</v>
      </c>
      <c r="P142" s="32">
        <f>IF(Taxi_journeydata_clean!K141="","",IF(O142&gt;200%,'Taxi_location&amp;demand'!F155,VLOOKUP(O142,'Taxi_location&amp;demand'!$E$5:$F$26,2,FALSE)))</f>
        <v>-0.35349999999999998</v>
      </c>
      <c r="Q142" s="32">
        <f>IF(Taxi_journeydata_clean!K141="","",1+P142)</f>
        <v>0.64650000000000007</v>
      </c>
      <c r="S142" t="str">
        <f>IF(Taxi_journeydata_clean!K141="","",VLOOKUP(Taxi_journeydata_clean!G141,'Taxi_location&amp;demand'!$A$5:$B$269,2,FALSE))</f>
        <v>A</v>
      </c>
      <c r="T142" t="str">
        <f>IF(Taxi_journeydata_clean!K141="","",VLOOKUP(Taxi_journeydata_clean!H141,'Taxi_location&amp;demand'!$A$5:$B$269,2,FALSE))</f>
        <v>A</v>
      </c>
      <c r="U142" t="str">
        <f>IF(Taxi_journeydata_clean!K141="","",IF(OR(S142="A",T142="A"),"Y","N"))</f>
        <v>Y</v>
      </c>
    </row>
    <row r="143" spans="2:21" x14ac:dyDescent="0.35">
      <c r="B143">
        <f>IF(Taxi_journeydata_clean!J142="","",Taxi_journeydata_clean!J142)</f>
        <v>6.99</v>
      </c>
      <c r="C143" s="18">
        <f>IF(Taxi_journeydata_clean!J142="","",Taxi_journeydata_clean!N142)</f>
        <v>18.383333334932104</v>
      </c>
      <c r="D143" s="19">
        <f>IF(Taxi_journeydata_clean!K142="","",Taxi_journeydata_clean!K142)</f>
        <v>21.5</v>
      </c>
      <c r="F143" s="19">
        <f>IF(Taxi_journeydata_clean!K142="","",Constant+Dist_Mult*Fare_analysis!B143+Dur_Mult*Fare_analysis!C143)</f>
        <v>21.083833333924879</v>
      </c>
      <c r="G143" s="19">
        <f>IF(Taxi_journeydata_clean!K142="","",F143*(1+1/EXP(B143)))</f>
        <v>21.103252525491385</v>
      </c>
      <c r="H143" s="30">
        <f>IF(Taxi_journeydata_clean!K142="","",(G143-F143)/F143)</f>
        <v>9.2104653166933607E-4</v>
      </c>
      <c r="I143" s="31">
        <f>IF(Taxi_journeydata_clean!K142="","",ROUND(ROUNDUP(H143,1),1))</f>
        <v>0.1</v>
      </c>
      <c r="J143" s="32">
        <f>IF(Taxi_journeydata_clean!K142="","",IF(I143&gt;200%,'Taxi_location&amp;demand'!F156,VLOOKUP(I143,'Taxi_location&amp;demand'!$E$5:$F$26,2,FALSE)))</f>
        <v>-9.0899999999999991E-3</v>
      </c>
      <c r="K143" s="32">
        <f>IF(Taxi_journeydata_clean!K142="","",1+J143)</f>
        <v>0.99090999999999996</v>
      </c>
      <c r="M143" s="19">
        <f>IF(Taxi_journeydata_clean!K142="","",F143*(1+R_/EXP(B143)))</f>
        <v>21.134219018883403</v>
      </c>
      <c r="N143" s="30">
        <f>IF(Taxi_journeydata_clean!K142="","",(M143-F143)/F143)</f>
        <v>2.3897781850443244E-3</v>
      </c>
      <c r="O143" s="31">
        <f>IF(Taxi_journeydata_clean!K142="","",ROUND(ROUNDUP(N143,1),1))</f>
        <v>0.1</v>
      </c>
      <c r="P143" s="32">
        <f>IF(Taxi_journeydata_clean!K142="","",IF(O143&gt;200%,'Taxi_location&amp;demand'!F156,VLOOKUP(O143,'Taxi_location&amp;demand'!$E$5:$F$26,2,FALSE)))</f>
        <v>-9.0899999999999991E-3</v>
      </c>
      <c r="Q143" s="32">
        <f>IF(Taxi_journeydata_clean!K142="","",1+P143)</f>
        <v>0.99090999999999996</v>
      </c>
      <c r="S143" t="str">
        <f>IF(Taxi_journeydata_clean!K142="","",VLOOKUP(Taxi_journeydata_clean!G142,'Taxi_location&amp;demand'!$A$5:$B$269,2,FALSE))</f>
        <v>A</v>
      </c>
      <c r="T143" t="str">
        <f>IF(Taxi_journeydata_clean!K142="","",VLOOKUP(Taxi_journeydata_clean!H142,'Taxi_location&amp;demand'!$A$5:$B$269,2,FALSE))</f>
        <v>Bx</v>
      </c>
      <c r="U143" t="str">
        <f>IF(Taxi_journeydata_clean!K142="","",IF(OR(S143="A",T143="A"),"Y","N"))</f>
        <v>Y</v>
      </c>
    </row>
    <row r="144" spans="2:21" x14ac:dyDescent="0.35">
      <c r="B144">
        <f>IF(Taxi_journeydata_clean!J143="","",Taxi_journeydata_clean!J143)</f>
        <v>11.85</v>
      </c>
      <c r="C144" s="18">
        <f>IF(Taxi_journeydata_clean!J143="","",Taxi_journeydata_clean!N143)</f>
        <v>75.00000000349246</v>
      </c>
      <c r="D144" s="19">
        <f>IF(Taxi_journeydata_clean!K143="","",Taxi_journeydata_clean!K143)</f>
        <v>52.5</v>
      </c>
      <c r="F144" s="19">
        <f>IF(Taxi_journeydata_clean!K143="","",Constant+Dist_Mult*Fare_analysis!B144+Dur_Mult*Fare_analysis!C144)</f>
        <v>50.780000001292208</v>
      </c>
      <c r="G144" s="19">
        <f>IF(Taxi_journeydata_clean!K143="","",F144*(1+1/EXP(B144)))</f>
        <v>50.780362497181471</v>
      </c>
      <c r="H144" s="30">
        <f>IF(Taxi_journeydata_clean!K143="","",(G144-F144)/F144)</f>
        <v>7.1385563066903262E-6</v>
      </c>
      <c r="I144" s="31">
        <f>IF(Taxi_journeydata_clean!K143="","",ROUND(ROUNDUP(H144,1),1))</f>
        <v>0.1</v>
      </c>
      <c r="J144" s="32">
        <f>IF(Taxi_journeydata_clean!K143="","",IF(I144&gt;200%,'Taxi_location&amp;demand'!F157,VLOOKUP(I144,'Taxi_location&amp;demand'!$E$5:$F$26,2,FALSE)))</f>
        <v>-9.0899999999999991E-3</v>
      </c>
      <c r="K144" s="32">
        <f>IF(Taxi_journeydata_clean!K143="","",1+J144)</f>
        <v>0.99090999999999996</v>
      </c>
      <c r="M144" s="19">
        <f>IF(Taxi_journeydata_clean!K143="","",F144*(1+R_/EXP(B144)))</f>
        <v>50.780940545269672</v>
      </c>
      <c r="N144" s="30">
        <f>IF(Taxi_journeydata_clean!K143="","",(M144-F144)/F144)</f>
        <v>1.8521937326505893E-5</v>
      </c>
      <c r="O144" s="31">
        <f>IF(Taxi_journeydata_clean!K143="","",ROUND(ROUNDUP(N144,1),1))</f>
        <v>0.1</v>
      </c>
      <c r="P144" s="32">
        <f>IF(Taxi_journeydata_clean!K143="","",IF(O144&gt;200%,'Taxi_location&amp;demand'!F157,VLOOKUP(O144,'Taxi_location&amp;demand'!$E$5:$F$26,2,FALSE)))</f>
        <v>-9.0899999999999991E-3</v>
      </c>
      <c r="Q144" s="32">
        <f>IF(Taxi_journeydata_clean!K143="","",1+P144)</f>
        <v>0.99090999999999996</v>
      </c>
      <c r="S144" t="str">
        <f>IF(Taxi_journeydata_clean!K143="","",VLOOKUP(Taxi_journeydata_clean!G143,'Taxi_location&amp;demand'!$A$5:$B$269,2,FALSE))</f>
        <v>Bx</v>
      </c>
      <c r="T144" t="str">
        <f>IF(Taxi_journeydata_clean!K143="","",VLOOKUP(Taxi_journeydata_clean!H143,'Taxi_location&amp;demand'!$A$5:$B$269,2,FALSE))</f>
        <v>A</v>
      </c>
      <c r="U144" t="str">
        <f>IF(Taxi_journeydata_clean!K143="","",IF(OR(S144="A",T144="A"),"Y","N"))</f>
        <v>Y</v>
      </c>
    </row>
    <row r="145" spans="2:21" x14ac:dyDescent="0.35">
      <c r="B145">
        <f>IF(Taxi_journeydata_clean!J144="","",Taxi_journeydata_clean!J144)</f>
        <v>1.25</v>
      </c>
      <c r="C145" s="18">
        <f>IF(Taxi_journeydata_clean!J144="","",Taxi_journeydata_clean!N144)</f>
        <v>6.4166666683740914</v>
      </c>
      <c r="D145" s="19">
        <f>IF(Taxi_journeydata_clean!K144="","",Taxi_journeydata_clean!K144)</f>
        <v>6.5</v>
      </c>
      <c r="F145" s="19">
        <f>IF(Taxi_journeydata_clean!K144="","",Constant+Dist_Mult*Fare_analysis!B145+Dur_Mult*Fare_analysis!C145)</f>
        <v>6.3241666672984138</v>
      </c>
      <c r="G145" s="19">
        <f>IF(Taxi_journeydata_clean!K144="","",F145*(1+1/EXP(B145)))</f>
        <v>8.1360707536227324</v>
      </c>
      <c r="H145" s="30">
        <f>IF(Taxi_journeydata_clean!K144="","",(G145-F145)/F145)</f>
        <v>0.28650479686019026</v>
      </c>
      <c r="I145" s="31">
        <f>IF(Taxi_journeydata_clean!K144="","",ROUND(ROUNDUP(H145,1),1))</f>
        <v>0.3</v>
      </c>
      <c r="J145" s="32">
        <f>IF(Taxi_journeydata_clean!K144="","",IF(I145&gt;200%,'Taxi_location&amp;demand'!F158,VLOOKUP(I145,'Taxi_location&amp;demand'!$E$5:$F$26,2,FALSE)))</f>
        <v>-3.4340000000000002E-2</v>
      </c>
      <c r="K145" s="32">
        <f>IF(Taxi_journeydata_clean!K144="","",1+J145)</f>
        <v>0.96565999999999996</v>
      </c>
      <c r="M145" s="19">
        <f>IF(Taxi_journeydata_clean!K144="","",F145*(1+R_/EXP(B145)))</f>
        <v>11.025393706330348</v>
      </c>
      <c r="N145" s="30">
        <f>IF(Taxi_journeydata_clean!K144="","",(M145-F145)/F145)</f>
        <v>0.74337494350701949</v>
      </c>
      <c r="O145" s="31">
        <f>IF(Taxi_journeydata_clean!K144="","",ROUND(ROUNDUP(N145,1),1))</f>
        <v>0.8</v>
      </c>
      <c r="P145" s="32">
        <f>IF(Taxi_journeydata_clean!K144="","",IF(O145&gt;200%,'Taxi_location&amp;demand'!F158,VLOOKUP(O145,'Taxi_location&amp;demand'!$E$5:$F$26,2,FALSE)))</f>
        <v>-0.1515</v>
      </c>
      <c r="Q145" s="32">
        <f>IF(Taxi_journeydata_clean!K144="","",1+P145)</f>
        <v>0.84850000000000003</v>
      </c>
      <c r="S145" t="str">
        <f>IF(Taxi_journeydata_clean!K144="","",VLOOKUP(Taxi_journeydata_clean!G144,'Taxi_location&amp;demand'!$A$5:$B$269,2,FALSE))</f>
        <v>Bx</v>
      </c>
      <c r="T145" t="str">
        <f>IF(Taxi_journeydata_clean!K144="","",VLOOKUP(Taxi_journeydata_clean!H144,'Taxi_location&amp;demand'!$A$5:$B$269,2,FALSE))</f>
        <v>Bx</v>
      </c>
      <c r="U145" t="str">
        <f>IF(Taxi_journeydata_clean!K144="","",IF(OR(S145="A",T145="A"),"Y","N"))</f>
        <v>N</v>
      </c>
    </row>
    <row r="146" spans="2:21" x14ac:dyDescent="0.35">
      <c r="B146">
        <f>IF(Taxi_journeydata_clean!J145="","",Taxi_journeydata_clean!J145)</f>
        <v>5.81</v>
      </c>
      <c r="C146" s="18">
        <f>IF(Taxi_journeydata_clean!J145="","",Taxi_journeydata_clean!N145)</f>
        <v>28.666666662320495</v>
      </c>
      <c r="D146" s="19">
        <f>IF(Taxi_journeydata_clean!K145="","",Taxi_journeydata_clean!K145)</f>
        <v>23.5</v>
      </c>
      <c r="F146" s="19">
        <f>IF(Taxi_journeydata_clean!K145="","",Constant+Dist_Mult*Fare_analysis!B146+Dur_Mult*Fare_analysis!C146)</f>
        <v>22.764666665058584</v>
      </c>
      <c r="G146" s="19">
        <f>IF(Taxi_journeydata_clean!K145="","",F146*(1+1/EXP(B146)))</f>
        <v>22.832902161506905</v>
      </c>
      <c r="H146" s="30">
        <f>IF(Taxi_journeydata_clean!K145="","",(G146-F146)/F146)</f>
        <v>2.9974300723258438E-3</v>
      </c>
      <c r="I146" s="31">
        <f>IF(Taxi_journeydata_clean!K145="","",ROUND(ROUNDUP(H146,1),1))</f>
        <v>0.1</v>
      </c>
      <c r="J146" s="32">
        <f>IF(Taxi_journeydata_clean!K145="","",IF(I146&gt;200%,'Taxi_location&amp;demand'!F159,VLOOKUP(I146,'Taxi_location&amp;demand'!$E$5:$F$26,2,FALSE)))</f>
        <v>-9.0899999999999991E-3</v>
      </c>
      <c r="K146" s="32">
        <f>IF(Taxi_journeydata_clean!K145="","",1+J146)</f>
        <v>0.99090999999999996</v>
      </c>
      <c r="M146" s="19">
        <f>IF(Taxi_journeydata_clean!K145="","",F146*(1+R_/EXP(B146)))</f>
        <v>22.941712769952236</v>
      </c>
      <c r="N146" s="30">
        <f>IF(Taxi_journeydata_clean!K145="","",(M146-F146)/F146)</f>
        <v>7.7772324760370555E-3</v>
      </c>
      <c r="O146" s="31">
        <f>IF(Taxi_journeydata_clean!K145="","",ROUND(ROUNDUP(N146,1),1))</f>
        <v>0.1</v>
      </c>
      <c r="P146" s="32">
        <f>IF(Taxi_journeydata_clean!K145="","",IF(O146&gt;200%,'Taxi_location&amp;demand'!F159,VLOOKUP(O146,'Taxi_location&amp;demand'!$E$5:$F$26,2,FALSE)))</f>
        <v>-9.0899999999999991E-3</v>
      </c>
      <c r="Q146" s="32">
        <f>IF(Taxi_journeydata_clean!K145="","",1+P146)</f>
        <v>0.99090999999999996</v>
      </c>
      <c r="S146" t="str">
        <f>IF(Taxi_journeydata_clean!K145="","",VLOOKUP(Taxi_journeydata_clean!G145,'Taxi_location&amp;demand'!$A$5:$B$269,2,FALSE))</f>
        <v>B</v>
      </c>
      <c r="T146" t="str">
        <f>IF(Taxi_journeydata_clean!K145="","",VLOOKUP(Taxi_journeydata_clean!H145,'Taxi_location&amp;demand'!$A$5:$B$269,2,FALSE))</f>
        <v>Q</v>
      </c>
      <c r="U146" t="str">
        <f>IF(Taxi_journeydata_clean!K145="","",IF(OR(S146="A",T146="A"),"Y","N"))</f>
        <v>N</v>
      </c>
    </row>
    <row r="147" spans="2:21" x14ac:dyDescent="0.35">
      <c r="B147">
        <f>IF(Taxi_journeydata_clean!J146="","",Taxi_journeydata_clean!J146)</f>
        <v>1.8</v>
      </c>
      <c r="C147" s="18">
        <f>IF(Taxi_journeydata_clean!J146="","",Taxi_journeydata_clean!N146)</f>
        <v>9.6166666620410979</v>
      </c>
      <c r="D147" s="19">
        <f>IF(Taxi_journeydata_clean!K146="","",Taxi_journeydata_clean!K146)</f>
        <v>9</v>
      </c>
      <c r="F147" s="19">
        <f>IF(Taxi_journeydata_clean!K146="","",Constant+Dist_Mult*Fare_analysis!B147+Dur_Mult*Fare_analysis!C147)</f>
        <v>8.4981666649552068</v>
      </c>
      <c r="G147" s="19">
        <f>IF(Taxi_journeydata_clean!K146="","",F147*(1+1/EXP(B147)))</f>
        <v>9.90290416659405</v>
      </c>
      <c r="H147" s="30">
        <f>IF(Taxi_journeydata_clean!K146="","",(G147-F147)/F147)</f>
        <v>0.1652988882215865</v>
      </c>
      <c r="I147" s="31">
        <f>IF(Taxi_journeydata_clean!K146="","",ROUND(ROUNDUP(H147,1),1))</f>
        <v>0.2</v>
      </c>
      <c r="J147" s="32">
        <f>IF(Taxi_journeydata_clean!K146="","",IF(I147&gt;200%,'Taxi_location&amp;demand'!F160,VLOOKUP(I147,'Taxi_location&amp;demand'!$E$5:$F$26,2,FALSE)))</f>
        <v>-2.1210000000000003E-2</v>
      </c>
      <c r="K147" s="32">
        <f>IF(Taxi_journeydata_clean!K146="","",1+J147)</f>
        <v>0.97879000000000005</v>
      </c>
      <c r="M147" s="19">
        <f>IF(Taxi_journeydata_clean!K146="","",F147*(1+R_/EXP(B147)))</f>
        <v>12.142945643760727</v>
      </c>
      <c r="N147" s="30">
        <f>IF(Taxi_journeydata_clean!K146="","",(M147-F147)/F147)</f>
        <v>0.42889003269797982</v>
      </c>
      <c r="O147" s="31">
        <f>IF(Taxi_journeydata_clean!K146="","",ROUND(ROUNDUP(N147,1),1))</f>
        <v>0.5</v>
      </c>
      <c r="P147" s="32">
        <f>IF(Taxi_journeydata_clean!K146="","",IF(O147&gt;200%,'Taxi_location&amp;demand'!F160,VLOOKUP(O147,'Taxi_location&amp;demand'!$E$5:$F$26,2,FALSE)))</f>
        <v>-6.7670000000000008E-2</v>
      </c>
      <c r="Q147" s="32">
        <f>IF(Taxi_journeydata_clean!K146="","",1+P147)</f>
        <v>0.93232999999999999</v>
      </c>
      <c r="S147" t="str">
        <f>IF(Taxi_journeydata_clean!K146="","",VLOOKUP(Taxi_journeydata_clean!G146,'Taxi_location&amp;demand'!$A$5:$B$269,2,FALSE))</f>
        <v>B</v>
      </c>
      <c r="T147" t="str">
        <f>IF(Taxi_journeydata_clean!K146="","",VLOOKUP(Taxi_journeydata_clean!H146,'Taxi_location&amp;demand'!$A$5:$B$269,2,FALSE))</f>
        <v>B</v>
      </c>
      <c r="U147" t="str">
        <f>IF(Taxi_journeydata_clean!K146="","",IF(OR(S147="A",T147="A"),"Y","N"))</f>
        <v>N</v>
      </c>
    </row>
    <row r="148" spans="2:21" x14ac:dyDescent="0.35">
      <c r="B148">
        <f>IF(Taxi_journeydata_clean!J147="","",Taxi_journeydata_clean!J147)</f>
        <v>14.93</v>
      </c>
      <c r="C148" s="18">
        <f>IF(Taxi_journeydata_clean!J147="","",Taxi_journeydata_clean!N147)</f>
        <v>43.900000004796311</v>
      </c>
      <c r="D148" s="19">
        <f>IF(Taxi_journeydata_clean!K147="","",Taxi_journeydata_clean!K147)</f>
        <v>45.5</v>
      </c>
      <c r="F148" s="19">
        <f>IF(Taxi_journeydata_clean!K147="","",Constant+Dist_Mult*Fare_analysis!B148+Dur_Mult*Fare_analysis!C148)</f>
        <v>44.81700000177463</v>
      </c>
      <c r="G148" s="19">
        <f>IF(Taxi_journeydata_clean!K147="","",F148*(1+1/EXP(B148)))</f>
        <v>44.817014705458853</v>
      </c>
      <c r="H148" s="30">
        <f>IF(Taxi_journeydata_clean!K147="","",(G148-F148)/F148)</f>
        <v>3.2808274140619597E-7</v>
      </c>
      <c r="I148" s="31">
        <f>IF(Taxi_journeydata_clean!K147="","",ROUND(ROUNDUP(H148,1),1))</f>
        <v>0.1</v>
      </c>
      <c r="J148" s="32">
        <f>IF(Taxi_journeydata_clean!K147="","",IF(I148&gt;200%,'Taxi_location&amp;demand'!F161,VLOOKUP(I148,'Taxi_location&amp;demand'!$E$5:$F$26,2,FALSE)))</f>
        <v>-9.0899999999999991E-3</v>
      </c>
      <c r="K148" s="32">
        <f>IF(Taxi_journeydata_clean!K147="","",1+J148)</f>
        <v>0.99090999999999996</v>
      </c>
      <c r="M148" s="19">
        <f>IF(Taxi_journeydata_clean!K147="","",F148*(1+R_/EXP(B148)))</f>
        <v>44.817038152446266</v>
      </c>
      <c r="N148" s="30">
        <f>IF(Taxi_journeydata_clean!K147="","",(M148-F148)/F148)</f>
        <v>8.5125447115247103E-7</v>
      </c>
      <c r="O148" s="31">
        <f>IF(Taxi_journeydata_clean!K147="","",ROUND(ROUNDUP(N148,1),1))</f>
        <v>0.1</v>
      </c>
      <c r="P148" s="32">
        <f>IF(Taxi_journeydata_clean!K147="","",IF(O148&gt;200%,'Taxi_location&amp;demand'!F161,VLOOKUP(O148,'Taxi_location&amp;demand'!$E$5:$F$26,2,FALSE)))</f>
        <v>-9.0899999999999991E-3</v>
      </c>
      <c r="Q148" s="32">
        <f>IF(Taxi_journeydata_clean!K147="","",1+P148)</f>
        <v>0.99090999999999996</v>
      </c>
      <c r="S148" t="str">
        <f>IF(Taxi_journeydata_clean!K147="","",VLOOKUP(Taxi_journeydata_clean!G147,'Taxi_location&amp;demand'!$A$5:$B$269,2,FALSE))</f>
        <v>Q</v>
      </c>
      <c r="T148" t="str">
        <f>IF(Taxi_journeydata_clean!K147="","",VLOOKUP(Taxi_journeydata_clean!H147,'Taxi_location&amp;demand'!$A$5:$B$269,2,FALSE))</f>
        <v>Q</v>
      </c>
      <c r="U148" t="str">
        <f>IF(Taxi_journeydata_clean!K147="","",IF(OR(S148="A",T148="A"),"Y","N"))</f>
        <v>N</v>
      </c>
    </row>
    <row r="149" spans="2:21" x14ac:dyDescent="0.35">
      <c r="B149">
        <f>IF(Taxi_journeydata_clean!J148="","",Taxi_journeydata_clean!J148)</f>
        <v>0.93</v>
      </c>
      <c r="C149" s="18">
        <f>IF(Taxi_journeydata_clean!J148="","",Taxi_journeydata_clean!N148)</f>
        <v>4.549999994924292</v>
      </c>
      <c r="D149" s="19">
        <f>IF(Taxi_journeydata_clean!K148="","",Taxi_journeydata_clean!K148)</f>
        <v>5.5</v>
      </c>
      <c r="F149" s="19">
        <f>IF(Taxi_journeydata_clean!K148="","",Constant+Dist_Mult*Fare_analysis!B149+Dur_Mult*Fare_analysis!C149)</f>
        <v>5.0574999981219886</v>
      </c>
      <c r="G149" s="19">
        <f>IF(Taxi_journeydata_clean!K148="","",F149*(1+1/EXP(B149)))</f>
        <v>7.0529553875853841</v>
      </c>
      <c r="H149" s="30">
        <f>IF(Taxi_journeydata_clean!K148="","",(G149-F149)/F149)</f>
        <v>0.39455371037160097</v>
      </c>
      <c r="I149" s="31">
        <f>IF(Taxi_journeydata_clean!K148="","",ROUND(ROUNDUP(H149,1),1))</f>
        <v>0.4</v>
      </c>
      <c r="J149" s="32">
        <f>IF(Taxi_journeydata_clean!K148="","",IF(I149&gt;200%,'Taxi_location&amp;demand'!F162,VLOOKUP(I149,'Taxi_location&amp;demand'!$E$5:$F$26,2,FALSE)))</f>
        <v>-4.6460000000000001E-2</v>
      </c>
      <c r="K149" s="32">
        <f>IF(Taxi_journeydata_clean!K148="","",1+J149)</f>
        <v>0.95354000000000005</v>
      </c>
      <c r="M149" s="19">
        <f>IF(Taxi_journeydata_clean!K148="","",F149*(1+R_/EXP(B149)))</f>
        <v>10.234975397031251</v>
      </c>
      <c r="N149" s="30">
        <f>IF(Taxi_journeydata_clean!K148="","",(M149-F149)/F149)</f>
        <v>1.0237222740151901</v>
      </c>
      <c r="O149" s="31">
        <f>IF(Taxi_journeydata_clean!K148="","",ROUND(ROUNDUP(N149,1),1))</f>
        <v>1.1000000000000001</v>
      </c>
      <c r="P149" s="32">
        <f>IF(Taxi_journeydata_clean!K148="","",IF(O149&gt;200%,'Taxi_location&amp;demand'!F162,VLOOKUP(O149,'Taxi_location&amp;demand'!$E$5:$F$26,2,FALSE)))</f>
        <v>-0.35349999999999998</v>
      </c>
      <c r="Q149" s="32">
        <f>IF(Taxi_journeydata_clean!K148="","",1+P149)</f>
        <v>0.64650000000000007</v>
      </c>
      <c r="S149" t="str">
        <f>IF(Taxi_journeydata_clean!K148="","",VLOOKUP(Taxi_journeydata_clean!G148,'Taxi_location&amp;demand'!$A$5:$B$269,2,FALSE))</f>
        <v>A</v>
      </c>
      <c r="T149" t="str">
        <f>IF(Taxi_journeydata_clean!K148="","",VLOOKUP(Taxi_journeydata_clean!H148,'Taxi_location&amp;demand'!$A$5:$B$269,2,FALSE))</f>
        <v>A</v>
      </c>
      <c r="U149" t="str">
        <f>IF(Taxi_journeydata_clean!K148="","",IF(OR(S149="A",T149="A"),"Y","N"))</f>
        <v>Y</v>
      </c>
    </row>
    <row r="150" spans="2:21" x14ac:dyDescent="0.35">
      <c r="B150">
        <f>IF(Taxi_journeydata_clean!J149="","",Taxi_journeydata_clean!J149)</f>
        <v>1.31</v>
      </c>
      <c r="C150" s="18">
        <f>IF(Taxi_journeydata_clean!J149="","",Taxi_journeydata_clean!N149)</f>
        <v>4.1666666662786156</v>
      </c>
      <c r="D150" s="19">
        <f>IF(Taxi_journeydata_clean!K149="","",Taxi_journeydata_clean!K149)</f>
        <v>6</v>
      </c>
      <c r="F150" s="19">
        <f>IF(Taxi_journeydata_clean!K149="","",Constant+Dist_Mult*Fare_analysis!B150+Dur_Mult*Fare_analysis!C150)</f>
        <v>5.5996666665230874</v>
      </c>
      <c r="G150" s="19">
        <f>IF(Taxi_journeydata_clean!K149="","",F150*(1+1/EXP(B150)))</f>
        <v>7.1105690422197982</v>
      </c>
      <c r="H150" s="30">
        <f>IF(Taxi_journeydata_clean!K149="","",(G150-F150)/F150)</f>
        <v>0.26982005638468681</v>
      </c>
      <c r="I150" s="31">
        <f>IF(Taxi_journeydata_clean!K149="","",ROUND(ROUNDUP(H150,1),1))</f>
        <v>0.3</v>
      </c>
      <c r="J150" s="32">
        <f>IF(Taxi_journeydata_clean!K149="","",IF(I150&gt;200%,'Taxi_location&amp;demand'!F163,VLOOKUP(I150,'Taxi_location&amp;demand'!$E$5:$F$26,2,FALSE)))</f>
        <v>-3.4340000000000002E-2</v>
      </c>
      <c r="K150" s="32">
        <f>IF(Taxi_journeydata_clean!K149="","",1+J150)</f>
        <v>0.96565999999999996</v>
      </c>
      <c r="M150" s="19">
        <f>IF(Taxi_journeydata_clean!K149="","",F150*(1+R_/EXP(B150)))</f>
        <v>9.5199045839575103</v>
      </c>
      <c r="N150" s="30">
        <f>IF(Taxi_journeydata_clean!K149="","",(M150-F150)/F150)</f>
        <v>0.7000841569501054</v>
      </c>
      <c r="O150" s="31">
        <f>IF(Taxi_journeydata_clean!K149="","",ROUND(ROUNDUP(N150,1),1))</f>
        <v>0.8</v>
      </c>
      <c r="P150" s="32">
        <f>IF(Taxi_journeydata_clean!K149="","",IF(O150&gt;200%,'Taxi_location&amp;demand'!F163,VLOOKUP(O150,'Taxi_location&amp;demand'!$E$5:$F$26,2,FALSE)))</f>
        <v>-0.1515</v>
      </c>
      <c r="Q150" s="32">
        <f>IF(Taxi_journeydata_clean!K149="","",1+P150)</f>
        <v>0.84850000000000003</v>
      </c>
      <c r="S150" t="str">
        <f>IF(Taxi_journeydata_clean!K149="","",VLOOKUP(Taxi_journeydata_clean!G149,'Taxi_location&amp;demand'!$A$5:$B$269,2,FALSE))</f>
        <v>A</v>
      </c>
      <c r="T150" t="str">
        <f>IF(Taxi_journeydata_clean!K149="","",VLOOKUP(Taxi_journeydata_clean!H149,'Taxi_location&amp;demand'!$A$5:$B$269,2,FALSE))</f>
        <v>A</v>
      </c>
      <c r="U150" t="str">
        <f>IF(Taxi_journeydata_clean!K149="","",IF(OR(S150="A",T150="A"),"Y","N"))</f>
        <v>Y</v>
      </c>
    </row>
    <row r="151" spans="2:21" x14ac:dyDescent="0.35">
      <c r="B151">
        <f>IF(Taxi_journeydata_clean!J150="","",Taxi_journeydata_clean!J150)</f>
        <v>7.88</v>
      </c>
      <c r="C151" s="18">
        <f>IF(Taxi_journeydata_clean!J150="","",Taxi_journeydata_clean!N150)</f>
        <v>18.300000003073364</v>
      </c>
      <c r="D151" s="19">
        <f>IF(Taxi_journeydata_clean!K150="","",Taxi_journeydata_clean!K150)</f>
        <v>23.5</v>
      </c>
      <c r="F151" s="19">
        <f>IF(Taxi_journeydata_clean!K150="","",Constant+Dist_Mult*Fare_analysis!B151+Dur_Mult*Fare_analysis!C151)</f>
        <v>22.655000001137143</v>
      </c>
      <c r="G151" s="19">
        <f>IF(Taxi_journeydata_clean!K150="","",F151*(1+1/EXP(B151)))</f>
        <v>22.663568871038983</v>
      </c>
      <c r="H151" s="30">
        <f>IF(Taxi_journeydata_clean!K150="","",(G151-F151)/F151)</f>
        <v>3.782330567825954E-4</v>
      </c>
      <c r="I151" s="31">
        <f>IF(Taxi_journeydata_clean!K150="","",ROUND(ROUNDUP(H151,1),1))</f>
        <v>0.1</v>
      </c>
      <c r="J151" s="32">
        <f>IF(Taxi_journeydata_clean!K150="","",IF(I151&gt;200%,'Taxi_location&amp;demand'!F164,VLOOKUP(I151,'Taxi_location&amp;demand'!$E$5:$F$26,2,FALSE)))</f>
        <v>-9.0899999999999991E-3</v>
      </c>
      <c r="K151" s="32">
        <f>IF(Taxi_journeydata_clean!K150="","",1+J151)</f>
        <v>0.99090999999999996</v>
      </c>
      <c r="M151" s="19">
        <f>IF(Taxi_journeydata_clean!K150="","",F151*(1+R_/EXP(B151)))</f>
        <v>22.677233078031517</v>
      </c>
      <c r="N151" s="30">
        <f>IF(Taxi_journeydata_clean!K150="","",(M151-F151)/F151)</f>
        <v>9.8137615949051059E-4</v>
      </c>
      <c r="O151" s="31">
        <f>IF(Taxi_journeydata_clean!K150="","",ROUND(ROUNDUP(N151,1),1))</f>
        <v>0.1</v>
      </c>
      <c r="P151" s="32">
        <f>IF(Taxi_journeydata_clean!K150="","",IF(O151&gt;200%,'Taxi_location&amp;demand'!F164,VLOOKUP(O151,'Taxi_location&amp;demand'!$E$5:$F$26,2,FALSE)))</f>
        <v>-9.0899999999999991E-3</v>
      </c>
      <c r="Q151" s="32">
        <f>IF(Taxi_journeydata_clean!K150="","",1+P151)</f>
        <v>0.99090999999999996</v>
      </c>
      <c r="S151" t="str">
        <f>IF(Taxi_journeydata_clean!K150="","",VLOOKUP(Taxi_journeydata_clean!G150,'Taxi_location&amp;demand'!$A$5:$B$269,2,FALSE))</f>
        <v>A</v>
      </c>
      <c r="T151" t="str">
        <f>IF(Taxi_journeydata_clean!K150="","",VLOOKUP(Taxi_journeydata_clean!H150,'Taxi_location&amp;demand'!$A$5:$B$269,2,FALSE))</f>
        <v>Bx</v>
      </c>
      <c r="U151" t="str">
        <f>IF(Taxi_journeydata_clean!K150="","",IF(OR(S151="A",T151="A"),"Y","N"))</f>
        <v>Y</v>
      </c>
    </row>
    <row r="152" spans="2:21" x14ac:dyDescent="0.35">
      <c r="B152">
        <f>IF(Taxi_journeydata_clean!J151="","",Taxi_journeydata_clean!J151)</f>
        <v>1.95</v>
      </c>
      <c r="C152" s="18">
        <f>IF(Taxi_journeydata_clean!J151="","",Taxi_journeydata_clean!N151)</f>
        <v>12.416666666977108</v>
      </c>
      <c r="D152" s="19">
        <f>IF(Taxi_journeydata_clean!K151="","",Taxi_journeydata_clean!K151)</f>
        <v>10</v>
      </c>
      <c r="F152" s="19">
        <f>IF(Taxi_journeydata_clean!K151="","",Constant+Dist_Mult*Fare_analysis!B152+Dur_Mult*Fare_analysis!C152)</f>
        <v>9.8041666667815299</v>
      </c>
      <c r="G152" s="19">
        <f>IF(Taxi_journeydata_clean!K151="","",F152*(1+1/EXP(B152)))</f>
        <v>11.199045376977315</v>
      </c>
      <c r="H152" s="30">
        <f>IF(Taxi_journeydata_clean!K151="","",(G152-F152)/F152)</f>
        <v>0.14227407158651353</v>
      </c>
      <c r="I152" s="31">
        <f>IF(Taxi_journeydata_clean!K151="","",ROUND(ROUNDUP(H152,1),1))</f>
        <v>0.2</v>
      </c>
      <c r="J152" s="32">
        <f>IF(Taxi_journeydata_clean!K151="","",IF(I152&gt;200%,'Taxi_location&amp;demand'!F165,VLOOKUP(I152,'Taxi_location&amp;demand'!$E$5:$F$26,2,FALSE)))</f>
        <v>-2.1210000000000003E-2</v>
      </c>
      <c r="K152" s="32">
        <f>IF(Taxi_journeydata_clean!K151="","",1+J152)</f>
        <v>0.97879000000000005</v>
      </c>
      <c r="M152" s="19">
        <f>IF(Taxi_journeydata_clean!K151="","",F152*(1+R_/EXP(B152)))</f>
        <v>13.423365695050981</v>
      </c>
      <c r="N152" s="30">
        <f>IF(Taxi_journeydata_clean!K151="","",(M152-F152)/F152)</f>
        <v>0.36914907215235521</v>
      </c>
      <c r="O152" s="31">
        <f>IF(Taxi_journeydata_clean!K151="","",ROUND(ROUNDUP(N152,1),1))</f>
        <v>0.4</v>
      </c>
      <c r="P152" s="32">
        <f>IF(Taxi_journeydata_clean!K151="","",IF(O152&gt;200%,'Taxi_location&amp;demand'!F165,VLOOKUP(O152,'Taxi_location&amp;demand'!$E$5:$F$26,2,FALSE)))</f>
        <v>-4.6460000000000001E-2</v>
      </c>
      <c r="Q152" s="32">
        <f>IF(Taxi_journeydata_clean!K151="","",1+P152)</f>
        <v>0.95354000000000005</v>
      </c>
      <c r="S152" t="str">
        <f>IF(Taxi_journeydata_clean!K151="","",VLOOKUP(Taxi_journeydata_clean!G151,'Taxi_location&amp;demand'!$A$5:$B$269,2,FALSE))</f>
        <v>A</v>
      </c>
      <c r="T152" t="str">
        <f>IF(Taxi_journeydata_clean!K151="","",VLOOKUP(Taxi_journeydata_clean!H151,'Taxi_location&amp;demand'!$A$5:$B$269,2,FALSE))</f>
        <v>A</v>
      </c>
      <c r="U152" t="str">
        <f>IF(Taxi_journeydata_clean!K151="","",IF(OR(S152="A",T152="A"),"Y","N"))</f>
        <v>Y</v>
      </c>
    </row>
    <row r="153" spans="2:21" x14ac:dyDescent="0.35">
      <c r="B153">
        <f>IF(Taxi_journeydata_clean!J152="","",Taxi_journeydata_clean!J152)</f>
        <v>1.49</v>
      </c>
      <c r="C153" s="18">
        <f>IF(Taxi_journeydata_clean!J152="","",Taxi_journeydata_clean!N152)</f>
        <v>5.4666666663251817</v>
      </c>
      <c r="D153" s="19">
        <f>IF(Taxi_journeydata_clean!K152="","",Taxi_journeydata_clean!K152)</f>
        <v>6.5</v>
      </c>
      <c r="F153" s="19">
        <f>IF(Taxi_journeydata_clean!K152="","",Constant+Dist_Mult*Fare_analysis!B153+Dur_Mult*Fare_analysis!C153)</f>
        <v>6.4046666665403169</v>
      </c>
      <c r="G153" s="19">
        <f>IF(Taxi_journeydata_clean!K152="","",F153*(1+1/EXP(B153)))</f>
        <v>7.8481034010234341</v>
      </c>
      <c r="H153" s="30">
        <f>IF(Taxi_journeydata_clean!K152="","",(G153-F153)/F153)</f>
        <v>0.22537265553943889</v>
      </c>
      <c r="I153" s="31">
        <f>IF(Taxi_journeydata_clean!K152="","",ROUND(ROUNDUP(H153,1),1))</f>
        <v>0.3</v>
      </c>
      <c r="J153" s="32">
        <f>IF(Taxi_journeydata_clean!K152="","",IF(I153&gt;200%,'Taxi_location&amp;demand'!F166,VLOOKUP(I153,'Taxi_location&amp;demand'!$E$5:$F$26,2,FALSE)))</f>
        <v>-3.4340000000000002E-2</v>
      </c>
      <c r="K153" s="32">
        <f>IF(Taxi_journeydata_clean!K152="","",1+J153)</f>
        <v>0.96565999999999996</v>
      </c>
      <c r="M153" s="19">
        <f>IF(Taxi_journeydata_clean!K152="","",F153*(1+R_/EXP(B153)))</f>
        <v>10.149855971262353</v>
      </c>
      <c r="N153" s="30">
        <f>IF(Taxi_journeydata_clean!K152="","",(M153-F153)/F153)</f>
        <v>0.58475944178139694</v>
      </c>
      <c r="O153" s="31">
        <f>IF(Taxi_journeydata_clean!K152="","",ROUND(ROUNDUP(N153,1),1))</f>
        <v>0.6</v>
      </c>
      <c r="P153" s="32">
        <f>IF(Taxi_journeydata_clean!K152="","",IF(O153&gt;200%,'Taxi_location&amp;demand'!F166,VLOOKUP(O153,'Taxi_location&amp;demand'!$E$5:$F$26,2,FALSE)))</f>
        <v>-8.8880000000000001E-2</v>
      </c>
      <c r="Q153" s="32">
        <f>IF(Taxi_journeydata_clean!K152="","",1+P153)</f>
        <v>0.91112000000000004</v>
      </c>
      <c r="S153" t="str">
        <f>IF(Taxi_journeydata_clean!K152="","",VLOOKUP(Taxi_journeydata_clean!G152,'Taxi_location&amp;demand'!$A$5:$B$269,2,FALSE))</f>
        <v>Q</v>
      </c>
      <c r="T153" t="str">
        <f>IF(Taxi_journeydata_clean!K152="","",VLOOKUP(Taxi_journeydata_clean!H152,'Taxi_location&amp;demand'!$A$5:$B$269,2,FALSE))</f>
        <v>Q</v>
      </c>
      <c r="U153" t="str">
        <f>IF(Taxi_journeydata_clean!K152="","",IF(OR(S153="A",T153="A"),"Y","N"))</f>
        <v>N</v>
      </c>
    </row>
    <row r="154" spans="2:21" x14ac:dyDescent="0.35">
      <c r="B154">
        <f>IF(Taxi_journeydata_clean!J153="","",Taxi_journeydata_clean!J153)</f>
        <v>2.56</v>
      </c>
      <c r="C154" s="18">
        <f>IF(Taxi_journeydata_clean!J153="","",Taxi_journeydata_clean!N153)</f>
        <v>21.016666665673256</v>
      </c>
      <c r="D154" s="19">
        <f>IF(Taxi_journeydata_clean!K153="","",Taxi_journeydata_clean!K153)</f>
        <v>14.5</v>
      </c>
      <c r="F154" s="19">
        <f>IF(Taxi_journeydata_clean!K153="","",Constant+Dist_Mult*Fare_analysis!B154+Dur_Mult*Fare_analysis!C154)</f>
        <v>14.084166666299105</v>
      </c>
      <c r="G154" s="19">
        <f>IF(Taxi_journeydata_clean!K153="","",F154*(1+1/EXP(B154)))</f>
        <v>15.172939514797532</v>
      </c>
      <c r="H154" s="30">
        <f>IF(Taxi_journeydata_clean!K153="","",(G154-F154)/F154)</f>
        <v>7.7304740443299824E-2</v>
      </c>
      <c r="I154" s="31">
        <f>IF(Taxi_journeydata_clean!K153="","",ROUND(ROUNDUP(H154,1),1))</f>
        <v>0.1</v>
      </c>
      <c r="J154" s="32">
        <f>IF(Taxi_journeydata_clean!K153="","",IF(I154&gt;200%,'Taxi_location&amp;demand'!F167,VLOOKUP(I154,'Taxi_location&amp;demand'!$E$5:$F$26,2,FALSE)))</f>
        <v>-9.0899999999999991E-3</v>
      </c>
      <c r="K154" s="32">
        <f>IF(Taxi_journeydata_clean!K153="","",1+J154)</f>
        <v>0.99090999999999996</v>
      </c>
      <c r="M154" s="19">
        <f>IF(Taxi_journeydata_clean!K153="","",F154*(1+R_/EXP(B154)))</f>
        <v>16.909133171622411</v>
      </c>
      <c r="N154" s="30">
        <f>IF(Taxi_journeydata_clean!K153="","",(M154-F154)/F154)</f>
        <v>0.20057746917202754</v>
      </c>
      <c r="O154" s="31">
        <f>IF(Taxi_journeydata_clean!K153="","",ROUND(ROUNDUP(N154,1),1))</f>
        <v>0.3</v>
      </c>
      <c r="P154" s="32">
        <f>IF(Taxi_journeydata_clean!K153="","",IF(O154&gt;200%,'Taxi_location&amp;demand'!F167,VLOOKUP(O154,'Taxi_location&amp;demand'!$E$5:$F$26,2,FALSE)))</f>
        <v>-3.4340000000000002E-2</v>
      </c>
      <c r="Q154" s="32">
        <f>IF(Taxi_journeydata_clean!K153="","",1+P154)</f>
        <v>0.96565999999999996</v>
      </c>
      <c r="S154" t="str">
        <f>IF(Taxi_journeydata_clean!K153="","",VLOOKUP(Taxi_journeydata_clean!G153,'Taxi_location&amp;demand'!$A$5:$B$269,2,FALSE))</f>
        <v>Bx</v>
      </c>
      <c r="T154" t="str">
        <f>IF(Taxi_journeydata_clean!K153="","",VLOOKUP(Taxi_journeydata_clean!H153,'Taxi_location&amp;demand'!$A$5:$B$269,2,FALSE))</f>
        <v>A</v>
      </c>
      <c r="U154" t="str">
        <f>IF(Taxi_journeydata_clean!K153="","",IF(OR(S154="A",T154="A"),"Y","N"))</f>
        <v>Y</v>
      </c>
    </row>
    <row r="155" spans="2:21" x14ac:dyDescent="0.35">
      <c r="B155">
        <f>IF(Taxi_journeydata_clean!J154="","",Taxi_journeydata_clean!J154)</f>
        <v>1.2</v>
      </c>
      <c r="C155" s="18">
        <f>IF(Taxi_journeydata_clean!J154="","",Taxi_journeydata_clean!N154)</f>
        <v>6.7333333357237279</v>
      </c>
      <c r="D155" s="19">
        <f>IF(Taxi_journeydata_clean!K154="","",Taxi_journeydata_clean!K154)</f>
        <v>7</v>
      </c>
      <c r="F155" s="19">
        <f>IF(Taxi_journeydata_clean!K154="","",Constant+Dist_Mult*Fare_analysis!B155+Dur_Mult*Fare_analysis!C155)</f>
        <v>6.3513333342177791</v>
      </c>
      <c r="G155" s="19">
        <f>IF(Taxi_journeydata_clean!K154="","",F155*(1+1/EXP(B155)))</f>
        <v>8.2643181724092027</v>
      </c>
      <c r="H155" s="30">
        <f>IF(Taxi_journeydata_clean!K154="","",(G155-F155)/F155)</f>
        <v>0.30119421191220219</v>
      </c>
      <c r="I155" s="31">
        <f>IF(Taxi_journeydata_clean!K154="","",ROUND(ROUNDUP(H155,1),1))</f>
        <v>0.4</v>
      </c>
      <c r="J155" s="32">
        <f>IF(Taxi_journeydata_clean!K154="","",IF(I155&gt;200%,'Taxi_location&amp;demand'!F168,VLOOKUP(I155,'Taxi_location&amp;demand'!$E$5:$F$26,2,FALSE)))</f>
        <v>-4.6460000000000001E-2</v>
      </c>
      <c r="K155" s="32">
        <f>IF(Taxi_journeydata_clean!K154="","",1+J155)</f>
        <v>0.95354000000000005</v>
      </c>
      <c r="M155" s="19">
        <f>IF(Taxi_journeydata_clean!K154="","",F155*(1+R_/EXP(B155)))</f>
        <v>11.314827878130354</v>
      </c>
      <c r="N155" s="30">
        <f>IF(Taxi_journeydata_clean!K154="","",(M155-F155)/F155)</f>
        <v>0.78148859187908948</v>
      </c>
      <c r="O155" s="31">
        <f>IF(Taxi_journeydata_clean!K154="","",ROUND(ROUNDUP(N155,1),1))</f>
        <v>0.8</v>
      </c>
      <c r="P155" s="32">
        <f>IF(Taxi_journeydata_clean!K154="","",IF(O155&gt;200%,'Taxi_location&amp;demand'!F168,VLOOKUP(O155,'Taxi_location&amp;demand'!$E$5:$F$26,2,FALSE)))</f>
        <v>-0.1515</v>
      </c>
      <c r="Q155" s="32">
        <f>IF(Taxi_journeydata_clean!K154="","",1+P155)</f>
        <v>0.84850000000000003</v>
      </c>
      <c r="S155" t="str">
        <f>IF(Taxi_journeydata_clean!K154="","",VLOOKUP(Taxi_journeydata_clean!G154,'Taxi_location&amp;demand'!$A$5:$B$269,2,FALSE))</f>
        <v>B</v>
      </c>
      <c r="T155" t="str">
        <f>IF(Taxi_journeydata_clean!K154="","",VLOOKUP(Taxi_journeydata_clean!H154,'Taxi_location&amp;demand'!$A$5:$B$269,2,FALSE))</f>
        <v>B</v>
      </c>
      <c r="U155" t="str">
        <f>IF(Taxi_journeydata_clean!K154="","",IF(OR(S155="A",T155="A"),"Y","N"))</f>
        <v>N</v>
      </c>
    </row>
    <row r="156" spans="2:21" x14ac:dyDescent="0.35">
      <c r="B156">
        <f>IF(Taxi_journeydata_clean!J155="","",Taxi_journeydata_clean!J155)</f>
        <v>0.87</v>
      </c>
      <c r="C156" s="18">
        <f>IF(Taxi_journeydata_clean!J155="","",Taxi_journeydata_clean!N155)</f>
        <v>4.1333333356305957</v>
      </c>
      <c r="D156" s="19">
        <f>IF(Taxi_journeydata_clean!K155="","",Taxi_journeydata_clean!K155)</f>
        <v>5</v>
      </c>
      <c r="F156" s="19">
        <f>IF(Taxi_journeydata_clean!K155="","",Constant+Dist_Mult*Fare_analysis!B156+Dur_Mult*Fare_analysis!C156)</f>
        <v>4.7953333341833204</v>
      </c>
      <c r="G156" s="19">
        <f>IF(Taxi_journeydata_clean!K155="","",F156*(1+1/EXP(B156)))</f>
        <v>6.8043456636982684</v>
      </c>
      <c r="H156" s="30">
        <f>IF(Taxi_journeydata_clean!K155="","",(G156-F156)/F156)</f>
        <v>0.41895154924763894</v>
      </c>
      <c r="I156" s="31">
        <f>IF(Taxi_journeydata_clean!K155="","",ROUND(ROUNDUP(H156,1),1))</f>
        <v>0.5</v>
      </c>
      <c r="J156" s="32">
        <f>IF(Taxi_journeydata_clean!K155="","",IF(I156&gt;200%,'Taxi_location&amp;demand'!F169,VLOOKUP(I156,'Taxi_location&amp;demand'!$E$5:$F$26,2,FALSE)))</f>
        <v>-6.7670000000000008E-2</v>
      </c>
      <c r="K156" s="32">
        <f>IF(Taxi_journeydata_clean!K155="","",1+J156)</f>
        <v>0.93232999999999999</v>
      </c>
      <c r="M156" s="19">
        <f>IF(Taxi_journeydata_clean!K155="","",F156*(1+R_/EXP(B156)))</f>
        <v>10.007984023891879</v>
      </c>
      <c r="N156" s="30">
        <f>IF(Taxi_journeydata_clean!K155="","",(M156-F156)/F156)</f>
        <v>1.0870257240618519</v>
      </c>
      <c r="O156" s="31">
        <f>IF(Taxi_journeydata_clean!K155="","",ROUND(ROUNDUP(N156,1),1))</f>
        <v>1.1000000000000001</v>
      </c>
      <c r="P156" s="32">
        <f>IF(Taxi_journeydata_clean!K155="","",IF(O156&gt;200%,'Taxi_location&amp;demand'!F169,VLOOKUP(O156,'Taxi_location&amp;demand'!$E$5:$F$26,2,FALSE)))</f>
        <v>-0.35349999999999998</v>
      </c>
      <c r="Q156" s="32">
        <f>IF(Taxi_journeydata_clean!K155="","",1+P156)</f>
        <v>0.64650000000000007</v>
      </c>
      <c r="S156" t="str">
        <f>IF(Taxi_journeydata_clean!K155="","",VLOOKUP(Taxi_journeydata_clean!G155,'Taxi_location&amp;demand'!$A$5:$B$269,2,FALSE))</f>
        <v>Q</v>
      </c>
      <c r="T156" t="str">
        <f>IF(Taxi_journeydata_clean!K155="","",VLOOKUP(Taxi_journeydata_clean!H155,'Taxi_location&amp;demand'!$A$5:$B$269,2,FALSE))</f>
        <v>Q</v>
      </c>
      <c r="U156" t="str">
        <f>IF(Taxi_journeydata_clean!K155="","",IF(OR(S156="A",T156="A"),"Y","N"))</f>
        <v>N</v>
      </c>
    </row>
    <row r="157" spans="2:21" x14ac:dyDescent="0.35">
      <c r="B157">
        <f>IF(Taxi_journeydata_clean!J156="","",Taxi_journeydata_clean!J156)</f>
        <v>0.63</v>
      </c>
      <c r="C157" s="18">
        <f>IF(Taxi_journeydata_clean!J156="","",Taxi_journeydata_clean!N156)</f>
        <v>4.6166666666977108</v>
      </c>
      <c r="D157" s="19">
        <f>IF(Taxi_journeydata_clean!K156="","",Taxi_journeydata_clean!K156)</f>
        <v>5</v>
      </c>
      <c r="F157" s="19">
        <f>IF(Taxi_journeydata_clean!K156="","",Constant+Dist_Mult*Fare_analysis!B157+Dur_Mult*Fare_analysis!C157)</f>
        <v>4.5421666666781526</v>
      </c>
      <c r="G157" s="19">
        <f>IF(Taxi_journeydata_clean!K156="","",F157*(1+1/EXP(B157)))</f>
        <v>6.9612873921577654</v>
      </c>
      <c r="H157" s="30">
        <f>IF(Taxi_journeydata_clean!K156="","",(G157-F157)/F157)</f>
        <v>0.53259180100689729</v>
      </c>
      <c r="I157" s="31">
        <f>IF(Taxi_journeydata_clean!K156="","",ROUND(ROUNDUP(H157,1),1))</f>
        <v>0.6</v>
      </c>
      <c r="J157" s="32">
        <f>IF(Taxi_journeydata_clean!K156="","",IF(I157&gt;200%,'Taxi_location&amp;demand'!F170,VLOOKUP(I157,'Taxi_location&amp;demand'!$E$5:$F$26,2,FALSE)))</f>
        <v>-8.8880000000000001E-2</v>
      </c>
      <c r="K157" s="32">
        <f>IF(Taxi_journeydata_clean!K156="","",1+J157)</f>
        <v>0.91112000000000004</v>
      </c>
      <c r="M157" s="19">
        <f>IF(Taxi_journeydata_clean!K156="","",F157*(1+R_/EXP(B157)))</f>
        <v>10.818898338705328</v>
      </c>
      <c r="N157" s="30">
        <f>IF(Taxi_journeydata_clean!K156="","",(M157-F157)/F157)</f>
        <v>1.3818805280911393</v>
      </c>
      <c r="O157" s="31">
        <f>IF(Taxi_journeydata_clean!K156="","",ROUND(ROUNDUP(N157,1),1))</f>
        <v>1.4</v>
      </c>
      <c r="P157" s="32">
        <f>IF(Taxi_journeydata_clean!K156="","",IF(O157&gt;200%,'Taxi_location&amp;demand'!F170,VLOOKUP(O157,'Taxi_location&amp;demand'!$E$5:$F$26,2,FALSE)))</f>
        <v>-0.5454</v>
      </c>
      <c r="Q157" s="32">
        <f>IF(Taxi_journeydata_clean!K156="","",1+P157)</f>
        <v>0.4546</v>
      </c>
      <c r="S157" t="str">
        <f>IF(Taxi_journeydata_clean!K156="","",VLOOKUP(Taxi_journeydata_clean!G156,'Taxi_location&amp;demand'!$A$5:$B$269,2,FALSE))</f>
        <v>Q</v>
      </c>
      <c r="T157" t="str">
        <f>IF(Taxi_journeydata_clean!K156="","",VLOOKUP(Taxi_journeydata_clean!H156,'Taxi_location&amp;demand'!$A$5:$B$269,2,FALSE))</f>
        <v>Q</v>
      </c>
      <c r="U157" t="str">
        <f>IF(Taxi_journeydata_clean!K156="","",IF(OR(S157="A",T157="A"),"Y","N"))</f>
        <v>N</v>
      </c>
    </row>
    <row r="158" spans="2:21" x14ac:dyDescent="0.35">
      <c r="B158">
        <f>IF(Taxi_journeydata_clean!J157="","",Taxi_journeydata_clean!J157)</f>
        <v>1.17</v>
      </c>
      <c r="C158" s="18">
        <f>IF(Taxi_journeydata_clean!J157="","",Taxi_journeydata_clean!N157)</f>
        <v>6.3999999978113919</v>
      </c>
      <c r="D158" s="19">
        <f>IF(Taxi_journeydata_clean!K157="","",Taxi_journeydata_clean!K157)</f>
        <v>6.5</v>
      </c>
      <c r="F158" s="19">
        <f>IF(Taxi_journeydata_clean!K157="","",Constant+Dist_Mult*Fare_analysis!B158+Dur_Mult*Fare_analysis!C158)</f>
        <v>6.1739999991902152</v>
      </c>
      <c r="G158" s="19">
        <f>IF(Taxi_journeydata_clean!K157="","",F158*(1+1/EXP(B158)))</f>
        <v>8.0902054943119897</v>
      </c>
      <c r="H158" s="30">
        <f>IF(Taxi_journeydata_clean!K157="","",(G158-F158)/F158)</f>
        <v>0.31036694126548509</v>
      </c>
      <c r="I158" s="31">
        <f>IF(Taxi_journeydata_clean!K157="","",ROUND(ROUNDUP(H158,1),1))</f>
        <v>0.4</v>
      </c>
      <c r="J158" s="32">
        <f>IF(Taxi_journeydata_clean!K157="","",IF(I158&gt;200%,'Taxi_location&amp;demand'!F171,VLOOKUP(I158,'Taxi_location&amp;demand'!$E$5:$F$26,2,FALSE)))</f>
        <v>-4.6460000000000001E-2</v>
      </c>
      <c r="K158" s="32">
        <f>IF(Taxi_journeydata_clean!K157="","",1+J158)</f>
        <v>0.95354000000000005</v>
      </c>
      <c r="M158" s="19">
        <f>IF(Taxi_journeydata_clean!K157="","",F158*(1+R_/EXP(B158)))</f>
        <v>11.145850967462495</v>
      </c>
      <c r="N158" s="30">
        <f>IF(Taxi_journeydata_clean!K157="","",(M158-F158)/F158)</f>
        <v>0.80528846273475707</v>
      </c>
      <c r="O158" s="31">
        <f>IF(Taxi_journeydata_clean!K157="","",ROUND(ROUNDUP(N158,1),1))</f>
        <v>0.9</v>
      </c>
      <c r="P158" s="32">
        <f>IF(Taxi_journeydata_clean!K157="","",IF(O158&gt;200%,'Taxi_location&amp;demand'!F171,VLOOKUP(O158,'Taxi_location&amp;demand'!$E$5:$F$26,2,FALSE)))</f>
        <v>-0.19190000000000002</v>
      </c>
      <c r="Q158" s="32">
        <f>IF(Taxi_journeydata_clean!K157="","",1+P158)</f>
        <v>0.80810000000000004</v>
      </c>
      <c r="S158" t="str">
        <f>IF(Taxi_journeydata_clean!K157="","",VLOOKUP(Taxi_journeydata_clean!G157,'Taxi_location&amp;demand'!$A$5:$B$269,2,FALSE))</f>
        <v>A</v>
      </c>
      <c r="T158" t="str">
        <f>IF(Taxi_journeydata_clean!K157="","",VLOOKUP(Taxi_journeydata_clean!H157,'Taxi_location&amp;demand'!$A$5:$B$269,2,FALSE))</f>
        <v>A</v>
      </c>
      <c r="U158" t="str">
        <f>IF(Taxi_journeydata_clean!K157="","",IF(OR(S158="A",T158="A"),"Y","N"))</f>
        <v>Y</v>
      </c>
    </row>
    <row r="159" spans="2:21" x14ac:dyDescent="0.35">
      <c r="B159">
        <f>IF(Taxi_journeydata_clean!J158="","",Taxi_journeydata_clean!J158)</f>
        <v>1.33</v>
      </c>
      <c r="C159" s="18">
        <f>IF(Taxi_journeydata_clean!J158="","",Taxi_journeydata_clean!N158)</f>
        <v>9.0499999991152436</v>
      </c>
      <c r="D159" s="19">
        <f>IF(Taxi_journeydata_clean!K158="","",Taxi_journeydata_clean!K158)</f>
        <v>7.5</v>
      </c>
      <c r="F159" s="19">
        <f>IF(Taxi_journeydata_clean!K158="","",Constant+Dist_Mult*Fare_analysis!B159+Dur_Mult*Fare_analysis!C159)</f>
        <v>7.4424999996726404</v>
      </c>
      <c r="G159" s="19">
        <f>IF(Taxi_journeydata_clean!K158="","",F159*(1+1/EXP(B159)))</f>
        <v>9.41087201681</v>
      </c>
      <c r="H159" s="30">
        <f>IF(Taxi_journeydata_clean!K158="","",(G159-F159)/F159)</f>
        <v>0.2644772612998238</v>
      </c>
      <c r="I159" s="31">
        <f>IF(Taxi_journeydata_clean!K158="","",ROUND(ROUNDUP(H159,1),1))</f>
        <v>0.3</v>
      </c>
      <c r="J159" s="32">
        <f>IF(Taxi_journeydata_clean!K158="","",IF(I159&gt;200%,'Taxi_location&amp;demand'!F172,VLOOKUP(I159,'Taxi_location&amp;demand'!$E$5:$F$26,2,FALSE)))</f>
        <v>-3.4340000000000002E-2</v>
      </c>
      <c r="K159" s="32">
        <f>IF(Taxi_journeydata_clean!K158="","",1+J159)</f>
        <v>0.96565999999999996</v>
      </c>
      <c r="M159" s="19">
        <f>IF(Taxi_journeydata_clean!K158="","",F159*(1+R_/EXP(B159)))</f>
        <v>12.549703973483666</v>
      </c>
      <c r="N159" s="30">
        <f>IF(Taxi_journeydata_clean!K158="","",(M159-F159)/F159)</f>
        <v>0.68622156184557159</v>
      </c>
      <c r="O159" s="31">
        <f>IF(Taxi_journeydata_clean!K158="","",ROUND(ROUNDUP(N159,1),1))</f>
        <v>0.7</v>
      </c>
      <c r="P159" s="32">
        <f>IF(Taxi_journeydata_clean!K158="","",IF(O159&gt;200%,'Taxi_location&amp;demand'!F172,VLOOKUP(O159,'Taxi_location&amp;demand'!$E$5:$F$26,2,FALSE)))</f>
        <v>-0.1111</v>
      </c>
      <c r="Q159" s="32">
        <f>IF(Taxi_journeydata_clean!K158="","",1+P159)</f>
        <v>0.88890000000000002</v>
      </c>
      <c r="S159" t="str">
        <f>IF(Taxi_journeydata_clean!K158="","",VLOOKUP(Taxi_journeydata_clean!G158,'Taxi_location&amp;demand'!$A$5:$B$269,2,FALSE))</f>
        <v>Q</v>
      </c>
      <c r="T159" t="str">
        <f>IF(Taxi_journeydata_clean!K158="","",VLOOKUP(Taxi_journeydata_clean!H158,'Taxi_location&amp;demand'!$A$5:$B$269,2,FALSE))</f>
        <v>Q</v>
      </c>
      <c r="U159" t="str">
        <f>IF(Taxi_journeydata_clean!K158="","",IF(OR(S159="A",T159="A"),"Y","N"))</f>
        <v>N</v>
      </c>
    </row>
    <row r="160" spans="2:21" x14ac:dyDescent="0.35">
      <c r="B160">
        <f>IF(Taxi_journeydata_clean!J159="","",Taxi_journeydata_clean!J159)</f>
        <v>11.86</v>
      </c>
      <c r="C160" s="18">
        <f>IF(Taxi_journeydata_clean!J159="","",Taxi_journeydata_clean!N159)</f>
        <v>35.533333331113681</v>
      </c>
      <c r="D160" s="19">
        <f>IF(Taxi_journeydata_clean!K159="","",Taxi_journeydata_clean!K159)</f>
        <v>36</v>
      </c>
      <c r="F160" s="19">
        <f>IF(Taxi_journeydata_clean!K159="","",Constant+Dist_Mult*Fare_analysis!B160+Dur_Mult*Fare_analysis!C160)</f>
        <v>36.195333332512064</v>
      </c>
      <c r="G160" s="19">
        <f>IF(Taxi_journeydata_clean!K159="","",F160*(1+1/EXP(B160)))</f>
        <v>36.195589143989018</v>
      </c>
      <c r="H160" s="30">
        <f>IF(Taxi_journeydata_clean!K159="","",(G160-F160)/F160)</f>
        <v>7.0675264848138077E-6</v>
      </c>
      <c r="I160" s="31">
        <f>IF(Taxi_journeydata_clean!K159="","",ROUND(ROUNDUP(H160,1),1))</f>
        <v>0.1</v>
      </c>
      <c r="J160" s="32">
        <f>IF(Taxi_journeydata_clean!K159="","",IF(I160&gt;200%,'Taxi_location&amp;demand'!F173,VLOOKUP(I160,'Taxi_location&amp;demand'!$E$5:$F$26,2,FALSE)))</f>
        <v>-9.0899999999999991E-3</v>
      </c>
      <c r="K160" s="32">
        <f>IF(Taxi_journeydata_clean!K159="","",1+J160)</f>
        <v>0.99090999999999996</v>
      </c>
      <c r="M160" s="19">
        <f>IF(Taxi_journeydata_clean!K159="","",F160*(1+R_/EXP(B160)))</f>
        <v>36.195997069539537</v>
      </c>
      <c r="N160" s="30">
        <f>IF(Taxi_journeydata_clean!K159="","",(M160-F160)/F160)</f>
        <v>1.8337640970885544E-5</v>
      </c>
      <c r="O160" s="31">
        <f>IF(Taxi_journeydata_clean!K159="","",ROUND(ROUNDUP(N160,1),1))</f>
        <v>0.1</v>
      </c>
      <c r="P160" s="32">
        <f>IF(Taxi_journeydata_clean!K159="","",IF(O160&gt;200%,'Taxi_location&amp;demand'!F173,VLOOKUP(O160,'Taxi_location&amp;demand'!$E$5:$F$26,2,FALSE)))</f>
        <v>-9.0899999999999991E-3</v>
      </c>
      <c r="Q160" s="32">
        <f>IF(Taxi_journeydata_clean!K159="","",1+P160)</f>
        <v>0.99090999999999996</v>
      </c>
      <c r="S160" t="str">
        <f>IF(Taxi_journeydata_clean!K159="","",VLOOKUP(Taxi_journeydata_clean!G159,'Taxi_location&amp;demand'!$A$5:$B$269,2,FALSE))</f>
        <v>Q</v>
      </c>
      <c r="T160" t="str">
        <f>IF(Taxi_journeydata_clean!K159="","",VLOOKUP(Taxi_journeydata_clean!H159,'Taxi_location&amp;demand'!$A$5:$B$269,2,FALSE))</f>
        <v>Q</v>
      </c>
      <c r="U160" t="str">
        <f>IF(Taxi_journeydata_clean!K159="","",IF(OR(S160="A",T160="A"),"Y","N"))</f>
        <v>N</v>
      </c>
    </row>
    <row r="161" spans="2:21" x14ac:dyDescent="0.35">
      <c r="B161">
        <f>IF(Taxi_journeydata_clean!J160="","",Taxi_journeydata_clean!J160)</f>
        <v>5.34</v>
      </c>
      <c r="C161" s="18">
        <f>IF(Taxi_journeydata_clean!J160="","",Taxi_journeydata_clean!N160)</f>
        <v>25.449999998090789</v>
      </c>
      <c r="D161" s="19">
        <f>IF(Taxi_journeydata_clean!K160="","",Taxi_journeydata_clean!K160)</f>
        <v>22.5</v>
      </c>
      <c r="F161" s="19">
        <f>IF(Taxi_journeydata_clean!K160="","",Constant+Dist_Mult*Fare_analysis!B161+Dur_Mult*Fare_analysis!C161)</f>
        <v>20.728499999293589</v>
      </c>
      <c r="G161" s="19">
        <f>IF(Taxi_journeydata_clean!K160="","",F161*(1+1/EXP(B161)))</f>
        <v>20.827911205308581</v>
      </c>
      <c r="H161" s="30">
        <f>IF(Taxi_journeydata_clean!K160="","",(G161-F161)/F161)</f>
        <v>4.7958707102964274E-3</v>
      </c>
      <c r="I161" s="31">
        <f>IF(Taxi_journeydata_clean!K160="","",ROUND(ROUNDUP(H161,1),1))</f>
        <v>0.1</v>
      </c>
      <c r="J161" s="32">
        <f>IF(Taxi_journeydata_clean!K160="","",IF(I161&gt;200%,'Taxi_location&amp;demand'!F174,VLOOKUP(I161,'Taxi_location&amp;demand'!$E$5:$F$26,2,FALSE)))</f>
        <v>-9.0899999999999991E-3</v>
      </c>
      <c r="K161" s="32">
        <f>IF(Taxi_journeydata_clean!K160="","",1+J161)</f>
        <v>0.99090999999999996</v>
      </c>
      <c r="M161" s="19">
        <f>IF(Taxi_journeydata_clean!K160="","",F161*(1+R_/EXP(B161)))</f>
        <v>20.98643564457851</v>
      </c>
      <c r="N161" s="30">
        <f>IF(Taxi_journeydata_clean!K160="","",(M161-F161)/F161)</f>
        <v>1.2443526800960544E-2</v>
      </c>
      <c r="O161" s="31">
        <f>IF(Taxi_journeydata_clean!K160="","",ROUND(ROUNDUP(N161,1),1))</f>
        <v>0.1</v>
      </c>
      <c r="P161" s="32">
        <f>IF(Taxi_journeydata_clean!K160="","",IF(O161&gt;200%,'Taxi_location&amp;demand'!F174,VLOOKUP(O161,'Taxi_location&amp;demand'!$E$5:$F$26,2,FALSE)))</f>
        <v>-9.0899999999999991E-3</v>
      </c>
      <c r="Q161" s="32">
        <f>IF(Taxi_journeydata_clean!K160="","",1+P161)</f>
        <v>0.99090999999999996</v>
      </c>
      <c r="S161" t="str">
        <f>IF(Taxi_journeydata_clean!K160="","",VLOOKUP(Taxi_journeydata_clean!G160,'Taxi_location&amp;demand'!$A$5:$B$269,2,FALSE))</f>
        <v>A</v>
      </c>
      <c r="T161" t="str">
        <f>IF(Taxi_journeydata_clean!K160="","",VLOOKUP(Taxi_journeydata_clean!H160,'Taxi_location&amp;demand'!$A$5:$B$269,2,FALSE))</f>
        <v>A</v>
      </c>
      <c r="U161" t="str">
        <f>IF(Taxi_journeydata_clean!K160="","",IF(OR(S161="A",T161="A"),"Y","N"))</f>
        <v>Y</v>
      </c>
    </row>
    <row r="162" spans="2:21" x14ac:dyDescent="0.35">
      <c r="B162">
        <f>IF(Taxi_journeydata_clean!J161="","",Taxi_journeydata_clean!J161)</f>
        <v>0.12</v>
      </c>
      <c r="C162" s="18">
        <f>IF(Taxi_journeydata_clean!J161="","",Taxi_journeydata_clean!N161)</f>
        <v>2.9833333287388086</v>
      </c>
      <c r="D162" s="19">
        <f>IF(Taxi_journeydata_clean!K161="","",Taxi_journeydata_clean!K161)</f>
        <v>4</v>
      </c>
      <c r="F162" s="19">
        <f>IF(Taxi_journeydata_clean!K161="","",Constant+Dist_Mult*Fare_analysis!B162+Dur_Mult*Fare_analysis!C162)</f>
        <v>3.0198333316333592</v>
      </c>
      <c r="G162" s="19">
        <f>IF(Taxi_journeydata_clean!K161="","",F162*(1+1/EXP(B162)))</f>
        <v>5.6981852289386472</v>
      </c>
      <c r="H162" s="30">
        <f>IF(Taxi_journeydata_clean!K161="","",(G162-F162)/F162)</f>
        <v>0.88692043671715759</v>
      </c>
      <c r="I162" s="31">
        <f>IF(Taxi_journeydata_clean!K161="","",ROUND(ROUNDUP(H162,1),1))</f>
        <v>0.9</v>
      </c>
      <c r="J162" s="32">
        <f>IF(Taxi_journeydata_clean!K161="","",IF(I162&gt;200%,'Taxi_location&amp;demand'!F175,VLOOKUP(I162,'Taxi_location&amp;demand'!$E$5:$F$26,2,FALSE)))</f>
        <v>-0.19190000000000002</v>
      </c>
      <c r="K162" s="32">
        <f>IF(Taxi_journeydata_clean!K161="","",1+J162)</f>
        <v>0.80810000000000004</v>
      </c>
      <c r="M162" s="19">
        <f>IF(Taxi_journeydata_clean!K161="","",F162*(1+R_/EXP(B162)))</f>
        <v>9.9691748860186546</v>
      </c>
      <c r="N162" s="30">
        <f>IF(Taxi_journeydata_clean!K161="","",(M162-F162)/F162)</f>
        <v>2.3012334758973449</v>
      </c>
      <c r="O162" s="31">
        <f>IF(Taxi_journeydata_clean!K161="","",ROUND(ROUNDUP(N162,1),1))</f>
        <v>2.4</v>
      </c>
      <c r="P162" s="32">
        <f>IF(Taxi_journeydata_clean!K161="","",IF(O162&gt;200%,'Taxi_location&amp;demand'!F175,VLOOKUP(O162,'Taxi_location&amp;demand'!$E$5:$F$26,2,FALSE)))</f>
        <v>0</v>
      </c>
      <c r="Q162" s="32">
        <f>IF(Taxi_journeydata_clean!K161="","",1+P162)</f>
        <v>1</v>
      </c>
      <c r="S162" t="str">
        <f>IF(Taxi_journeydata_clean!K161="","",VLOOKUP(Taxi_journeydata_clean!G161,'Taxi_location&amp;demand'!$A$5:$B$269,2,FALSE))</f>
        <v>A</v>
      </c>
      <c r="T162" t="str">
        <f>IF(Taxi_journeydata_clean!K161="","",VLOOKUP(Taxi_journeydata_clean!H161,'Taxi_location&amp;demand'!$A$5:$B$269,2,FALSE))</f>
        <v>A</v>
      </c>
      <c r="U162" t="str">
        <f>IF(Taxi_journeydata_clean!K161="","",IF(OR(S162="A",T162="A"),"Y","N"))</f>
        <v>Y</v>
      </c>
    </row>
    <row r="163" spans="2:21" x14ac:dyDescent="0.35">
      <c r="B163">
        <f>IF(Taxi_journeydata_clean!J162="","",Taxi_journeydata_clean!J162)</f>
        <v>0.5</v>
      </c>
      <c r="C163" s="18">
        <f>IF(Taxi_journeydata_clean!J162="","",Taxi_journeydata_clean!N162)</f>
        <v>2.666666671866551</v>
      </c>
      <c r="D163" s="19">
        <f>IF(Taxi_journeydata_clean!K162="","",Taxi_journeydata_clean!K162)</f>
        <v>4</v>
      </c>
      <c r="F163" s="19">
        <f>IF(Taxi_journeydata_clean!K162="","",Constant+Dist_Mult*Fare_analysis!B163+Dur_Mult*Fare_analysis!C163)</f>
        <v>3.5866666685906239</v>
      </c>
      <c r="G163" s="19">
        <f>IF(Taxi_journeydata_clean!K162="","",F163*(1+1/EXP(B163)))</f>
        <v>5.7620899692602086</v>
      </c>
      <c r="H163" s="30">
        <f>IF(Taxi_journeydata_clean!K162="","",(G163-F163)/F163)</f>
        <v>0.60653065971263354</v>
      </c>
      <c r="I163" s="31">
        <f>IF(Taxi_journeydata_clean!K162="","",ROUND(ROUNDUP(H163,1),1))</f>
        <v>0.7</v>
      </c>
      <c r="J163" s="32">
        <f>IF(Taxi_journeydata_clean!K162="","",IF(I163&gt;200%,'Taxi_location&amp;demand'!F176,VLOOKUP(I163,'Taxi_location&amp;demand'!$E$5:$F$26,2,FALSE)))</f>
        <v>-0.1111</v>
      </c>
      <c r="K163" s="32">
        <f>IF(Taxi_journeydata_clean!K162="","",1+J163)</f>
        <v>0.88890000000000002</v>
      </c>
      <c r="M163" s="19">
        <f>IF(Taxi_journeydata_clean!K162="","",F163*(1+R_/EXP(B163)))</f>
        <v>9.2310928386287223</v>
      </c>
      <c r="N163" s="30">
        <f>IF(Taxi_journeydata_clean!K162="","",(M163-F163)/F163)</f>
        <v>1.5737247677538064</v>
      </c>
      <c r="O163" s="31">
        <f>IF(Taxi_journeydata_clean!K162="","",ROUND(ROUNDUP(N163,1),1))</f>
        <v>1.6</v>
      </c>
      <c r="P163" s="32">
        <f>IF(Taxi_journeydata_clean!K162="","",IF(O163&gt;200%,'Taxi_location&amp;demand'!F176,VLOOKUP(O163,'Taxi_location&amp;demand'!$E$5:$F$26,2,FALSE)))</f>
        <v>-0.67670000000000008</v>
      </c>
      <c r="Q163" s="32">
        <f>IF(Taxi_journeydata_clean!K162="","",1+P163)</f>
        <v>0.32329999999999992</v>
      </c>
      <c r="S163" t="str">
        <f>IF(Taxi_journeydata_clean!K162="","",VLOOKUP(Taxi_journeydata_clean!G162,'Taxi_location&amp;demand'!$A$5:$B$269,2,FALSE))</f>
        <v>Q</v>
      </c>
      <c r="T163" t="str">
        <f>IF(Taxi_journeydata_clean!K162="","",VLOOKUP(Taxi_journeydata_clean!H162,'Taxi_location&amp;demand'!$A$5:$B$269,2,FALSE))</f>
        <v>Q</v>
      </c>
      <c r="U163" t="str">
        <f>IF(Taxi_journeydata_clean!K162="","",IF(OR(S163="A",T163="A"),"Y","N"))</f>
        <v>N</v>
      </c>
    </row>
    <row r="164" spans="2:21" x14ac:dyDescent="0.35">
      <c r="B164">
        <f>IF(Taxi_journeydata_clean!J163="","",Taxi_journeydata_clean!J163)</f>
        <v>0.99</v>
      </c>
      <c r="C164" s="18">
        <f>IF(Taxi_journeydata_clean!J163="","",Taxi_journeydata_clean!N163)</f>
        <v>8.4166666644159704</v>
      </c>
      <c r="D164" s="19">
        <f>IF(Taxi_journeydata_clean!K163="","",Taxi_journeydata_clean!K163)</f>
        <v>7</v>
      </c>
      <c r="F164" s="19">
        <f>IF(Taxi_journeydata_clean!K163="","",Constant+Dist_Mult*Fare_analysis!B164+Dur_Mult*Fare_analysis!C164)</f>
        <v>6.5961666658339091</v>
      </c>
      <c r="G164" s="19">
        <f>IF(Taxi_journeydata_clean!K163="","",F164*(1+1/EXP(B164)))</f>
        <v>9.0471484489543936</v>
      </c>
      <c r="H164" s="30">
        <f>IF(Taxi_journeydata_clean!K163="","",(G164-F164)/F164)</f>
        <v>0.37157669102204582</v>
      </c>
      <c r="I164" s="31">
        <f>IF(Taxi_journeydata_clean!K163="","",ROUND(ROUNDUP(H164,1),1))</f>
        <v>0.4</v>
      </c>
      <c r="J164" s="32">
        <f>IF(Taxi_journeydata_clean!K163="","",IF(I164&gt;200%,'Taxi_location&amp;demand'!F177,VLOOKUP(I164,'Taxi_location&amp;demand'!$E$5:$F$26,2,FALSE)))</f>
        <v>-4.6460000000000001E-2</v>
      </c>
      <c r="K164" s="32">
        <f>IF(Taxi_journeydata_clean!K163="","",1+J164)</f>
        <v>0.95354000000000005</v>
      </c>
      <c r="M164" s="19">
        <f>IF(Taxi_journeydata_clean!K163="","",F164*(1+R_/EXP(B164)))</f>
        <v>12.95556610532403</v>
      </c>
      <c r="N164" s="30">
        <f>IF(Taxi_journeydata_clean!K163="","",(M164-F164)/F164)</f>
        <v>0.96410532990772213</v>
      </c>
      <c r="O164" s="31">
        <f>IF(Taxi_journeydata_clean!K163="","",ROUND(ROUNDUP(N164,1),1))</f>
        <v>1</v>
      </c>
      <c r="P164" s="32">
        <f>IF(Taxi_journeydata_clean!K163="","",IF(O164&gt;200%,'Taxi_location&amp;demand'!F177,VLOOKUP(O164,'Taxi_location&amp;demand'!$E$5:$F$26,2,FALSE)))</f>
        <v>-0.28280000000000005</v>
      </c>
      <c r="Q164" s="32">
        <f>IF(Taxi_journeydata_clean!K163="","",1+P164)</f>
        <v>0.71719999999999995</v>
      </c>
      <c r="S164" t="str">
        <f>IF(Taxi_journeydata_clean!K163="","",VLOOKUP(Taxi_journeydata_clean!G163,'Taxi_location&amp;demand'!$A$5:$B$269,2,FALSE))</f>
        <v>A</v>
      </c>
      <c r="T164" t="str">
        <f>IF(Taxi_journeydata_clean!K163="","",VLOOKUP(Taxi_journeydata_clean!H163,'Taxi_location&amp;demand'!$A$5:$B$269,2,FALSE))</f>
        <v>A</v>
      </c>
      <c r="U164" t="str">
        <f>IF(Taxi_journeydata_clean!K163="","",IF(OR(S164="A",T164="A"),"Y","N"))</f>
        <v>Y</v>
      </c>
    </row>
    <row r="165" spans="2:21" x14ac:dyDescent="0.35">
      <c r="B165">
        <f>IF(Taxi_journeydata_clean!J164="","",Taxi_journeydata_clean!J164)</f>
        <v>0.27</v>
      </c>
      <c r="C165" s="18">
        <f>IF(Taxi_journeydata_clean!J164="","",Taxi_journeydata_clean!N164)</f>
        <v>1.6499999980442226</v>
      </c>
      <c r="D165" s="19">
        <f>IF(Taxi_journeydata_clean!K164="","",Taxi_journeydata_clean!K164)</f>
        <v>3.5</v>
      </c>
      <c r="F165" s="19">
        <f>IF(Taxi_journeydata_clean!K164="","",Constant+Dist_Mult*Fare_analysis!B165+Dur_Mult*Fare_analysis!C165)</f>
        <v>2.7964999992763624</v>
      </c>
      <c r="G165" s="19">
        <f>IF(Taxi_journeydata_clean!K164="","",F165*(1+1/EXP(B165)))</f>
        <v>4.9312907546369624</v>
      </c>
      <c r="H165" s="30">
        <f>IF(Taxi_journeydata_clean!K164="","",(G165-F165)/F165)</f>
        <v>0.76337949433685326</v>
      </c>
      <c r="I165" s="31">
        <f>IF(Taxi_journeydata_clean!K164="","",ROUND(ROUNDUP(H165,1),1))</f>
        <v>0.8</v>
      </c>
      <c r="J165" s="32">
        <f>IF(Taxi_journeydata_clean!K164="","",IF(I165&gt;200%,'Taxi_location&amp;demand'!F178,VLOOKUP(I165,'Taxi_location&amp;demand'!$E$5:$F$26,2,FALSE)))</f>
        <v>-0.1515</v>
      </c>
      <c r="K165" s="32">
        <f>IF(Taxi_journeydata_clean!K164="","",1+J165)</f>
        <v>0.84850000000000003</v>
      </c>
      <c r="M165" s="19">
        <f>IF(Taxi_journeydata_clean!K164="","",F165*(1+R_/EXP(B165)))</f>
        <v>8.3354996061133129</v>
      </c>
      <c r="N165" s="30">
        <f>IF(Taxi_journeydata_clean!K164="","",(M165-F165)/F165)</f>
        <v>1.980690008321206</v>
      </c>
      <c r="O165" s="31">
        <f>IF(Taxi_journeydata_clean!K164="","",ROUND(ROUNDUP(N165,1),1))</f>
        <v>2</v>
      </c>
      <c r="P165" s="32">
        <f>IF(Taxi_journeydata_clean!K164="","",IF(O165&gt;200%,'Taxi_location&amp;demand'!F178,VLOOKUP(O165,'Taxi_location&amp;demand'!$E$5:$F$26,2,FALSE)))</f>
        <v>-0.86860000000000004</v>
      </c>
      <c r="Q165" s="32">
        <f>IF(Taxi_journeydata_clean!K164="","",1+P165)</f>
        <v>0.13139999999999996</v>
      </c>
      <c r="S165" t="str">
        <f>IF(Taxi_journeydata_clean!K164="","",VLOOKUP(Taxi_journeydata_clean!G164,'Taxi_location&amp;demand'!$A$5:$B$269,2,FALSE))</f>
        <v>A</v>
      </c>
      <c r="T165" t="str">
        <f>IF(Taxi_journeydata_clean!K164="","",VLOOKUP(Taxi_journeydata_clean!H164,'Taxi_location&amp;demand'!$A$5:$B$269,2,FALSE))</f>
        <v>A</v>
      </c>
      <c r="U165" t="str">
        <f>IF(Taxi_journeydata_clean!K164="","",IF(OR(S165="A",T165="A"),"Y","N"))</f>
        <v>Y</v>
      </c>
    </row>
    <row r="166" spans="2:21" x14ac:dyDescent="0.35">
      <c r="B166">
        <f>IF(Taxi_journeydata_clean!J165="","",Taxi_journeydata_clean!J165)</f>
        <v>1.69</v>
      </c>
      <c r="C166" s="18">
        <f>IF(Taxi_journeydata_clean!J165="","",Taxi_journeydata_clean!N165)</f>
        <v>7.0000000018626451</v>
      </c>
      <c r="D166" s="19">
        <f>IF(Taxi_journeydata_clean!K165="","",Taxi_journeydata_clean!K165)</f>
        <v>7.5</v>
      </c>
      <c r="F166" s="19">
        <f>IF(Taxi_journeydata_clean!K165="","",Constant+Dist_Mult*Fare_analysis!B166+Dur_Mult*Fare_analysis!C166)</f>
        <v>7.3320000006891792</v>
      </c>
      <c r="G166" s="19">
        <f>IF(Taxi_journeydata_clean!K165="","",F166*(1+1/EXP(B166)))</f>
        <v>8.6848971507329438</v>
      </c>
      <c r="H166" s="30">
        <f>IF(Taxi_journeydata_clean!K165="","",(G166-F166)/F166)</f>
        <v>0.18451952399298929</v>
      </c>
      <c r="I166" s="31">
        <f>IF(Taxi_journeydata_clean!K165="","",ROUND(ROUNDUP(H166,1),1))</f>
        <v>0.2</v>
      </c>
      <c r="J166" s="32">
        <f>IF(Taxi_journeydata_clean!K165="","",IF(I166&gt;200%,'Taxi_location&amp;demand'!F179,VLOOKUP(I166,'Taxi_location&amp;demand'!$E$5:$F$26,2,FALSE)))</f>
        <v>-2.1210000000000003E-2</v>
      </c>
      <c r="K166" s="32">
        <f>IF(Taxi_journeydata_clean!K165="","",1+J166)</f>
        <v>0.97879000000000005</v>
      </c>
      <c r="M166" s="19">
        <f>IF(Taxi_journeydata_clean!K165="","",F166*(1+R_/EXP(B166)))</f>
        <v>10.84227226665533</v>
      </c>
      <c r="N166" s="30">
        <f>IF(Taxi_journeydata_clean!K165="","",(M166-F166)/F166)</f>
        <v>0.47876053813914338</v>
      </c>
      <c r="O166" s="31">
        <f>IF(Taxi_journeydata_clean!K165="","",ROUND(ROUNDUP(N166,1),1))</f>
        <v>0.5</v>
      </c>
      <c r="P166" s="32">
        <f>IF(Taxi_journeydata_clean!K165="","",IF(O166&gt;200%,'Taxi_location&amp;demand'!F179,VLOOKUP(O166,'Taxi_location&amp;demand'!$E$5:$F$26,2,FALSE)))</f>
        <v>-6.7670000000000008E-2</v>
      </c>
      <c r="Q166" s="32">
        <f>IF(Taxi_journeydata_clean!K165="","",1+P166)</f>
        <v>0.93232999999999999</v>
      </c>
      <c r="S166" t="str">
        <f>IF(Taxi_journeydata_clean!K165="","",VLOOKUP(Taxi_journeydata_clean!G165,'Taxi_location&amp;demand'!$A$5:$B$269,2,FALSE))</f>
        <v>U</v>
      </c>
      <c r="T166" t="str">
        <f>IF(Taxi_journeydata_clean!K165="","",VLOOKUP(Taxi_journeydata_clean!H165,'Taxi_location&amp;demand'!$A$5:$B$269,2,FALSE))</f>
        <v>U</v>
      </c>
      <c r="U166" t="str">
        <f>IF(Taxi_journeydata_clean!K165="","",IF(OR(S166="A",T166="A"),"Y","N"))</f>
        <v>N</v>
      </c>
    </row>
    <row r="167" spans="2:21" x14ac:dyDescent="0.35">
      <c r="B167">
        <f>IF(Taxi_journeydata_clean!J166="","",Taxi_journeydata_clean!J166)</f>
        <v>0.5</v>
      </c>
      <c r="C167" s="18">
        <f>IF(Taxi_journeydata_clean!J166="","",Taxi_journeydata_clean!N166)</f>
        <v>3.9500000013504177</v>
      </c>
      <c r="D167" s="19">
        <f>IF(Taxi_journeydata_clean!K166="","",Taxi_journeydata_clean!K166)</f>
        <v>4</v>
      </c>
      <c r="F167" s="19">
        <f>IF(Taxi_journeydata_clean!K166="","",Constant+Dist_Mult*Fare_analysis!B167+Dur_Mult*Fare_analysis!C167)</f>
        <v>4.0615000004996542</v>
      </c>
      <c r="G167" s="19">
        <f>IF(Taxi_journeydata_clean!K166="","",F167*(1+1/EXP(B167)))</f>
        <v>6.5249242752255707</v>
      </c>
      <c r="H167" s="30">
        <f>IF(Taxi_journeydata_clean!K166="","",(G167-F167)/F167)</f>
        <v>0.60653065971263354</v>
      </c>
      <c r="I167" s="31">
        <f>IF(Taxi_journeydata_clean!K166="","",ROUND(ROUNDUP(H167,1),1))</f>
        <v>0.7</v>
      </c>
      <c r="J167" s="32">
        <f>IF(Taxi_journeydata_clean!K166="","",IF(I167&gt;200%,'Taxi_location&amp;demand'!F180,VLOOKUP(I167,'Taxi_location&amp;demand'!$E$5:$F$26,2,FALSE)))</f>
        <v>-0.1111</v>
      </c>
      <c r="K167" s="32">
        <f>IF(Taxi_journeydata_clean!K166="","",1+J167)</f>
        <v>0.88890000000000002</v>
      </c>
      <c r="M167" s="19">
        <f>IF(Taxi_journeydata_clean!K166="","",F167*(1+R_/EXP(B167)))</f>
        <v>10.453183145518057</v>
      </c>
      <c r="N167" s="30">
        <f>IF(Taxi_journeydata_clean!K166="","",(M167-F167)/F167)</f>
        <v>1.5737247677538064</v>
      </c>
      <c r="O167" s="31">
        <f>IF(Taxi_journeydata_clean!K166="","",ROUND(ROUNDUP(N167,1),1))</f>
        <v>1.6</v>
      </c>
      <c r="P167" s="32">
        <f>IF(Taxi_journeydata_clean!K166="","",IF(O167&gt;200%,'Taxi_location&amp;demand'!F180,VLOOKUP(O167,'Taxi_location&amp;demand'!$E$5:$F$26,2,FALSE)))</f>
        <v>-0.67670000000000008</v>
      </c>
      <c r="Q167" s="32">
        <f>IF(Taxi_journeydata_clean!K166="","",1+P167)</f>
        <v>0.32329999999999992</v>
      </c>
      <c r="S167" t="str">
        <f>IF(Taxi_journeydata_clean!K166="","",VLOOKUP(Taxi_journeydata_clean!G166,'Taxi_location&amp;demand'!$A$5:$B$269,2,FALSE))</f>
        <v>A</v>
      </c>
      <c r="T167" t="str">
        <f>IF(Taxi_journeydata_clean!K166="","",VLOOKUP(Taxi_journeydata_clean!H166,'Taxi_location&amp;demand'!$A$5:$B$269,2,FALSE))</f>
        <v>A</v>
      </c>
      <c r="U167" t="str">
        <f>IF(Taxi_journeydata_clean!K166="","",IF(OR(S167="A",T167="A"),"Y","N"))</f>
        <v>Y</v>
      </c>
    </row>
    <row r="168" spans="2:21" x14ac:dyDescent="0.35">
      <c r="B168">
        <f>IF(Taxi_journeydata_clean!J167="","",Taxi_journeydata_clean!J167)</f>
        <v>0.81</v>
      </c>
      <c r="C168" s="18">
        <f>IF(Taxi_journeydata_clean!J167="","",Taxi_journeydata_clean!N167)</f>
        <v>5.1666666695382446</v>
      </c>
      <c r="D168" s="19">
        <f>IF(Taxi_journeydata_clean!K167="","",Taxi_journeydata_clean!K167)</f>
        <v>5.5</v>
      </c>
      <c r="F168" s="19">
        <f>IF(Taxi_journeydata_clean!K167="","",Constant+Dist_Mult*Fare_analysis!B168+Dur_Mult*Fare_analysis!C168)</f>
        <v>5.0696666677291509</v>
      </c>
      <c r="G168" s="19">
        <f>IF(Taxi_journeydata_clean!K167="","",F168*(1+1/EXP(B168)))</f>
        <v>7.3249487779300431</v>
      </c>
      <c r="H168" s="30">
        <f>IF(Taxi_journeydata_clean!K167="","",(G168-F168)/F168)</f>
        <v>0.44485806622294122</v>
      </c>
      <c r="I168" s="31">
        <f>IF(Taxi_journeydata_clean!K167="","",ROUND(ROUNDUP(H168,1),1))</f>
        <v>0.5</v>
      </c>
      <c r="J168" s="32">
        <f>IF(Taxi_journeydata_clean!K167="","",IF(I168&gt;200%,'Taxi_location&amp;demand'!F181,VLOOKUP(I168,'Taxi_location&amp;demand'!$E$5:$F$26,2,FALSE)))</f>
        <v>-6.7670000000000008E-2</v>
      </c>
      <c r="K168" s="32">
        <f>IF(Taxi_journeydata_clean!K167="","",1+J168)</f>
        <v>0.93232999999999999</v>
      </c>
      <c r="M168" s="19">
        <f>IF(Taxi_journeydata_clean!K167="","",F168*(1+R_/EXP(B168)))</f>
        <v>10.92129718015333</v>
      </c>
      <c r="N168" s="30">
        <f>IF(Taxi_journeydata_clean!K167="","",(M168-F168)/F168)</f>
        <v>1.1542436408438057</v>
      </c>
      <c r="O168" s="31">
        <f>IF(Taxi_journeydata_clean!K167="","",ROUND(ROUNDUP(N168,1),1))</f>
        <v>1.2</v>
      </c>
      <c r="P168" s="32">
        <f>IF(Taxi_journeydata_clean!K167="","",IF(O168&gt;200%,'Taxi_location&amp;demand'!F181,VLOOKUP(O168,'Taxi_location&amp;demand'!$E$5:$F$26,2,FALSE)))</f>
        <v>-0.42419999999999997</v>
      </c>
      <c r="Q168" s="32">
        <f>IF(Taxi_journeydata_clean!K167="","",1+P168)</f>
        <v>0.57580000000000009</v>
      </c>
      <c r="S168" t="str">
        <f>IF(Taxi_journeydata_clean!K167="","",VLOOKUP(Taxi_journeydata_clean!G167,'Taxi_location&amp;demand'!$A$5:$B$269,2,FALSE))</f>
        <v>A</v>
      </c>
      <c r="T168" t="str">
        <f>IF(Taxi_journeydata_clean!K167="","",VLOOKUP(Taxi_journeydata_clean!H167,'Taxi_location&amp;demand'!$A$5:$B$269,2,FALSE))</f>
        <v>A</v>
      </c>
      <c r="U168" t="str">
        <f>IF(Taxi_journeydata_clean!K167="","",IF(OR(S168="A",T168="A"),"Y","N"))</f>
        <v>Y</v>
      </c>
    </row>
    <row r="169" spans="2:21" x14ac:dyDescent="0.35">
      <c r="B169">
        <f>IF(Taxi_journeydata_clean!J168="","",Taxi_journeydata_clean!J168)</f>
        <v>2.2000000000000002</v>
      </c>
      <c r="C169" s="18">
        <f>IF(Taxi_journeydata_clean!J168="","",Taxi_journeydata_clean!N168)</f>
        <v>16.566666662693024</v>
      </c>
      <c r="D169" s="19">
        <f>IF(Taxi_journeydata_clean!K168="","",Taxi_journeydata_clean!K168)</f>
        <v>12.5</v>
      </c>
      <c r="F169" s="19">
        <f>IF(Taxi_journeydata_clean!K168="","",Constant+Dist_Mult*Fare_analysis!B169+Dur_Mult*Fare_analysis!C169)</f>
        <v>11.789666665196419</v>
      </c>
      <c r="G169" s="19">
        <f>IF(Taxi_journeydata_clean!K168="","",F169*(1+1/EXP(B169)))</f>
        <v>13.095998967739307</v>
      </c>
      <c r="H169" s="30">
        <f>IF(Taxi_journeydata_clean!K168="","",(G169-F169)/F169)</f>
        <v>0.1108031583623339</v>
      </c>
      <c r="I169" s="31">
        <f>IF(Taxi_journeydata_clean!K168="","",ROUND(ROUNDUP(H169,1),1))</f>
        <v>0.2</v>
      </c>
      <c r="J169" s="32">
        <f>IF(Taxi_journeydata_clean!K168="","",IF(I169&gt;200%,'Taxi_location&amp;demand'!F182,VLOOKUP(I169,'Taxi_location&amp;demand'!$E$5:$F$26,2,FALSE)))</f>
        <v>-2.1210000000000003E-2</v>
      </c>
      <c r="K169" s="32">
        <f>IF(Taxi_journeydata_clean!K168="","",1+J169)</f>
        <v>0.97879000000000005</v>
      </c>
      <c r="M169" s="19">
        <f>IF(Taxi_journeydata_clean!K168="","",F169*(1+R_/EXP(B169)))</f>
        <v>15.179120217969194</v>
      </c>
      <c r="N169" s="30">
        <f>IF(Taxi_journeydata_clean!K168="","",(M169-F169)/F169)</f>
        <v>0.28749358646233664</v>
      </c>
      <c r="O169" s="31">
        <f>IF(Taxi_journeydata_clean!K168="","",ROUND(ROUNDUP(N169,1),1))</f>
        <v>0.3</v>
      </c>
      <c r="P169" s="32">
        <f>IF(Taxi_journeydata_clean!K168="","",IF(O169&gt;200%,'Taxi_location&amp;demand'!F182,VLOOKUP(O169,'Taxi_location&amp;demand'!$E$5:$F$26,2,FALSE)))</f>
        <v>-3.4340000000000002E-2</v>
      </c>
      <c r="Q169" s="32">
        <f>IF(Taxi_journeydata_clean!K168="","",1+P169)</f>
        <v>0.96565999999999996</v>
      </c>
      <c r="S169" t="str">
        <f>IF(Taxi_journeydata_clean!K168="","",VLOOKUP(Taxi_journeydata_clean!G168,'Taxi_location&amp;demand'!$A$5:$B$269,2,FALSE))</f>
        <v>A</v>
      </c>
      <c r="T169" t="str">
        <f>IF(Taxi_journeydata_clean!K168="","",VLOOKUP(Taxi_journeydata_clean!H168,'Taxi_location&amp;demand'!$A$5:$B$269,2,FALSE))</f>
        <v>A</v>
      </c>
      <c r="U169" t="str">
        <f>IF(Taxi_journeydata_clean!K168="","",IF(OR(S169="A",T169="A"),"Y","N"))</f>
        <v>Y</v>
      </c>
    </row>
    <row r="170" spans="2:21" x14ac:dyDescent="0.35">
      <c r="B170">
        <f>IF(Taxi_journeydata_clean!J169="","",Taxi_journeydata_clean!J169)</f>
        <v>1.2</v>
      </c>
      <c r="C170" s="18">
        <f>IF(Taxi_journeydata_clean!J169="","",Taxi_journeydata_clean!N169)</f>
        <v>7.7833333297166973</v>
      </c>
      <c r="D170" s="19">
        <f>IF(Taxi_journeydata_clean!K169="","",Taxi_journeydata_clean!K169)</f>
        <v>7</v>
      </c>
      <c r="F170" s="19">
        <f>IF(Taxi_journeydata_clean!K169="","",Constant+Dist_Mult*Fare_analysis!B170+Dur_Mult*Fare_analysis!C170)</f>
        <v>6.7398333319951789</v>
      </c>
      <c r="G170" s="19">
        <f>IF(Taxi_journeydata_clean!K169="","",F170*(1+1/EXP(B170)))</f>
        <v>8.7698321208450594</v>
      </c>
      <c r="H170" s="30">
        <f>IF(Taxi_journeydata_clean!K169="","",(G170-F170)/F170)</f>
        <v>0.3011942119122023</v>
      </c>
      <c r="I170" s="31">
        <f>IF(Taxi_journeydata_clean!K169="","",ROUND(ROUNDUP(H170,1),1))</f>
        <v>0.4</v>
      </c>
      <c r="J170" s="32">
        <f>IF(Taxi_journeydata_clean!K169="","",IF(I170&gt;200%,'Taxi_location&amp;demand'!F183,VLOOKUP(I170,'Taxi_location&amp;demand'!$E$5:$F$26,2,FALSE)))</f>
        <v>-4.6460000000000001E-2</v>
      </c>
      <c r="K170" s="32">
        <f>IF(Taxi_journeydata_clean!K169="","",1+J170)</f>
        <v>0.95354000000000005</v>
      </c>
      <c r="M170" s="19">
        <f>IF(Taxi_journeydata_clean!K169="","",F170*(1+R_/EXP(B170)))</f>
        <v>12.006936192115843</v>
      </c>
      <c r="N170" s="30">
        <f>IF(Taxi_journeydata_clean!K169="","",(M170-F170)/F170)</f>
        <v>0.78148859187908948</v>
      </c>
      <c r="O170" s="31">
        <f>IF(Taxi_journeydata_clean!K169="","",ROUND(ROUNDUP(N170,1),1))</f>
        <v>0.8</v>
      </c>
      <c r="P170" s="32">
        <f>IF(Taxi_journeydata_clean!K169="","",IF(O170&gt;200%,'Taxi_location&amp;demand'!F183,VLOOKUP(O170,'Taxi_location&amp;demand'!$E$5:$F$26,2,FALSE)))</f>
        <v>-0.1515</v>
      </c>
      <c r="Q170" s="32">
        <f>IF(Taxi_journeydata_clean!K169="","",1+P170)</f>
        <v>0.84850000000000003</v>
      </c>
      <c r="S170" t="str">
        <f>IF(Taxi_journeydata_clean!K169="","",VLOOKUP(Taxi_journeydata_clean!G169,'Taxi_location&amp;demand'!$A$5:$B$269,2,FALSE))</f>
        <v>A</v>
      </c>
      <c r="T170" t="str">
        <f>IF(Taxi_journeydata_clean!K169="","",VLOOKUP(Taxi_journeydata_clean!H169,'Taxi_location&amp;demand'!$A$5:$B$269,2,FALSE))</f>
        <v>A</v>
      </c>
      <c r="U170" t="str">
        <f>IF(Taxi_journeydata_clean!K169="","",IF(OR(S170="A",T170="A"),"Y","N"))</f>
        <v>Y</v>
      </c>
    </row>
    <row r="171" spans="2:21" x14ac:dyDescent="0.35">
      <c r="B171">
        <f>IF(Taxi_journeydata_clean!J170="","",Taxi_journeydata_clean!J170)</f>
        <v>2.2400000000000002</v>
      </c>
      <c r="C171" s="18">
        <f>IF(Taxi_journeydata_clean!J170="","",Taxi_journeydata_clean!N170)</f>
        <v>16.316666667116806</v>
      </c>
      <c r="D171" s="19">
        <f>IF(Taxi_journeydata_clean!K170="","",Taxi_journeydata_clean!K170)</f>
        <v>12</v>
      </c>
      <c r="F171" s="19">
        <f>IF(Taxi_journeydata_clean!K170="","",Constant+Dist_Mult*Fare_analysis!B171+Dur_Mult*Fare_analysis!C171)</f>
        <v>11.769166666833218</v>
      </c>
      <c r="G171" s="19">
        <f>IF(Taxi_journeydata_clean!K170="","",F171*(1+1/EXP(B171)))</f>
        <v>13.022094547974438</v>
      </c>
      <c r="H171" s="30">
        <f>IF(Taxi_journeydata_clean!K170="","",(G171-F171)/F171)</f>
        <v>0.10645850437925279</v>
      </c>
      <c r="I171" s="31">
        <f>IF(Taxi_journeydata_clean!K170="","",ROUND(ROUNDUP(H171,1),1))</f>
        <v>0.2</v>
      </c>
      <c r="J171" s="32">
        <f>IF(Taxi_journeydata_clean!K170="","",IF(I171&gt;200%,'Taxi_location&amp;demand'!F184,VLOOKUP(I171,'Taxi_location&amp;demand'!$E$5:$F$26,2,FALSE)))</f>
        <v>-2.1210000000000003E-2</v>
      </c>
      <c r="K171" s="32">
        <f>IF(Taxi_journeydata_clean!K170="","",1+J171)</f>
        <v>0.97879000000000005</v>
      </c>
      <c r="M171" s="19">
        <f>IF(Taxi_journeydata_clean!K170="","",F171*(1+R_/EXP(B171)))</f>
        <v>15.020055318851952</v>
      </c>
      <c r="N171" s="30">
        <f>IF(Taxi_journeydata_clean!K170="","",(M171-F171)/F171)</f>
        <v>0.2762208016970385</v>
      </c>
      <c r="O171" s="31">
        <f>IF(Taxi_journeydata_clean!K170="","",ROUND(ROUNDUP(N171,1),1))</f>
        <v>0.3</v>
      </c>
      <c r="P171" s="32">
        <f>IF(Taxi_journeydata_clean!K170="","",IF(O171&gt;200%,'Taxi_location&amp;demand'!F184,VLOOKUP(O171,'Taxi_location&amp;demand'!$E$5:$F$26,2,FALSE)))</f>
        <v>-3.4340000000000002E-2</v>
      </c>
      <c r="Q171" s="32">
        <f>IF(Taxi_journeydata_clean!K170="","",1+P171)</f>
        <v>0.96565999999999996</v>
      </c>
      <c r="S171" t="str">
        <f>IF(Taxi_journeydata_clean!K170="","",VLOOKUP(Taxi_journeydata_clean!G170,'Taxi_location&amp;demand'!$A$5:$B$269,2,FALSE))</f>
        <v>A</v>
      </c>
      <c r="T171" t="str">
        <f>IF(Taxi_journeydata_clean!K170="","",VLOOKUP(Taxi_journeydata_clean!H170,'Taxi_location&amp;demand'!$A$5:$B$269,2,FALSE))</f>
        <v>A</v>
      </c>
      <c r="U171" t="str">
        <f>IF(Taxi_journeydata_clean!K170="","",IF(OR(S171="A",T171="A"),"Y","N"))</f>
        <v>Y</v>
      </c>
    </row>
    <row r="172" spans="2:21" x14ac:dyDescent="0.35">
      <c r="B172">
        <f>IF(Taxi_journeydata_clean!J171="","",Taxi_journeydata_clean!J171)</f>
        <v>1.4</v>
      </c>
      <c r="C172" s="18">
        <f>IF(Taxi_journeydata_clean!J171="","",Taxi_journeydata_clean!N171)</f>
        <v>7.8166666708420962</v>
      </c>
      <c r="D172" s="19">
        <f>IF(Taxi_journeydata_clean!K171="","",Taxi_journeydata_clean!K171)</f>
        <v>7.5</v>
      </c>
      <c r="F172" s="19">
        <f>IF(Taxi_journeydata_clean!K171="","",Constant+Dist_Mult*Fare_analysis!B172+Dur_Mult*Fare_analysis!C172)</f>
        <v>7.1121666682115752</v>
      </c>
      <c r="G172" s="19">
        <f>IF(Taxi_journeydata_clean!K171="","",F172*(1+1/EXP(B172)))</f>
        <v>8.8660053756392418</v>
      </c>
      <c r="H172" s="30">
        <f>IF(Taxi_journeydata_clean!K171="","",(G172-F172)/F172)</f>
        <v>0.24659696394160668</v>
      </c>
      <c r="I172" s="31">
        <f>IF(Taxi_journeydata_clean!K171="","",ROUND(ROUNDUP(H172,1),1))</f>
        <v>0.3</v>
      </c>
      <c r="J172" s="32">
        <f>IF(Taxi_journeydata_clean!K171="","",IF(I172&gt;200%,'Taxi_location&amp;demand'!F185,VLOOKUP(I172,'Taxi_location&amp;demand'!$E$5:$F$26,2,FALSE)))</f>
        <v>-3.4340000000000002E-2</v>
      </c>
      <c r="K172" s="32">
        <f>IF(Taxi_journeydata_clean!K171="","",1+J172)</f>
        <v>0.96565999999999996</v>
      </c>
      <c r="M172" s="19">
        <f>IF(Taxi_journeydata_clean!K171="","",F172*(1+R_/EXP(B172)))</f>
        <v>11.662735330036387</v>
      </c>
      <c r="N172" s="30">
        <f>IF(Taxi_journeydata_clean!K171="","",(M172-F172)/F172)</f>
        <v>0.63982874335101847</v>
      </c>
      <c r="O172" s="31">
        <f>IF(Taxi_journeydata_clean!K171="","",ROUND(ROUNDUP(N172,1),1))</f>
        <v>0.7</v>
      </c>
      <c r="P172" s="32">
        <f>IF(Taxi_journeydata_clean!K171="","",IF(O172&gt;200%,'Taxi_location&amp;demand'!F185,VLOOKUP(O172,'Taxi_location&amp;demand'!$E$5:$F$26,2,FALSE)))</f>
        <v>-0.1111</v>
      </c>
      <c r="Q172" s="32">
        <f>IF(Taxi_journeydata_clean!K171="","",1+P172)</f>
        <v>0.88890000000000002</v>
      </c>
      <c r="S172" t="str">
        <f>IF(Taxi_journeydata_clean!K171="","",VLOOKUP(Taxi_journeydata_clean!G171,'Taxi_location&amp;demand'!$A$5:$B$269,2,FALSE))</f>
        <v>A</v>
      </c>
      <c r="T172" t="str">
        <f>IF(Taxi_journeydata_clean!K171="","",VLOOKUP(Taxi_journeydata_clean!H171,'Taxi_location&amp;demand'!$A$5:$B$269,2,FALSE))</f>
        <v>A</v>
      </c>
      <c r="U172" t="str">
        <f>IF(Taxi_journeydata_clean!K171="","",IF(OR(S172="A",T172="A"),"Y","N"))</f>
        <v>Y</v>
      </c>
    </row>
    <row r="173" spans="2:21" x14ac:dyDescent="0.35">
      <c r="B173">
        <f>IF(Taxi_journeydata_clean!J172="","",Taxi_journeydata_clean!J172)</f>
        <v>2.91</v>
      </c>
      <c r="C173" s="18">
        <f>IF(Taxi_journeydata_clean!J172="","",Taxi_journeydata_clean!N172)</f>
        <v>21.183333329390734</v>
      </c>
      <c r="D173" s="19">
        <f>IF(Taxi_journeydata_clean!K172="","",Taxi_journeydata_clean!K172)</f>
        <v>15</v>
      </c>
      <c r="F173" s="19">
        <f>IF(Taxi_journeydata_clean!K172="","",Constant+Dist_Mult*Fare_analysis!B173+Dur_Mult*Fare_analysis!C173)</f>
        <v>14.775833331874573</v>
      </c>
      <c r="G173" s="19">
        <f>IF(Taxi_journeydata_clean!K172="","",F173*(1+1/EXP(B173)))</f>
        <v>15.580757637053942</v>
      </c>
      <c r="H173" s="30">
        <f>IF(Taxi_journeydata_clean!K172="","",(G173-F173)/F173)</f>
        <v>5.4475729869189776E-2</v>
      </c>
      <c r="I173" s="31">
        <f>IF(Taxi_journeydata_clean!K172="","",ROUND(ROUNDUP(H173,1),1))</f>
        <v>0.1</v>
      </c>
      <c r="J173" s="32">
        <f>IF(Taxi_journeydata_clean!K172="","",IF(I173&gt;200%,'Taxi_location&amp;demand'!F186,VLOOKUP(I173,'Taxi_location&amp;demand'!$E$5:$F$26,2,FALSE)))</f>
        <v>-9.0899999999999991E-3</v>
      </c>
      <c r="K173" s="32">
        <f>IF(Taxi_journeydata_clean!K172="","",1+J173)</f>
        <v>0.99090999999999996</v>
      </c>
      <c r="M173" s="19">
        <f>IF(Taxi_journeydata_clean!K172="","",F173*(1+R_/EXP(B173)))</f>
        <v>16.864316898110054</v>
      </c>
      <c r="N173" s="30">
        <f>IF(Taxi_journeydata_clean!K172="","",(M173-F173)/F173)</f>
        <v>0.14134455359145021</v>
      </c>
      <c r="O173" s="31">
        <f>IF(Taxi_journeydata_clean!K172="","",ROUND(ROUNDUP(N173,1),1))</f>
        <v>0.2</v>
      </c>
      <c r="P173" s="32">
        <f>IF(Taxi_journeydata_clean!K172="","",IF(O173&gt;200%,'Taxi_location&amp;demand'!F186,VLOOKUP(O173,'Taxi_location&amp;demand'!$E$5:$F$26,2,FALSE)))</f>
        <v>-2.1210000000000003E-2</v>
      </c>
      <c r="Q173" s="32">
        <f>IF(Taxi_journeydata_clean!K172="","",1+P173)</f>
        <v>0.97879000000000005</v>
      </c>
      <c r="S173" t="str">
        <f>IF(Taxi_journeydata_clean!K172="","",VLOOKUP(Taxi_journeydata_clean!G172,'Taxi_location&amp;demand'!$A$5:$B$269,2,FALSE))</f>
        <v>A</v>
      </c>
      <c r="T173" t="str">
        <f>IF(Taxi_journeydata_clean!K172="","",VLOOKUP(Taxi_journeydata_clean!H172,'Taxi_location&amp;demand'!$A$5:$B$269,2,FALSE))</f>
        <v>A</v>
      </c>
      <c r="U173" t="str">
        <f>IF(Taxi_journeydata_clean!K172="","",IF(OR(S173="A",T173="A"),"Y","N"))</f>
        <v>Y</v>
      </c>
    </row>
    <row r="174" spans="2:21" x14ac:dyDescent="0.35">
      <c r="B174">
        <f>IF(Taxi_journeydata_clean!J173="","",Taxi_journeydata_clean!J173)</f>
        <v>2.13</v>
      </c>
      <c r="C174" s="18">
        <f>IF(Taxi_journeydata_clean!J173="","",Taxi_journeydata_clean!N173)</f>
        <v>10.900000002002344</v>
      </c>
      <c r="D174" s="19">
        <f>IF(Taxi_journeydata_clean!K173="","",Taxi_journeydata_clean!K173)</f>
        <v>10</v>
      </c>
      <c r="F174" s="19">
        <f>IF(Taxi_journeydata_clean!K173="","",Constant+Dist_Mult*Fare_analysis!B174+Dur_Mult*Fare_analysis!C174)</f>
        <v>9.5670000007408671</v>
      </c>
      <c r="G174" s="19">
        <f>IF(Taxi_journeydata_clean!K173="","",F174*(1+1/EXP(B174)))</f>
        <v>10.703916391114912</v>
      </c>
      <c r="H174" s="30">
        <f>IF(Taxi_journeydata_clean!K173="","",(G174-F174)/F174)</f>
        <v>0.11883729385240961</v>
      </c>
      <c r="I174" s="31">
        <f>IF(Taxi_journeydata_clean!K173="","",ROUND(ROUNDUP(H174,1),1))</f>
        <v>0.2</v>
      </c>
      <c r="J174" s="32">
        <f>IF(Taxi_journeydata_clean!K173="","",IF(I174&gt;200%,'Taxi_location&amp;demand'!F187,VLOOKUP(I174,'Taxi_location&amp;demand'!$E$5:$F$26,2,FALSE)))</f>
        <v>-2.1210000000000003E-2</v>
      </c>
      <c r="K174" s="32">
        <f>IF(Taxi_journeydata_clean!K173="","",1+J174)</f>
        <v>0.97879000000000005</v>
      </c>
      <c r="M174" s="19">
        <f>IF(Taxi_journeydata_clean!K173="","",F174*(1+R_/EXP(B174)))</f>
        <v>12.516881352566656</v>
      </c>
      <c r="N174" s="30">
        <f>IF(Taxi_journeydata_clean!K173="","",(M174-F174)/F174)</f>
        <v>0.30833922353897264</v>
      </c>
      <c r="O174" s="31">
        <f>IF(Taxi_journeydata_clean!K173="","",ROUND(ROUNDUP(N174,1),1))</f>
        <v>0.4</v>
      </c>
      <c r="P174" s="32">
        <f>IF(Taxi_journeydata_clean!K173="","",IF(O174&gt;200%,'Taxi_location&amp;demand'!F187,VLOOKUP(O174,'Taxi_location&amp;demand'!$E$5:$F$26,2,FALSE)))</f>
        <v>-4.6460000000000001E-2</v>
      </c>
      <c r="Q174" s="32">
        <f>IF(Taxi_journeydata_clean!K173="","",1+P174)</f>
        <v>0.95354000000000005</v>
      </c>
      <c r="S174" t="str">
        <f>IF(Taxi_journeydata_clean!K173="","",VLOOKUP(Taxi_journeydata_clean!G173,'Taxi_location&amp;demand'!$A$5:$B$269,2,FALSE))</f>
        <v>A</v>
      </c>
      <c r="T174" t="str">
        <f>IF(Taxi_journeydata_clean!K173="","",VLOOKUP(Taxi_journeydata_clean!H173,'Taxi_location&amp;demand'!$A$5:$B$269,2,FALSE))</f>
        <v>A</v>
      </c>
      <c r="U174" t="str">
        <f>IF(Taxi_journeydata_clean!K173="","",IF(OR(S174="A",T174="A"),"Y","N"))</f>
        <v>Y</v>
      </c>
    </row>
    <row r="175" spans="2:21" x14ac:dyDescent="0.35">
      <c r="B175">
        <f>IF(Taxi_journeydata_clean!J174="","",Taxi_journeydata_clean!J174)</f>
        <v>1.44</v>
      </c>
      <c r="C175" s="18">
        <f>IF(Taxi_journeydata_clean!J174="","",Taxi_journeydata_clean!N174)</f>
        <v>5.6333333300426602</v>
      </c>
      <c r="D175" s="19">
        <f>IF(Taxi_journeydata_clean!K174="","",Taxi_journeydata_clean!K174)</f>
        <v>6.5</v>
      </c>
      <c r="F175" s="19">
        <f>IF(Taxi_journeydata_clean!K174="","",Constant+Dist_Mult*Fare_analysis!B175+Dur_Mult*Fare_analysis!C175)</f>
        <v>6.3763333321157845</v>
      </c>
      <c r="G175" s="19">
        <f>IF(Taxi_journeydata_clean!K174="","",F175*(1+1/EXP(B175)))</f>
        <v>7.8870636971040815</v>
      </c>
      <c r="H175" s="30">
        <f>IF(Taxi_journeydata_clean!K174="","",(G175-F175)/F175)</f>
        <v>0.23692775868212163</v>
      </c>
      <c r="I175" s="31">
        <f>IF(Taxi_journeydata_clean!K174="","",ROUND(ROUNDUP(H175,1),1))</f>
        <v>0.3</v>
      </c>
      <c r="J175" s="32">
        <f>IF(Taxi_journeydata_clean!K174="","",IF(I175&gt;200%,'Taxi_location&amp;demand'!F188,VLOOKUP(I175,'Taxi_location&amp;demand'!$E$5:$F$26,2,FALSE)))</f>
        <v>-3.4340000000000002E-2</v>
      </c>
      <c r="K175" s="32">
        <f>IF(Taxi_journeydata_clean!K174="","",1+J175)</f>
        <v>0.96565999999999996</v>
      </c>
      <c r="M175" s="19">
        <f>IF(Taxi_journeydata_clean!K174="","",F175*(1+R_/EXP(B175)))</f>
        <v>10.296124944804003</v>
      </c>
      <c r="N175" s="30">
        <f>IF(Taxi_journeydata_clean!K174="","",(M175-F175)/F175)</f>
        <v>0.61474069947776078</v>
      </c>
      <c r="O175" s="31">
        <f>IF(Taxi_journeydata_clean!K174="","",ROUND(ROUNDUP(N175,1),1))</f>
        <v>0.7</v>
      </c>
      <c r="P175" s="32">
        <f>IF(Taxi_journeydata_clean!K174="","",IF(O175&gt;200%,'Taxi_location&amp;demand'!F188,VLOOKUP(O175,'Taxi_location&amp;demand'!$E$5:$F$26,2,FALSE)))</f>
        <v>-0.1111</v>
      </c>
      <c r="Q175" s="32">
        <f>IF(Taxi_journeydata_clean!K174="","",1+P175)</f>
        <v>0.88890000000000002</v>
      </c>
      <c r="S175" t="str">
        <f>IF(Taxi_journeydata_clean!K174="","",VLOOKUP(Taxi_journeydata_clean!G174,'Taxi_location&amp;demand'!$A$5:$B$269,2,FALSE))</f>
        <v>A</v>
      </c>
      <c r="T175" t="str">
        <f>IF(Taxi_journeydata_clean!K174="","",VLOOKUP(Taxi_journeydata_clean!H174,'Taxi_location&amp;demand'!$A$5:$B$269,2,FALSE))</f>
        <v>A</v>
      </c>
      <c r="U175" t="str">
        <f>IF(Taxi_journeydata_clean!K174="","",IF(OR(S175="A",T175="A"),"Y","N"))</f>
        <v>Y</v>
      </c>
    </row>
    <row r="176" spans="2:21" x14ac:dyDescent="0.35">
      <c r="B176">
        <f>IF(Taxi_journeydata_clean!J175="","",Taxi_journeydata_clean!J175)</f>
        <v>0.5</v>
      </c>
      <c r="C176" s="18">
        <f>IF(Taxi_journeydata_clean!J175="","",Taxi_journeydata_clean!N175)</f>
        <v>4.8500000021886081</v>
      </c>
      <c r="D176" s="19">
        <f>IF(Taxi_journeydata_clean!K175="","",Taxi_journeydata_clean!K175)</f>
        <v>5</v>
      </c>
      <c r="F176" s="19">
        <f>IF(Taxi_journeydata_clean!K175="","",Constant+Dist_Mult*Fare_analysis!B176+Dur_Mult*Fare_analysis!C176)</f>
        <v>4.394500000809785</v>
      </c>
      <c r="G176" s="19">
        <f>IF(Taxi_journeydata_clean!K175="","",F176*(1+1/EXP(B176)))</f>
        <v>7.059898985408112</v>
      </c>
      <c r="H176" s="30">
        <f>IF(Taxi_journeydata_clean!K175="","",(G176-F176)/F176)</f>
        <v>0.60653065971263342</v>
      </c>
      <c r="I176" s="31">
        <f>IF(Taxi_journeydata_clean!K175="","",ROUND(ROUNDUP(H176,1),1))</f>
        <v>0.7</v>
      </c>
      <c r="J176" s="32">
        <f>IF(Taxi_journeydata_clean!K175="","",IF(I176&gt;200%,'Taxi_location&amp;demand'!F189,VLOOKUP(I176,'Taxi_location&amp;demand'!$E$5:$F$26,2,FALSE)))</f>
        <v>-0.1111</v>
      </c>
      <c r="K176" s="32">
        <f>IF(Taxi_journeydata_clean!K175="","",1+J176)</f>
        <v>0.88890000000000002</v>
      </c>
      <c r="M176" s="19">
        <f>IF(Taxi_journeydata_clean!K175="","",F176*(1+R_/EXP(B176)))</f>
        <v>11.310233493978266</v>
      </c>
      <c r="N176" s="30">
        <f>IF(Taxi_journeydata_clean!K175="","",(M176-F176)/F176)</f>
        <v>1.5737247677538064</v>
      </c>
      <c r="O176" s="31">
        <f>IF(Taxi_journeydata_clean!K175="","",ROUND(ROUNDUP(N176,1),1))</f>
        <v>1.6</v>
      </c>
      <c r="P176" s="32">
        <f>IF(Taxi_journeydata_clean!K175="","",IF(O176&gt;200%,'Taxi_location&amp;demand'!F189,VLOOKUP(O176,'Taxi_location&amp;demand'!$E$5:$F$26,2,FALSE)))</f>
        <v>-0.67670000000000008</v>
      </c>
      <c r="Q176" s="32">
        <f>IF(Taxi_journeydata_clean!K175="","",1+P176)</f>
        <v>0.32329999999999992</v>
      </c>
      <c r="S176" t="str">
        <f>IF(Taxi_journeydata_clean!K175="","",VLOOKUP(Taxi_journeydata_clean!G175,'Taxi_location&amp;demand'!$A$5:$B$269,2,FALSE))</f>
        <v>A</v>
      </c>
      <c r="T176" t="str">
        <f>IF(Taxi_journeydata_clean!K175="","",VLOOKUP(Taxi_journeydata_clean!H175,'Taxi_location&amp;demand'!$A$5:$B$269,2,FALSE))</f>
        <v>A</v>
      </c>
      <c r="U176" t="str">
        <f>IF(Taxi_journeydata_clean!K175="","",IF(OR(S176="A",T176="A"),"Y","N"))</f>
        <v>Y</v>
      </c>
    </row>
    <row r="177" spans="2:21" x14ac:dyDescent="0.35">
      <c r="B177">
        <f>IF(Taxi_journeydata_clean!J176="","",Taxi_journeydata_clean!J176)</f>
        <v>5.41</v>
      </c>
      <c r="C177" s="18">
        <f>IF(Taxi_journeydata_clean!J176="","",Taxi_journeydata_clean!N176)</f>
        <v>45.883333330275491</v>
      </c>
      <c r="D177" s="19">
        <f>IF(Taxi_journeydata_clean!K176="","",Taxi_journeydata_clean!K176)</f>
        <v>29</v>
      </c>
      <c r="F177" s="19">
        <f>IF(Taxi_journeydata_clean!K176="","",Constant+Dist_Mult*Fare_analysis!B177+Dur_Mult*Fare_analysis!C177)</f>
        <v>28.41483333220193</v>
      </c>
      <c r="G177" s="19">
        <f>IF(Taxi_journeydata_clean!K176="","",F177*(1+1/EXP(B177)))</f>
        <v>28.541894243528962</v>
      </c>
      <c r="H177" s="30">
        <f>IF(Taxi_journeydata_clean!K176="","",(G177-F177)/F177)</f>
        <v>4.4716402113482165E-3</v>
      </c>
      <c r="I177" s="31">
        <f>IF(Taxi_journeydata_clean!K176="","",ROUND(ROUNDUP(H177,1),1))</f>
        <v>0.1</v>
      </c>
      <c r="J177" s="32">
        <f>IF(Taxi_journeydata_clean!K176="","",IF(I177&gt;200%,'Taxi_location&amp;demand'!F190,VLOOKUP(I177,'Taxi_location&amp;demand'!$E$5:$F$26,2,FALSE)))</f>
        <v>-9.0899999999999991E-3</v>
      </c>
      <c r="K177" s="32">
        <f>IF(Taxi_journeydata_clean!K176="","",1+J177)</f>
        <v>0.99090999999999996</v>
      </c>
      <c r="M177" s="19">
        <f>IF(Taxi_journeydata_clean!K176="","",F177*(1+R_/EXP(B177)))</f>
        <v>28.744509829122073</v>
      </c>
      <c r="N177" s="30">
        <f>IF(Taxi_journeydata_clean!K176="","",(M177-F177)/F177)</f>
        <v>1.1602267487049728E-2</v>
      </c>
      <c r="O177" s="31">
        <f>IF(Taxi_journeydata_clean!K176="","",ROUND(ROUNDUP(N177,1),1))</f>
        <v>0.1</v>
      </c>
      <c r="P177" s="32">
        <f>IF(Taxi_journeydata_clean!K176="","",IF(O177&gt;200%,'Taxi_location&amp;demand'!F190,VLOOKUP(O177,'Taxi_location&amp;demand'!$E$5:$F$26,2,FALSE)))</f>
        <v>-9.0899999999999991E-3</v>
      </c>
      <c r="Q177" s="32">
        <f>IF(Taxi_journeydata_clean!K176="","",1+P177)</f>
        <v>0.99090999999999996</v>
      </c>
      <c r="S177" t="str">
        <f>IF(Taxi_journeydata_clean!K176="","",VLOOKUP(Taxi_journeydata_clean!G176,'Taxi_location&amp;demand'!$A$5:$B$269,2,FALSE))</f>
        <v>A</v>
      </c>
      <c r="T177" t="str">
        <f>IF(Taxi_journeydata_clean!K176="","",VLOOKUP(Taxi_journeydata_clean!H176,'Taxi_location&amp;demand'!$A$5:$B$269,2,FALSE))</f>
        <v>Bx</v>
      </c>
      <c r="U177" t="str">
        <f>IF(Taxi_journeydata_clean!K176="","",IF(OR(S177="A",T177="A"),"Y","N"))</f>
        <v>Y</v>
      </c>
    </row>
    <row r="178" spans="2:21" x14ac:dyDescent="0.35">
      <c r="B178">
        <f>IF(Taxi_journeydata_clean!J177="","",Taxi_journeydata_clean!J177)</f>
        <v>0.69</v>
      </c>
      <c r="C178" s="18">
        <f>IF(Taxi_journeydata_clean!J177="","",Taxi_journeydata_clean!N177)</f>
        <v>3.8666666694916785</v>
      </c>
      <c r="D178" s="19">
        <f>IF(Taxi_journeydata_clean!K177="","",Taxi_journeydata_clean!K177)</f>
        <v>4.5</v>
      </c>
      <c r="F178" s="19">
        <f>IF(Taxi_journeydata_clean!K177="","",Constant+Dist_Mult*Fare_analysis!B178+Dur_Mult*Fare_analysis!C178)</f>
        <v>4.372666667711921</v>
      </c>
      <c r="G178" s="19">
        <f>IF(Taxi_journeydata_clean!K177="","",F178*(1+1/EXP(B178)))</f>
        <v>6.5658916262390346</v>
      </c>
      <c r="H178" s="30">
        <f>IF(Taxi_journeydata_clean!K177="","",(G178-F178)/F178)</f>
        <v>0.50157606906605556</v>
      </c>
      <c r="I178" s="31">
        <f>IF(Taxi_journeydata_clean!K177="","",ROUND(ROUNDUP(H178,1),1))</f>
        <v>0.6</v>
      </c>
      <c r="J178" s="32">
        <f>IF(Taxi_journeydata_clean!K177="","",IF(I178&gt;200%,'Taxi_location&amp;demand'!F191,VLOOKUP(I178,'Taxi_location&amp;demand'!$E$5:$F$26,2,FALSE)))</f>
        <v>-8.8880000000000001E-2</v>
      </c>
      <c r="K178" s="32">
        <f>IF(Taxi_journeydata_clean!K177="","",1+J178)</f>
        <v>0.91112000000000004</v>
      </c>
      <c r="M178" s="19">
        <f>IF(Taxi_journeydata_clean!K177="","",F178*(1+R_/EXP(B178)))</f>
        <v>10.063281615561758</v>
      </c>
      <c r="N178" s="30">
        <f>IF(Taxi_journeydata_clean!K177="","",(M178-F178)/F178)</f>
        <v>1.3014060710069073</v>
      </c>
      <c r="O178" s="31">
        <f>IF(Taxi_journeydata_clean!K177="","",ROUND(ROUNDUP(N178,1),1))</f>
        <v>1.4</v>
      </c>
      <c r="P178" s="32">
        <f>IF(Taxi_journeydata_clean!K177="","",IF(O178&gt;200%,'Taxi_location&amp;demand'!F191,VLOOKUP(O178,'Taxi_location&amp;demand'!$E$5:$F$26,2,FALSE)))</f>
        <v>-0.5454</v>
      </c>
      <c r="Q178" s="32">
        <f>IF(Taxi_journeydata_clean!K177="","",1+P178)</f>
        <v>0.4546</v>
      </c>
      <c r="S178" t="str">
        <f>IF(Taxi_journeydata_clean!K177="","",VLOOKUP(Taxi_journeydata_clean!G177,'Taxi_location&amp;demand'!$A$5:$B$269,2,FALSE))</f>
        <v>A</v>
      </c>
      <c r="T178" t="str">
        <f>IF(Taxi_journeydata_clean!K177="","",VLOOKUP(Taxi_journeydata_clean!H177,'Taxi_location&amp;demand'!$A$5:$B$269,2,FALSE))</f>
        <v>A</v>
      </c>
      <c r="U178" t="str">
        <f>IF(Taxi_journeydata_clean!K177="","",IF(OR(S178="A",T178="A"),"Y","N"))</f>
        <v>Y</v>
      </c>
    </row>
    <row r="179" spans="2:21" x14ac:dyDescent="0.35">
      <c r="B179">
        <f>IF(Taxi_journeydata_clean!J178="","",Taxi_journeydata_clean!J178)</f>
        <v>2.1</v>
      </c>
      <c r="C179" s="18">
        <f>IF(Taxi_journeydata_clean!J178="","",Taxi_journeydata_clean!N178)</f>
        <v>18.283333332510665</v>
      </c>
      <c r="D179" s="19">
        <f>IF(Taxi_journeydata_clean!K178="","",Taxi_journeydata_clean!K178)</f>
        <v>13</v>
      </c>
      <c r="F179" s="19">
        <f>IF(Taxi_journeydata_clean!K178="","",Constant+Dist_Mult*Fare_analysis!B179+Dur_Mult*Fare_analysis!C179)</f>
        <v>12.244833333028946</v>
      </c>
      <c r="G179" s="19">
        <f>IF(Taxi_journeydata_clean!K178="","",F179*(1+1/EXP(B179)))</f>
        <v>13.744291887544726</v>
      </c>
      <c r="H179" s="30">
        <f>IF(Taxi_journeydata_clean!K178="","",(G179-F179)/F179)</f>
        <v>0.12245642825298184</v>
      </c>
      <c r="I179" s="31">
        <f>IF(Taxi_journeydata_clean!K178="","",ROUND(ROUNDUP(H179,1),1))</f>
        <v>0.2</v>
      </c>
      <c r="J179" s="32">
        <f>IF(Taxi_journeydata_clean!K178="","",IF(I179&gt;200%,'Taxi_location&amp;demand'!F192,VLOOKUP(I179,'Taxi_location&amp;demand'!$E$5:$F$26,2,FALSE)))</f>
        <v>-2.1210000000000003E-2</v>
      </c>
      <c r="K179" s="32">
        <f>IF(Taxi_journeydata_clean!K178="","",1+J179)</f>
        <v>0.97879000000000005</v>
      </c>
      <c r="M179" s="19">
        <f>IF(Taxi_journeydata_clean!K178="","",F179*(1+R_/EXP(B179)))</f>
        <v>16.135378728672784</v>
      </c>
      <c r="N179" s="30">
        <f>IF(Taxi_journeydata_clean!K178="","",(M179-F179)/F179)</f>
        <v>0.31772955089144128</v>
      </c>
      <c r="O179" s="31">
        <f>IF(Taxi_journeydata_clean!K178="","",ROUND(ROUNDUP(N179,1),1))</f>
        <v>0.4</v>
      </c>
      <c r="P179" s="32">
        <f>IF(Taxi_journeydata_clean!K178="","",IF(O179&gt;200%,'Taxi_location&amp;demand'!F192,VLOOKUP(O179,'Taxi_location&amp;demand'!$E$5:$F$26,2,FALSE)))</f>
        <v>-4.6460000000000001E-2</v>
      </c>
      <c r="Q179" s="32">
        <f>IF(Taxi_journeydata_clean!K178="","",1+P179)</f>
        <v>0.95354000000000005</v>
      </c>
      <c r="S179" t="str">
        <f>IF(Taxi_journeydata_clean!K178="","",VLOOKUP(Taxi_journeydata_clean!G178,'Taxi_location&amp;demand'!$A$5:$B$269,2,FALSE))</f>
        <v>B</v>
      </c>
      <c r="T179" t="str">
        <f>IF(Taxi_journeydata_clean!K178="","",VLOOKUP(Taxi_journeydata_clean!H178,'Taxi_location&amp;demand'!$A$5:$B$269,2,FALSE))</f>
        <v>B</v>
      </c>
      <c r="U179" t="str">
        <f>IF(Taxi_journeydata_clean!K178="","",IF(OR(S179="A",T179="A"),"Y","N"))</f>
        <v>N</v>
      </c>
    </row>
    <row r="180" spans="2:21" x14ac:dyDescent="0.35">
      <c r="B180">
        <f>IF(Taxi_journeydata_clean!J179="","",Taxi_journeydata_clean!J179)</f>
        <v>2.63</v>
      </c>
      <c r="C180" s="18">
        <f>IF(Taxi_journeydata_clean!J179="","",Taxi_journeydata_clean!N179)</f>
        <v>13.349999998463318</v>
      </c>
      <c r="D180" s="19">
        <f>IF(Taxi_journeydata_clean!K179="","",Taxi_journeydata_clean!K179)</f>
        <v>12</v>
      </c>
      <c r="F180" s="19">
        <f>IF(Taxi_journeydata_clean!K179="","",Constant+Dist_Mult*Fare_analysis!B180+Dur_Mult*Fare_analysis!C180)</f>
        <v>11.373499999431427</v>
      </c>
      <c r="G180" s="19">
        <f>IF(Taxi_journeydata_clean!K179="","",F180*(1+1/EXP(B180)))</f>
        <v>12.193284389663051</v>
      </c>
      <c r="H180" s="30">
        <f>IF(Taxi_journeydata_clean!K179="","",(G180-F180)/F180)</f>
        <v>7.2078462238766003E-2</v>
      </c>
      <c r="I180" s="31">
        <f>IF(Taxi_journeydata_clean!K179="","",ROUND(ROUNDUP(H180,1),1))</f>
        <v>0.1</v>
      </c>
      <c r="J180" s="32">
        <f>IF(Taxi_journeydata_clean!K179="","",IF(I180&gt;200%,'Taxi_location&amp;demand'!F193,VLOOKUP(I180,'Taxi_location&amp;demand'!$E$5:$F$26,2,FALSE)))</f>
        <v>-9.0899999999999991E-3</v>
      </c>
      <c r="K180" s="32">
        <f>IF(Taxi_journeydata_clean!K179="","",1+J180)</f>
        <v>0.99090999999999996</v>
      </c>
      <c r="M180" s="19">
        <f>IF(Taxi_journeydata_clean!K179="","",F180*(1+R_/EXP(B180)))</f>
        <v>13.500540040138848</v>
      </c>
      <c r="N180" s="30">
        <f>IF(Taxi_journeydata_clean!K179="","",(M180-F180)/F180)</f>
        <v>0.18701719266837416</v>
      </c>
      <c r="O180" s="31">
        <f>IF(Taxi_journeydata_clean!K179="","",ROUND(ROUNDUP(N180,1),1))</f>
        <v>0.2</v>
      </c>
      <c r="P180" s="32">
        <f>IF(Taxi_journeydata_clean!K179="","",IF(O180&gt;200%,'Taxi_location&amp;demand'!F193,VLOOKUP(O180,'Taxi_location&amp;demand'!$E$5:$F$26,2,FALSE)))</f>
        <v>-2.1210000000000003E-2</v>
      </c>
      <c r="Q180" s="32">
        <f>IF(Taxi_journeydata_clean!K179="","",1+P180)</f>
        <v>0.97879000000000005</v>
      </c>
      <c r="S180" t="str">
        <f>IF(Taxi_journeydata_clean!K179="","",VLOOKUP(Taxi_journeydata_clean!G179,'Taxi_location&amp;demand'!$A$5:$B$269,2,FALSE))</f>
        <v>Q</v>
      </c>
      <c r="T180" t="str">
        <f>IF(Taxi_journeydata_clean!K179="","",VLOOKUP(Taxi_journeydata_clean!H179,'Taxi_location&amp;demand'!$A$5:$B$269,2,FALSE))</f>
        <v>Q</v>
      </c>
      <c r="U180" t="str">
        <f>IF(Taxi_journeydata_clean!K179="","",IF(OR(S180="A",T180="A"),"Y","N"))</f>
        <v>N</v>
      </c>
    </row>
    <row r="181" spans="2:21" x14ac:dyDescent="0.35">
      <c r="B181">
        <f>IF(Taxi_journeydata_clean!J180="","",Taxi_journeydata_clean!J180)</f>
        <v>1.57</v>
      </c>
      <c r="C181" s="18">
        <f>IF(Taxi_journeydata_clean!J180="","",Taxi_journeydata_clean!N180)</f>
        <v>3.8333333283662796</v>
      </c>
      <c r="D181" s="19">
        <f>IF(Taxi_journeydata_clean!K180="","",Taxi_journeydata_clean!K180)</f>
        <v>6</v>
      </c>
      <c r="F181" s="19">
        <f>IF(Taxi_journeydata_clean!K180="","",Constant+Dist_Mult*Fare_analysis!B181+Dur_Mult*Fare_analysis!C181)</f>
        <v>5.9443333314955229</v>
      </c>
      <c r="G181" s="19">
        <f>IF(Taxi_journeydata_clean!K180="","",F181*(1+1/EXP(B181)))</f>
        <v>7.1810232434374237</v>
      </c>
      <c r="H181" s="30">
        <f>IF(Taxi_journeydata_clean!K180="","",(G181-F181)/F181)</f>
        <v>0.20804518235702044</v>
      </c>
      <c r="I181" s="31">
        <f>IF(Taxi_journeydata_clean!K180="","",ROUND(ROUNDUP(H181,1),1))</f>
        <v>0.3</v>
      </c>
      <c r="J181" s="32">
        <f>IF(Taxi_journeydata_clean!K180="","",IF(I181&gt;200%,'Taxi_location&amp;demand'!F194,VLOOKUP(I181,'Taxi_location&amp;demand'!$E$5:$F$26,2,FALSE)))</f>
        <v>-3.4340000000000002E-2</v>
      </c>
      <c r="K181" s="32">
        <f>IF(Taxi_journeydata_clean!K180="","",1+J181)</f>
        <v>0.96565999999999996</v>
      </c>
      <c r="M181" s="19">
        <f>IF(Taxi_journeydata_clean!K180="","",F181*(1+R_/EXP(B181)))</f>
        <v>9.1530904046768402</v>
      </c>
      <c r="N181" s="30">
        <f>IF(Taxi_journeydata_clean!K180="","",(M181-F181)/F181)</f>
        <v>0.53980099941233151</v>
      </c>
      <c r="O181" s="31">
        <f>IF(Taxi_journeydata_clean!K180="","",ROUND(ROUNDUP(N181,1),1))</f>
        <v>0.6</v>
      </c>
      <c r="P181" s="32">
        <f>IF(Taxi_journeydata_clean!K180="","",IF(O181&gt;200%,'Taxi_location&amp;demand'!F194,VLOOKUP(O181,'Taxi_location&amp;demand'!$E$5:$F$26,2,FALSE)))</f>
        <v>-8.8880000000000001E-2</v>
      </c>
      <c r="Q181" s="32">
        <f>IF(Taxi_journeydata_clean!K180="","",1+P181)</f>
        <v>0.91112000000000004</v>
      </c>
      <c r="S181" t="str">
        <f>IF(Taxi_journeydata_clean!K180="","",VLOOKUP(Taxi_journeydata_clean!G180,'Taxi_location&amp;demand'!$A$5:$B$269,2,FALSE))</f>
        <v>A</v>
      </c>
      <c r="T181" t="str">
        <f>IF(Taxi_journeydata_clean!K180="","",VLOOKUP(Taxi_journeydata_clean!H180,'Taxi_location&amp;demand'!$A$5:$B$269,2,FALSE))</f>
        <v>A</v>
      </c>
      <c r="U181" t="str">
        <f>IF(Taxi_journeydata_clean!K180="","",IF(OR(S181="A",T181="A"),"Y","N"))</f>
        <v>Y</v>
      </c>
    </row>
    <row r="182" spans="2:21" x14ac:dyDescent="0.35">
      <c r="B182">
        <f>IF(Taxi_journeydata_clean!J181="","",Taxi_journeydata_clean!J181)</f>
        <v>4.7</v>
      </c>
      <c r="C182" s="18">
        <f>IF(Taxi_journeydata_clean!J181="","",Taxi_journeydata_clean!N181)</f>
        <v>25.933333329157904</v>
      </c>
      <c r="D182" s="19">
        <f>IF(Taxi_journeydata_clean!K181="","",Taxi_journeydata_clean!K181)</f>
        <v>19.5</v>
      </c>
      <c r="F182" s="19">
        <f>IF(Taxi_journeydata_clean!K181="","",Constant+Dist_Mult*Fare_analysis!B182+Dur_Mult*Fare_analysis!C182)</f>
        <v>19.755333331788425</v>
      </c>
      <c r="G182" s="19">
        <f>IF(Taxi_journeydata_clean!K181="","",F182*(1+1/EXP(B182)))</f>
        <v>19.935013562677408</v>
      </c>
      <c r="H182" s="30">
        <f>IF(Taxi_journeydata_clean!K181="","",(G182-F182)/F182)</f>
        <v>9.0952771016958363E-3</v>
      </c>
      <c r="I182" s="31">
        <f>IF(Taxi_journeydata_clean!K181="","",ROUND(ROUNDUP(H182,1),1))</f>
        <v>0.1</v>
      </c>
      <c r="J182" s="32">
        <f>IF(Taxi_journeydata_clean!K181="","",IF(I182&gt;200%,'Taxi_location&amp;demand'!F195,VLOOKUP(I182,'Taxi_location&amp;demand'!$E$5:$F$26,2,FALSE)))</f>
        <v>-9.0899999999999991E-3</v>
      </c>
      <c r="K182" s="32">
        <f>IF(Taxi_journeydata_clean!K181="","",1+J182)</f>
        <v>0.99090999999999996</v>
      </c>
      <c r="M182" s="19">
        <f>IF(Taxi_journeydata_clean!K181="","",F182*(1+R_/EXP(B182)))</f>
        <v>20.221537677929287</v>
      </c>
      <c r="N182" s="30">
        <f>IF(Taxi_journeydata_clean!K181="","",(M182-F182)/F182)</f>
        <v>2.3598910649140541E-2</v>
      </c>
      <c r="O182" s="31">
        <f>IF(Taxi_journeydata_clean!K181="","",ROUND(ROUNDUP(N182,1),1))</f>
        <v>0.1</v>
      </c>
      <c r="P182" s="32">
        <f>IF(Taxi_journeydata_clean!K181="","",IF(O182&gt;200%,'Taxi_location&amp;demand'!F195,VLOOKUP(O182,'Taxi_location&amp;demand'!$E$5:$F$26,2,FALSE)))</f>
        <v>-9.0899999999999991E-3</v>
      </c>
      <c r="Q182" s="32">
        <f>IF(Taxi_journeydata_clean!K181="","",1+P182)</f>
        <v>0.99090999999999996</v>
      </c>
      <c r="S182" t="str">
        <f>IF(Taxi_journeydata_clean!K181="","",VLOOKUP(Taxi_journeydata_clean!G181,'Taxi_location&amp;demand'!$A$5:$B$269,2,FALSE))</f>
        <v>A</v>
      </c>
      <c r="T182" t="str">
        <f>IF(Taxi_journeydata_clean!K181="","",VLOOKUP(Taxi_journeydata_clean!H181,'Taxi_location&amp;demand'!$A$5:$B$269,2,FALSE))</f>
        <v>Bx</v>
      </c>
      <c r="U182" t="str">
        <f>IF(Taxi_journeydata_clean!K181="","",IF(OR(S182="A",T182="A"),"Y","N"))</f>
        <v>Y</v>
      </c>
    </row>
    <row r="183" spans="2:21" x14ac:dyDescent="0.35">
      <c r="B183">
        <f>IF(Taxi_journeydata_clean!J182="","",Taxi_journeydata_clean!J182)</f>
        <v>0.91</v>
      </c>
      <c r="C183" s="18">
        <f>IF(Taxi_journeydata_clean!J182="","",Taxi_journeydata_clean!N182)</f>
        <v>5.1333333284128457</v>
      </c>
      <c r="D183" s="19">
        <f>IF(Taxi_journeydata_clean!K182="","",Taxi_journeydata_clean!K182)</f>
        <v>5</v>
      </c>
      <c r="F183" s="19">
        <f>IF(Taxi_journeydata_clean!K182="","",Constant+Dist_Mult*Fare_analysis!B183+Dur_Mult*Fare_analysis!C183)</f>
        <v>5.2373333315127528</v>
      </c>
      <c r="G183" s="19">
        <f>IF(Taxi_journeydata_clean!K182="","",F183*(1+1/EXP(B183)))</f>
        <v>7.3454868667854214</v>
      </c>
      <c r="H183" s="30">
        <f>IF(Taxi_journeydata_clean!K182="","",(G183-F183)/F183)</f>
        <v>0.40252422403363602</v>
      </c>
      <c r="I183" s="31">
        <f>IF(Taxi_journeydata_clean!K182="","",ROUND(ROUNDUP(H183,1),1))</f>
        <v>0.5</v>
      </c>
      <c r="J183" s="32">
        <f>IF(Taxi_journeydata_clean!K182="","",IF(I183&gt;200%,'Taxi_location&amp;demand'!F196,VLOOKUP(I183,'Taxi_location&amp;demand'!$E$5:$F$26,2,FALSE)))</f>
        <v>-6.7670000000000008E-2</v>
      </c>
      <c r="K183" s="32">
        <f>IF(Taxi_journeydata_clean!K182="","",1+J183)</f>
        <v>0.93232999999999999</v>
      </c>
      <c r="M183" s="19">
        <f>IF(Taxi_journeydata_clean!K182="","",F183*(1+R_/EXP(B183)))</f>
        <v>10.707219114794027</v>
      </c>
      <c r="N183" s="30">
        <f>IF(Taxi_journeydata_clean!K182="","",(M183-F183)/F183)</f>
        <v>1.0444028357655346</v>
      </c>
      <c r="O183" s="31">
        <f>IF(Taxi_journeydata_clean!K182="","",ROUND(ROUNDUP(N183,1),1))</f>
        <v>1.1000000000000001</v>
      </c>
      <c r="P183" s="32">
        <f>IF(Taxi_journeydata_clean!K182="","",IF(O183&gt;200%,'Taxi_location&amp;demand'!F196,VLOOKUP(O183,'Taxi_location&amp;demand'!$E$5:$F$26,2,FALSE)))</f>
        <v>-0.35349999999999998</v>
      </c>
      <c r="Q183" s="32">
        <f>IF(Taxi_journeydata_clean!K182="","",1+P183)</f>
        <v>0.64650000000000007</v>
      </c>
      <c r="S183" t="str">
        <f>IF(Taxi_journeydata_clean!K182="","",VLOOKUP(Taxi_journeydata_clean!G182,'Taxi_location&amp;demand'!$A$5:$B$269,2,FALSE))</f>
        <v>A</v>
      </c>
      <c r="T183" t="str">
        <f>IF(Taxi_journeydata_clean!K182="","",VLOOKUP(Taxi_journeydata_clean!H182,'Taxi_location&amp;demand'!$A$5:$B$269,2,FALSE))</f>
        <v>A</v>
      </c>
      <c r="U183" t="str">
        <f>IF(Taxi_journeydata_clean!K182="","",IF(OR(S183="A",T183="A"),"Y","N"))</f>
        <v>Y</v>
      </c>
    </row>
    <row r="184" spans="2:21" x14ac:dyDescent="0.35">
      <c r="B184">
        <f>IF(Taxi_journeydata_clean!J183="","",Taxi_journeydata_clean!J183)</f>
        <v>2.1800000000000002</v>
      </c>
      <c r="C184" s="18">
        <f>IF(Taxi_journeydata_clean!J183="","",Taxi_journeydata_clean!N183)</f>
        <v>10.799999999580905</v>
      </c>
      <c r="D184" s="19">
        <f>IF(Taxi_journeydata_clean!K183="","",Taxi_journeydata_clean!K183)</f>
        <v>9.5</v>
      </c>
      <c r="F184" s="19">
        <f>IF(Taxi_journeydata_clean!K183="","",Constant+Dist_Mult*Fare_analysis!B184+Dur_Mult*Fare_analysis!C184)</f>
        <v>9.6199999998449357</v>
      </c>
      <c r="G184" s="19">
        <f>IF(Taxi_journeydata_clean!K183="","",F184*(1+1/EXP(B184)))</f>
        <v>10.707459524588534</v>
      </c>
      <c r="H184" s="30">
        <f>IF(Taxi_journeydata_clean!K183="","",(G184-F184)/F184)</f>
        <v>0.11304153064044983</v>
      </c>
      <c r="I184" s="31">
        <f>IF(Taxi_journeydata_clean!K183="","",ROUND(ROUNDUP(H184,1),1))</f>
        <v>0.2</v>
      </c>
      <c r="J184" s="32">
        <f>IF(Taxi_journeydata_clean!K183="","",IF(I184&gt;200%,'Taxi_location&amp;demand'!F197,VLOOKUP(I184,'Taxi_location&amp;demand'!$E$5:$F$26,2,FALSE)))</f>
        <v>-2.1210000000000003E-2</v>
      </c>
      <c r="K184" s="32">
        <f>IF(Taxi_journeydata_clean!K183="","",1+J184)</f>
        <v>0.97879000000000005</v>
      </c>
      <c r="M184" s="19">
        <f>IF(Taxi_journeydata_clean!K183="","",F184*(1+R_/EXP(B184)))</f>
        <v>12.441558911359165</v>
      </c>
      <c r="N184" s="30">
        <f>IF(Taxi_journeydata_clean!K183="","",(M184-F184)/F184)</f>
        <v>0.29330134215797399</v>
      </c>
      <c r="O184" s="31">
        <f>IF(Taxi_journeydata_clean!K183="","",ROUND(ROUNDUP(N184,1),1))</f>
        <v>0.3</v>
      </c>
      <c r="P184" s="32">
        <f>IF(Taxi_journeydata_clean!K183="","",IF(O184&gt;200%,'Taxi_location&amp;demand'!F197,VLOOKUP(O184,'Taxi_location&amp;demand'!$E$5:$F$26,2,FALSE)))</f>
        <v>-3.4340000000000002E-2</v>
      </c>
      <c r="Q184" s="32">
        <f>IF(Taxi_journeydata_clean!K183="","",1+P184)</f>
        <v>0.96565999999999996</v>
      </c>
      <c r="S184" t="str">
        <f>IF(Taxi_journeydata_clean!K183="","",VLOOKUP(Taxi_journeydata_clean!G183,'Taxi_location&amp;demand'!$A$5:$B$269,2,FALSE))</f>
        <v>Q</v>
      </c>
      <c r="T184" t="str">
        <f>IF(Taxi_journeydata_clean!K183="","",VLOOKUP(Taxi_journeydata_clean!H183,'Taxi_location&amp;demand'!$A$5:$B$269,2,FALSE))</f>
        <v>Q</v>
      </c>
      <c r="U184" t="str">
        <f>IF(Taxi_journeydata_clean!K183="","",IF(OR(S184="A",T184="A"),"Y","N"))</f>
        <v>N</v>
      </c>
    </row>
    <row r="185" spans="2:21" x14ac:dyDescent="0.35">
      <c r="B185">
        <f>IF(Taxi_journeydata_clean!J184="","",Taxi_journeydata_clean!J184)</f>
        <v>2.5</v>
      </c>
      <c r="C185" s="18">
        <f>IF(Taxi_journeydata_clean!J184="","",Taxi_journeydata_clean!N184)</f>
        <v>13.266666666604578</v>
      </c>
      <c r="D185" s="19">
        <f>IF(Taxi_journeydata_clean!K184="","",Taxi_journeydata_clean!K184)</f>
        <v>12</v>
      </c>
      <c r="F185" s="19">
        <f>IF(Taxi_journeydata_clean!K184="","",Constant+Dist_Mult*Fare_analysis!B185+Dur_Mult*Fare_analysis!C185)</f>
        <v>11.108666666643694</v>
      </c>
      <c r="G185" s="19">
        <f>IF(Taxi_journeydata_clean!K184="","",F185*(1+1/EXP(B185)))</f>
        <v>12.020521554688491</v>
      </c>
      <c r="H185" s="30">
        <f>IF(Taxi_journeydata_clean!K184="","",(G185-F185)/F185)</f>
        <v>8.2084998623898675E-2</v>
      </c>
      <c r="I185" s="31">
        <f>IF(Taxi_journeydata_clean!K184="","",ROUND(ROUNDUP(H185,1),1))</f>
        <v>0.1</v>
      </c>
      <c r="J185" s="32">
        <f>IF(Taxi_journeydata_clean!K184="","",IF(I185&gt;200%,'Taxi_location&amp;demand'!F198,VLOOKUP(I185,'Taxi_location&amp;demand'!$E$5:$F$26,2,FALSE)))</f>
        <v>-9.0899999999999991E-3</v>
      </c>
      <c r="K185" s="32">
        <f>IF(Taxi_journeydata_clean!K184="","",1+J185)</f>
        <v>0.99090999999999996</v>
      </c>
      <c r="M185" s="19">
        <f>IF(Taxi_journeydata_clean!K184="","",F185*(1+R_/EXP(B185)))</f>
        <v>13.474595905230515</v>
      </c>
      <c r="N185" s="30">
        <f>IF(Taxi_journeydata_clean!K184="","",(M185-F185)/F185)</f>
        <v>0.21298048718043391</v>
      </c>
      <c r="O185" s="31">
        <f>IF(Taxi_journeydata_clean!K184="","",ROUND(ROUNDUP(N185,1),1))</f>
        <v>0.3</v>
      </c>
      <c r="P185" s="32">
        <f>IF(Taxi_journeydata_clean!K184="","",IF(O185&gt;200%,'Taxi_location&amp;demand'!F198,VLOOKUP(O185,'Taxi_location&amp;demand'!$E$5:$F$26,2,FALSE)))</f>
        <v>-3.4340000000000002E-2</v>
      </c>
      <c r="Q185" s="32">
        <f>IF(Taxi_journeydata_clean!K184="","",1+P185)</f>
        <v>0.96565999999999996</v>
      </c>
      <c r="S185" t="str">
        <f>IF(Taxi_journeydata_clean!K184="","",VLOOKUP(Taxi_journeydata_clean!G184,'Taxi_location&amp;demand'!$A$5:$B$269,2,FALSE))</f>
        <v>Q</v>
      </c>
      <c r="T185" t="str">
        <f>IF(Taxi_journeydata_clean!K184="","",VLOOKUP(Taxi_journeydata_clean!H184,'Taxi_location&amp;demand'!$A$5:$B$269,2,FALSE))</f>
        <v>Q</v>
      </c>
      <c r="U185" t="str">
        <f>IF(Taxi_journeydata_clean!K184="","",IF(OR(S185="A",T185="A"),"Y","N"))</f>
        <v>N</v>
      </c>
    </row>
    <row r="186" spans="2:21" x14ac:dyDescent="0.35">
      <c r="B186">
        <f>IF(Taxi_journeydata_clean!J185="","",Taxi_journeydata_clean!J185)</f>
        <v>4.0999999999999996</v>
      </c>
      <c r="C186" s="18">
        <f>IF(Taxi_journeydata_clean!J185="","",Taxi_journeydata_clean!N185)</f>
        <v>8.8000000035390258</v>
      </c>
      <c r="D186" s="19">
        <f>IF(Taxi_journeydata_clean!K185="","",Taxi_journeydata_clean!K185)</f>
        <v>13</v>
      </c>
      <c r="F186" s="19">
        <f>IF(Taxi_journeydata_clean!K185="","",Constant+Dist_Mult*Fare_analysis!B186+Dur_Mult*Fare_analysis!C186)</f>
        <v>12.33600000130944</v>
      </c>
      <c r="G186" s="19">
        <f>IF(Taxi_journeydata_clean!K185="","",F186*(1+1/EXP(B186)))</f>
        <v>12.540440525087268</v>
      </c>
      <c r="H186" s="30">
        <f>IF(Taxi_journeydata_clean!K185="","",(G186-F186)/F186)</f>
        <v>1.6572675401761289E-2</v>
      </c>
      <c r="I186" s="31">
        <f>IF(Taxi_journeydata_clean!K185="","",ROUND(ROUNDUP(H186,1),1))</f>
        <v>0.1</v>
      </c>
      <c r="J186" s="32">
        <f>IF(Taxi_journeydata_clean!K185="","",IF(I186&gt;200%,'Taxi_location&amp;demand'!F199,VLOOKUP(I186,'Taxi_location&amp;demand'!$E$5:$F$26,2,FALSE)))</f>
        <v>-9.0899999999999991E-3</v>
      </c>
      <c r="K186" s="32">
        <f>IF(Taxi_journeydata_clean!K185="","",1+J186)</f>
        <v>0.99090999999999996</v>
      </c>
      <c r="M186" s="19">
        <f>IF(Taxi_journeydata_clean!K185="","",F186*(1+R_/EXP(B186)))</f>
        <v>12.866448232820378</v>
      </c>
      <c r="N186" s="30">
        <f>IF(Taxi_journeydata_clean!K185="","",(M186-F186)/F186)</f>
        <v>4.3000018762535043E-2</v>
      </c>
      <c r="O186" s="31">
        <f>IF(Taxi_journeydata_clean!K185="","",ROUND(ROUNDUP(N186,1),1))</f>
        <v>0.1</v>
      </c>
      <c r="P186" s="32">
        <f>IF(Taxi_journeydata_clean!K185="","",IF(O186&gt;200%,'Taxi_location&amp;demand'!F199,VLOOKUP(O186,'Taxi_location&amp;demand'!$E$5:$F$26,2,FALSE)))</f>
        <v>-9.0899999999999991E-3</v>
      </c>
      <c r="Q186" s="32">
        <f>IF(Taxi_journeydata_clean!K185="","",1+P186)</f>
        <v>0.99090999999999996</v>
      </c>
      <c r="S186" t="str">
        <f>IF(Taxi_journeydata_clean!K185="","",VLOOKUP(Taxi_journeydata_clean!G185,'Taxi_location&amp;demand'!$A$5:$B$269,2,FALSE))</f>
        <v>Q</v>
      </c>
      <c r="T186" t="str">
        <f>IF(Taxi_journeydata_clean!K185="","",VLOOKUP(Taxi_journeydata_clean!H185,'Taxi_location&amp;demand'!$A$5:$B$269,2,FALSE))</f>
        <v>Q</v>
      </c>
      <c r="U186" t="str">
        <f>IF(Taxi_journeydata_clean!K185="","",IF(OR(S186="A",T186="A"),"Y","N"))</f>
        <v>N</v>
      </c>
    </row>
    <row r="187" spans="2:21" x14ac:dyDescent="0.35">
      <c r="B187">
        <f>IF(Taxi_journeydata_clean!J186="","",Taxi_journeydata_clean!J186)</f>
        <v>37.42</v>
      </c>
      <c r="C187" s="18">
        <f>IF(Taxi_journeydata_clean!J186="","",Taxi_journeydata_clean!N186)</f>
        <v>72.766666661482304</v>
      </c>
      <c r="D187" s="19">
        <f>IF(Taxi_journeydata_clean!K186="","",Taxi_journeydata_clean!K186)</f>
        <v>106</v>
      </c>
      <c r="F187" s="19">
        <f>IF(Taxi_journeydata_clean!K186="","",Constant+Dist_Mult*Fare_analysis!B187+Dur_Mult*Fare_analysis!C187)</f>
        <v>95.979666664748464</v>
      </c>
      <c r="G187" s="19">
        <f>IF(Taxi_journeydata_clean!K186="","",F187*(1+1/EXP(B187)))</f>
        <v>95.979666664748464</v>
      </c>
      <c r="H187" s="30">
        <f>IF(Taxi_journeydata_clean!K186="","",(G187-F187)/F187)</f>
        <v>0</v>
      </c>
      <c r="I187" s="31">
        <f>IF(Taxi_journeydata_clean!K186="","",ROUND(ROUNDUP(H187,1),1))</f>
        <v>0</v>
      </c>
      <c r="J187" s="32">
        <f>IF(Taxi_journeydata_clean!K186="","",IF(I187&gt;200%,'Taxi_location&amp;demand'!F200,VLOOKUP(I187,'Taxi_location&amp;demand'!$E$5:$F$26,2,FALSE)))</f>
        <v>0</v>
      </c>
      <c r="K187" s="32">
        <f>IF(Taxi_journeydata_clean!K186="","",1+J187)</f>
        <v>1</v>
      </c>
      <c r="M187" s="19">
        <f>IF(Taxi_journeydata_clean!K186="","",F187*(1+R_/EXP(B187)))</f>
        <v>95.979666664748478</v>
      </c>
      <c r="N187" s="30">
        <f>IF(Taxi_journeydata_clean!K186="","",(M187-F187)/F187)</f>
        <v>1.4806109678250617E-16</v>
      </c>
      <c r="O187" s="31">
        <f>IF(Taxi_journeydata_clean!K186="","",ROUND(ROUNDUP(N187,1),1))</f>
        <v>0.1</v>
      </c>
      <c r="P187" s="32">
        <f>IF(Taxi_journeydata_clean!K186="","",IF(O187&gt;200%,'Taxi_location&amp;demand'!F200,VLOOKUP(O187,'Taxi_location&amp;demand'!$E$5:$F$26,2,FALSE)))</f>
        <v>-9.0899999999999991E-3</v>
      </c>
      <c r="Q187" s="32">
        <f>IF(Taxi_journeydata_clean!K186="","",1+P187)</f>
        <v>0.99090999999999996</v>
      </c>
      <c r="S187" t="str">
        <f>IF(Taxi_journeydata_clean!K186="","",VLOOKUP(Taxi_journeydata_clean!G186,'Taxi_location&amp;demand'!$A$5:$B$269,2,FALSE))</f>
        <v>A</v>
      </c>
      <c r="T187" t="str">
        <f>IF(Taxi_journeydata_clean!K186="","",VLOOKUP(Taxi_journeydata_clean!H186,'Taxi_location&amp;demand'!$A$5:$B$269,2,FALSE))</f>
        <v>Bx</v>
      </c>
      <c r="U187" t="str">
        <f>IF(Taxi_journeydata_clean!K186="","",IF(OR(S187="A",T187="A"),"Y","N"))</f>
        <v>Y</v>
      </c>
    </row>
    <row r="188" spans="2:21" x14ac:dyDescent="0.35">
      <c r="B188">
        <f>IF(Taxi_journeydata_clean!J187="","",Taxi_journeydata_clean!J187)</f>
        <v>2.64</v>
      </c>
      <c r="C188" s="18">
        <f>IF(Taxi_journeydata_clean!J187="","",Taxi_journeydata_clean!N187)</f>
        <v>14.08333333558403</v>
      </c>
      <c r="D188" s="19">
        <f>IF(Taxi_journeydata_clean!K187="","",Taxi_journeydata_clean!K187)</f>
        <v>12</v>
      </c>
      <c r="F188" s="19">
        <f>IF(Taxi_journeydata_clean!K187="","",Constant+Dist_Mult*Fare_analysis!B188+Dur_Mult*Fare_analysis!C188)</f>
        <v>11.662833334166091</v>
      </c>
      <c r="G188" s="19">
        <f>IF(Taxi_journeydata_clean!K187="","",F188*(1+1/EXP(B188)))</f>
        <v>12.495107927516724</v>
      </c>
      <c r="H188" s="30">
        <f>IF(Taxi_journeydata_clean!K187="","",(G188-F188)/F188)</f>
        <v>7.1361269556386178E-2</v>
      </c>
      <c r="I188" s="31">
        <f>IF(Taxi_journeydata_clean!K187="","",ROUND(ROUNDUP(H188,1),1))</f>
        <v>0.1</v>
      </c>
      <c r="J188" s="32">
        <f>IF(Taxi_journeydata_clean!K187="","",IF(I188&gt;200%,'Taxi_location&amp;demand'!F201,VLOOKUP(I188,'Taxi_location&amp;demand'!$E$5:$F$26,2,FALSE)))</f>
        <v>-9.0899999999999991E-3</v>
      </c>
      <c r="K188" s="32">
        <f>IF(Taxi_journeydata_clean!K187="","",1+J188)</f>
        <v>0.99090999999999996</v>
      </c>
      <c r="M188" s="19">
        <f>IF(Taxi_journeydata_clean!K187="","",F188*(1+R_/EXP(B188)))</f>
        <v>13.822280874293195</v>
      </c>
      <c r="N188" s="30">
        <f>IF(Taxi_journeydata_clean!K187="","",(M188-F188)/F188)</f>
        <v>0.18515634050956004</v>
      </c>
      <c r="O188" s="31">
        <f>IF(Taxi_journeydata_clean!K187="","",ROUND(ROUNDUP(N188,1),1))</f>
        <v>0.2</v>
      </c>
      <c r="P188" s="32">
        <f>IF(Taxi_journeydata_clean!K187="","",IF(O188&gt;200%,'Taxi_location&amp;demand'!F201,VLOOKUP(O188,'Taxi_location&amp;demand'!$E$5:$F$26,2,FALSE)))</f>
        <v>-2.1210000000000003E-2</v>
      </c>
      <c r="Q188" s="32">
        <f>IF(Taxi_journeydata_clean!K187="","",1+P188)</f>
        <v>0.97879000000000005</v>
      </c>
      <c r="S188" t="str">
        <f>IF(Taxi_journeydata_clean!K187="","",VLOOKUP(Taxi_journeydata_clean!G187,'Taxi_location&amp;demand'!$A$5:$B$269,2,FALSE))</f>
        <v>Bx</v>
      </c>
      <c r="T188" t="str">
        <f>IF(Taxi_journeydata_clean!K187="","",VLOOKUP(Taxi_journeydata_clean!H187,'Taxi_location&amp;demand'!$A$5:$B$269,2,FALSE))</f>
        <v>Bx</v>
      </c>
      <c r="U188" t="str">
        <f>IF(Taxi_journeydata_clean!K187="","",IF(OR(S188="A",T188="A"),"Y","N"))</f>
        <v>N</v>
      </c>
    </row>
    <row r="189" spans="2:21" x14ac:dyDescent="0.35">
      <c r="B189">
        <f>IF(Taxi_journeydata_clean!J188="","",Taxi_journeydata_clean!J188)</f>
        <v>2.0499999999999998</v>
      </c>
      <c r="C189" s="18">
        <f>IF(Taxi_journeydata_clean!J188="","",Taxi_journeydata_clean!N188)</f>
        <v>11.199999998789281</v>
      </c>
      <c r="D189" s="19">
        <f>IF(Taxi_journeydata_clean!K188="","",Taxi_journeydata_clean!K188)</f>
        <v>9.5</v>
      </c>
      <c r="F189" s="19">
        <f>IF(Taxi_journeydata_clean!K188="","",Constant+Dist_Mult*Fare_analysis!B189+Dur_Mult*Fare_analysis!C189)</f>
        <v>9.5339999995520337</v>
      </c>
      <c r="G189" s="19">
        <f>IF(Taxi_journeydata_clean!K188="","",F189*(1+1/EXP(B189)))</f>
        <v>10.761358570300491</v>
      </c>
      <c r="H189" s="30">
        <f>IF(Taxi_journeydata_clean!K188="","",(G189-F189)/F189)</f>
        <v>0.12873490358780429</v>
      </c>
      <c r="I189" s="31">
        <f>IF(Taxi_journeydata_clean!K188="","",ROUND(ROUNDUP(H189,1),1))</f>
        <v>0.2</v>
      </c>
      <c r="J189" s="32">
        <f>IF(Taxi_journeydata_clean!K188="","",IF(I189&gt;200%,'Taxi_location&amp;demand'!F202,VLOOKUP(I189,'Taxi_location&amp;demand'!$E$5:$F$26,2,FALSE)))</f>
        <v>-2.1210000000000003E-2</v>
      </c>
      <c r="K189" s="32">
        <f>IF(Taxi_journeydata_clean!K188="","",1+J189)</f>
        <v>0.97879000000000005</v>
      </c>
      <c r="M189" s="19">
        <f>IF(Taxi_journeydata_clean!K188="","",F189*(1+R_/EXP(B189)))</f>
        <v>12.718545662283892</v>
      </c>
      <c r="N189" s="30">
        <f>IF(Taxi_journeydata_clean!K188="","",(M189-F189)/F189)</f>
        <v>0.33401989331670739</v>
      </c>
      <c r="O189" s="31">
        <f>IF(Taxi_journeydata_clean!K188="","",ROUND(ROUNDUP(N189,1),1))</f>
        <v>0.4</v>
      </c>
      <c r="P189" s="32">
        <f>IF(Taxi_journeydata_clean!K188="","",IF(O189&gt;200%,'Taxi_location&amp;demand'!F202,VLOOKUP(O189,'Taxi_location&amp;demand'!$E$5:$F$26,2,FALSE)))</f>
        <v>-4.6460000000000001E-2</v>
      </c>
      <c r="Q189" s="32">
        <f>IF(Taxi_journeydata_clean!K188="","",1+P189)</f>
        <v>0.95354000000000005</v>
      </c>
      <c r="S189" t="str">
        <f>IF(Taxi_journeydata_clean!K188="","",VLOOKUP(Taxi_journeydata_clean!G188,'Taxi_location&amp;demand'!$A$5:$B$269,2,FALSE))</f>
        <v>A</v>
      </c>
      <c r="T189" t="str">
        <f>IF(Taxi_journeydata_clean!K188="","",VLOOKUP(Taxi_journeydata_clean!H188,'Taxi_location&amp;demand'!$A$5:$B$269,2,FALSE))</f>
        <v>A</v>
      </c>
      <c r="U189" t="str">
        <f>IF(Taxi_journeydata_clean!K188="","",IF(OR(S189="A",T189="A"),"Y","N"))</f>
        <v>Y</v>
      </c>
    </row>
    <row r="190" spans="2:21" x14ac:dyDescent="0.35">
      <c r="B190">
        <f>IF(Taxi_journeydata_clean!J189="","",Taxi_journeydata_clean!J189)</f>
        <v>1.19</v>
      </c>
      <c r="C190" s="18">
        <f>IF(Taxi_journeydata_clean!J189="","",Taxi_journeydata_clean!N189)</f>
        <v>9.0166666684672236</v>
      </c>
      <c r="D190" s="19">
        <f>IF(Taxi_journeydata_clean!K189="","",Taxi_journeydata_clean!K189)</f>
        <v>8</v>
      </c>
      <c r="F190" s="19">
        <f>IF(Taxi_journeydata_clean!K189="","",Constant+Dist_Mult*Fare_analysis!B190+Dur_Mult*Fare_analysis!C190)</f>
        <v>7.1781666673328726</v>
      </c>
      <c r="G190" s="19">
        <f>IF(Taxi_journeydata_clean!K189="","",F190*(1+1/EXP(B190)))</f>
        <v>9.36191760455036</v>
      </c>
      <c r="H190" s="30">
        <f>IF(Taxi_journeydata_clean!K189="","",(G190-F190)/F190)</f>
        <v>0.30422126406670413</v>
      </c>
      <c r="I190" s="31">
        <f>IF(Taxi_journeydata_clean!K189="","",ROUND(ROUNDUP(H190,1),1))</f>
        <v>0.4</v>
      </c>
      <c r="J190" s="32">
        <f>IF(Taxi_journeydata_clean!K189="","",IF(I190&gt;200%,'Taxi_location&amp;demand'!F203,VLOOKUP(I190,'Taxi_location&amp;demand'!$E$5:$F$26,2,FALSE)))</f>
        <v>-4.6460000000000001E-2</v>
      </c>
      <c r="K190" s="32">
        <f>IF(Taxi_journeydata_clean!K189="","",1+J190)</f>
        <v>0.95354000000000005</v>
      </c>
      <c r="M190" s="19">
        <f>IF(Taxi_journeydata_clean!K189="","",F190*(1+R_/EXP(B190)))</f>
        <v>12.844200002124184</v>
      </c>
      <c r="N190" s="30">
        <f>IF(Taxi_journeydata_clean!K189="","",(M190-F190)/F190)</f>
        <v>0.7893426828018455</v>
      </c>
      <c r="O190" s="31">
        <f>IF(Taxi_journeydata_clean!K189="","",ROUND(ROUNDUP(N190,1),1))</f>
        <v>0.8</v>
      </c>
      <c r="P190" s="32">
        <f>IF(Taxi_journeydata_clean!K189="","",IF(O190&gt;200%,'Taxi_location&amp;demand'!F203,VLOOKUP(O190,'Taxi_location&amp;demand'!$E$5:$F$26,2,FALSE)))</f>
        <v>-0.1515</v>
      </c>
      <c r="Q190" s="32">
        <f>IF(Taxi_journeydata_clean!K189="","",1+P190)</f>
        <v>0.84850000000000003</v>
      </c>
      <c r="S190" t="str">
        <f>IF(Taxi_journeydata_clean!K189="","",VLOOKUP(Taxi_journeydata_clean!G189,'Taxi_location&amp;demand'!$A$5:$B$269,2,FALSE))</f>
        <v>A</v>
      </c>
      <c r="T190" t="str">
        <f>IF(Taxi_journeydata_clean!K189="","",VLOOKUP(Taxi_journeydata_clean!H189,'Taxi_location&amp;demand'!$A$5:$B$269,2,FALSE))</f>
        <v>A</v>
      </c>
      <c r="U190" t="str">
        <f>IF(Taxi_journeydata_clean!K189="","",IF(OR(S190="A",T190="A"),"Y","N"))</f>
        <v>Y</v>
      </c>
    </row>
    <row r="191" spans="2:21" x14ac:dyDescent="0.35">
      <c r="B191">
        <f>IF(Taxi_journeydata_clean!J190="","",Taxi_journeydata_clean!J190)</f>
        <v>1.43</v>
      </c>
      <c r="C191" s="18">
        <f>IF(Taxi_journeydata_clean!J190="","",Taxi_journeydata_clean!N190)</f>
        <v>9.6000000019557774</v>
      </c>
      <c r="D191" s="19">
        <f>IF(Taxi_journeydata_clean!K190="","",Taxi_journeydata_clean!K190)</f>
        <v>8</v>
      </c>
      <c r="F191" s="19">
        <f>IF(Taxi_journeydata_clean!K190="","",Constant+Dist_Mult*Fare_analysis!B191+Dur_Mult*Fare_analysis!C191)</f>
        <v>7.8260000007236377</v>
      </c>
      <c r="G191" s="19">
        <f>IF(Taxi_journeydata_clean!K190="","",F191*(1+1/EXP(B191)))</f>
        <v>9.6988316263764336</v>
      </c>
      <c r="H191" s="30">
        <f>IF(Taxi_journeydata_clean!K190="","",(G191-F191)/F191)</f>
        <v>0.23930892224375452</v>
      </c>
      <c r="I191" s="31">
        <f>IF(Taxi_journeydata_clean!K190="","",ROUND(ROUNDUP(H191,1),1))</f>
        <v>0.3</v>
      </c>
      <c r="J191" s="32">
        <f>IF(Taxi_journeydata_clean!K190="","",IF(I191&gt;200%,'Taxi_location&amp;demand'!F204,VLOOKUP(I191,'Taxi_location&amp;demand'!$E$5:$F$26,2,FALSE)))</f>
        <v>-3.4340000000000002E-2</v>
      </c>
      <c r="K191" s="32">
        <f>IF(Taxi_journeydata_clean!K190="","",1+J191)</f>
        <v>0.96565999999999996</v>
      </c>
      <c r="M191" s="19">
        <f>IF(Taxi_journeydata_clean!K190="","",F191*(1+R_/EXP(B191)))</f>
        <v>12.685311674298116</v>
      </c>
      <c r="N191" s="30">
        <f>IF(Taxi_journeydata_clean!K190="","",(M191-F191)/F191)</f>
        <v>0.62091894622095045</v>
      </c>
      <c r="O191" s="31">
        <f>IF(Taxi_journeydata_clean!K190="","",ROUND(ROUNDUP(N191,1),1))</f>
        <v>0.7</v>
      </c>
      <c r="P191" s="32">
        <f>IF(Taxi_journeydata_clean!K190="","",IF(O191&gt;200%,'Taxi_location&amp;demand'!F204,VLOOKUP(O191,'Taxi_location&amp;demand'!$E$5:$F$26,2,FALSE)))</f>
        <v>-0.1111</v>
      </c>
      <c r="Q191" s="32">
        <f>IF(Taxi_journeydata_clean!K190="","",1+P191)</f>
        <v>0.88890000000000002</v>
      </c>
      <c r="S191" t="str">
        <f>IF(Taxi_journeydata_clean!K190="","",VLOOKUP(Taxi_journeydata_clean!G190,'Taxi_location&amp;demand'!$A$5:$B$269,2,FALSE))</f>
        <v>A</v>
      </c>
      <c r="T191" t="str">
        <f>IF(Taxi_journeydata_clean!K190="","",VLOOKUP(Taxi_journeydata_clean!H190,'Taxi_location&amp;demand'!$A$5:$B$269,2,FALSE))</f>
        <v>A</v>
      </c>
      <c r="U191" t="str">
        <f>IF(Taxi_journeydata_clean!K190="","",IF(OR(S191="A",T191="A"),"Y","N"))</f>
        <v>Y</v>
      </c>
    </row>
    <row r="192" spans="2:21" x14ac:dyDescent="0.35">
      <c r="B192">
        <f>IF(Taxi_journeydata_clean!J191="","",Taxi_journeydata_clean!J191)</f>
        <v>0.91</v>
      </c>
      <c r="C192" s="18">
        <f>IF(Taxi_journeydata_clean!J191="","",Taxi_journeydata_clean!N191)</f>
        <v>5.2500000013969839</v>
      </c>
      <c r="D192" s="19">
        <f>IF(Taxi_journeydata_clean!K191="","",Taxi_journeydata_clean!K191)</f>
        <v>5.5</v>
      </c>
      <c r="F192" s="19">
        <f>IF(Taxi_journeydata_clean!K191="","",Constant+Dist_Mult*Fare_analysis!B192+Dur_Mult*Fare_analysis!C192)</f>
        <v>5.2805000005168843</v>
      </c>
      <c r="G192" s="19">
        <f>IF(Taxi_journeydata_clean!K191="","",F192*(1+1/EXP(B192)))</f>
        <v>7.4060291657345578</v>
      </c>
      <c r="H192" s="30">
        <f>IF(Taxi_journeydata_clean!K191="","",(G192-F192)/F192)</f>
        <v>0.40252422403363602</v>
      </c>
      <c r="I192" s="31">
        <f>IF(Taxi_journeydata_clean!K191="","",ROUND(ROUNDUP(H192,1),1))</f>
        <v>0.5</v>
      </c>
      <c r="J192" s="32">
        <f>IF(Taxi_journeydata_clean!K191="","",IF(I192&gt;200%,'Taxi_location&amp;demand'!F205,VLOOKUP(I192,'Taxi_location&amp;demand'!$E$5:$F$26,2,FALSE)))</f>
        <v>-6.7670000000000008E-2</v>
      </c>
      <c r="K192" s="32">
        <f>IF(Taxi_journeydata_clean!K191="","",1+J192)</f>
        <v>0.93232999999999999</v>
      </c>
      <c r="M192" s="19">
        <f>IF(Taxi_journeydata_clean!K191="","",F192*(1+R_/EXP(B192)))</f>
        <v>10.795469175316626</v>
      </c>
      <c r="N192" s="30">
        <f>IF(Taxi_journeydata_clean!K191="","",(M192-F192)/F192)</f>
        <v>1.0444028357655348</v>
      </c>
      <c r="O192" s="31">
        <f>IF(Taxi_journeydata_clean!K191="","",ROUND(ROUNDUP(N192,1),1))</f>
        <v>1.1000000000000001</v>
      </c>
      <c r="P192" s="32">
        <f>IF(Taxi_journeydata_clean!K191="","",IF(O192&gt;200%,'Taxi_location&amp;demand'!F205,VLOOKUP(O192,'Taxi_location&amp;demand'!$E$5:$F$26,2,FALSE)))</f>
        <v>-0.35349999999999998</v>
      </c>
      <c r="Q192" s="32">
        <f>IF(Taxi_journeydata_clean!K191="","",1+P192)</f>
        <v>0.64650000000000007</v>
      </c>
      <c r="S192" t="str">
        <f>IF(Taxi_journeydata_clean!K191="","",VLOOKUP(Taxi_journeydata_clean!G191,'Taxi_location&amp;demand'!$A$5:$B$269,2,FALSE))</f>
        <v>A</v>
      </c>
      <c r="T192" t="str">
        <f>IF(Taxi_journeydata_clean!K191="","",VLOOKUP(Taxi_journeydata_clean!H191,'Taxi_location&amp;demand'!$A$5:$B$269,2,FALSE))</f>
        <v>A</v>
      </c>
      <c r="U192" t="str">
        <f>IF(Taxi_journeydata_clean!K191="","",IF(OR(S192="A",T192="A"),"Y","N"))</f>
        <v>Y</v>
      </c>
    </row>
    <row r="193" spans="2:21" x14ac:dyDescent="0.35">
      <c r="B193">
        <f>IF(Taxi_journeydata_clean!J192="","",Taxi_journeydata_clean!J192)</f>
        <v>3.83</v>
      </c>
      <c r="C193" s="18">
        <f>IF(Taxi_journeydata_clean!J192="","",Taxi_journeydata_clean!N192)</f>
        <v>16.133333332836628</v>
      </c>
      <c r="D193" s="19">
        <f>IF(Taxi_journeydata_clean!K192="","",Taxi_journeydata_clean!K192)</f>
        <v>15</v>
      </c>
      <c r="F193" s="19">
        <f>IF(Taxi_journeydata_clean!K192="","",Constant+Dist_Mult*Fare_analysis!B193+Dur_Mult*Fare_analysis!C193)</f>
        <v>14.563333333149551</v>
      </c>
      <c r="G193" s="19">
        <f>IF(Taxi_journeydata_clean!K192="","",F193*(1+1/EXP(B193)))</f>
        <v>14.87949770210159</v>
      </c>
      <c r="H193" s="30">
        <f>IF(Taxi_journeydata_clean!K192="","",(G193-F193)/F193)</f>
        <v>2.1709615629848647E-2</v>
      </c>
      <c r="I193" s="31">
        <f>IF(Taxi_journeydata_clean!K192="","",ROUND(ROUNDUP(H193,1),1))</f>
        <v>0.1</v>
      </c>
      <c r="J193" s="32">
        <f>IF(Taxi_journeydata_clean!K192="","",IF(I193&gt;200%,'Taxi_location&amp;demand'!F206,VLOOKUP(I193,'Taxi_location&amp;demand'!$E$5:$F$26,2,FALSE)))</f>
        <v>-9.0899999999999991E-3</v>
      </c>
      <c r="K193" s="32">
        <f>IF(Taxi_journeydata_clean!K192="","",1+J193)</f>
        <v>0.99090999999999996</v>
      </c>
      <c r="M193" s="19">
        <f>IF(Taxi_journeydata_clean!K192="","",F193*(1+R_/EXP(B193)))</f>
        <v>15.383663995966844</v>
      </c>
      <c r="N193" s="30">
        <f>IF(Taxi_journeydata_clean!K192="","",(M193-F193)/F193)</f>
        <v>5.6328495959783363E-2</v>
      </c>
      <c r="O193" s="31">
        <f>IF(Taxi_journeydata_clean!K192="","",ROUND(ROUNDUP(N193,1),1))</f>
        <v>0.1</v>
      </c>
      <c r="P193" s="32">
        <f>IF(Taxi_journeydata_clean!K192="","",IF(O193&gt;200%,'Taxi_location&amp;demand'!F206,VLOOKUP(O193,'Taxi_location&amp;demand'!$E$5:$F$26,2,FALSE)))</f>
        <v>-9.0899999999999991E-3</v>
      </c>
      <c r="Q193" s="32">
        <f>IF(Taxi_journeydata_clean!K192="","",1+P193)</f>
        <v>0.99090999999999996</v>
      </c>
      <c r="S193" t="str">
        <f>IF(Taxi_journeydata_clean!K192="","",VLOOKUP(Taxi_journeydata_clean!G192,'Taxi_location&amp;demand'!$A$5:$B$269,2,FALSE))</f>
        <v>Q</v>
      </c>
      <c r="T193" t="str">
        <f>IF(Taxi_journeydata_clean!K192="","",VLOOKUP(Taxi_journeydata_clean!H192,'Taxi_location&amp;demand'!$A$5:$B$269,2,FALSE))</f>
        <v>Q</v>
      </c>
      <c r="U193" t="str">
        <f>IF(Taxi_journeydata_clean!K192="","",IF(OR(S193="A",T193="A"),"Y","N"))</f>
        <v>N</v>
      </c>
    </row>
    <row r="194" spans="2:21" x14ac:dyDescent="0.35">
      <c r="B194">
        <f>IF(Taxi_journeydata_clean!J193="","",Taxi_journeydata_clean!J193)</f>
        <v>1.6</v>
      </c>
      <c r="C194" s="18">
        <f>IF(Taxi_journeydata_clean!J193="","",Taxi_journeydata_clean!N193)</f>
        <v>11.949999995995313</v>
      </c>
      <c r="D194" s="19">
        <f>IF(Taxi_journeydata_clean!K193="","",Taxi_journeydata_clean!K193)</f>
        <v>9.5</v>
      </c>
      <c r="F194" s="19">
        <f>IF(Taxi_journeydata_clean!K193="","",Constant+Dist_Mult*Fare_analysis!B194+Dur_Mult*Fare_analysis!C194)</f>
        <v>9.0014999985182662</v>
      </c>
      <c r="G194" s="19">
        <f>IF(Taxi_journeydata_clean!K193="","",F194*(1+1/EXP(B194)))</f>
        <v>10.818871504948001</v>
      </c>
      <c r="H194" s="30">
        <f>IF(Taxi_journeydata_clean!K193="","",(G194-F194)/F194)</f>
        <v>0.20189651799465555</v>
      </c>
      <c r="I194" s="31">
        <f>IF(Taxi_journeydata_clean!K193="","",ROUND(ROUNDUP(H194,1),1))</f>
        <v>0.3</v>
      </c>
      <c r="J194" s="32">
        <f>IF(Taxi_journeydata_clean!K193="","",IF(I194&gt;200%,'Taxi_location&amp;demand'!F207,VLOOKUP(I194,'Taxi_location&amp;demand'!$E$5:$F$26,2,FALSE)))</f>
        <v>-3.4340000000000002E-2</v>
      </c>
      <c r="K194" s="32">
        <f>IF(Taxi_journeydata_clean!K193="","",1+J194)</f>
        <v>0.96565999999999996</v>
      </c>
      <c r="M194" s="19">
        <f>IF(Taxi_journeydata_clean!K193="","",F194*(1+R_/EXP(B194)))</f>
        <v>13.716912988907854</v>
      </c>
      <c r="N194" s="30">
        <f>IF(Taxi_journeydata_clean!K193="","",(M194-F194)/F194)</f>
        <v>0.52384746888471811</v>
      </c>
      <c r="O194" s="31">
        <f>IF(Taxi_journeydata_clean!K193="","",ROUND(ROUNDUP(N194,1),1))</f>
        <v>0.6</v>
      </c>
      <c r="P194" s="32">
        <f>IF(Taxi_journeydata_clean!K193="","",IF(O194&gt;200%,'Taxi_location&amp;demand'!F207,VLOOKUP(O194,'Taxi_location&amp;demand'!$E$5:$F$26,2,FALSE)))</f>
        <v>-8.8880000000000001E-2</v>
      </c>
      <c r="Q194" s="32">
        <f>IF(Taxi_journeydata_clean!K193="","",1+P194)</f>
        <v>0.91112000000000004</v>
      </c>
      <c r="S194" t="str">
        <f>IF(Taxi_journeydata_clean!K193="","",VLOOKUP(Taxi_journeydata_clean!G193,'Taxi_location&amp;demand'!$A$5:$B$269,2,FALSE))</f>
        <v>B</v>
      </c>
      <c r="T194" t="str">
        <f>IF(Taxi_journeydata_clean!K193="","",VLOOKUP(Taxi_journeydata_clean!H193,'Taxi_location&amp;demand'!$A$5:$B$269,2,FALSE))</f>
        <v>B</v>
      </c>
      <c r="U194" t="str">
        <f>IF(Taxi_journeydata_clean!K193="","",IF(OR(S194="A",T194="A"),"Y","N"))</f>
        <v>N</v>
      </c>
    </row>
    <row r="195" spans="2:21" x14ac:dyDescent="0.35">
      <c r="B195">
        <f>IF(Taxi_journeydata_clean!J194="","",Taxi_journeydata_clean!J194)</f>
        <v>1.63</v>
      </c>
      <c r="C195" s="18">
        <f>IF(Taxi_journeydata_clean!J194="","",Taxi_journeydata_clean!N194)</f>
        <v>12.616666671819985</v>
      </c>
      <c r="D195" s="19">
        <f>IF(Taxi_journeydata_clean!K194="","",Taxi_journeydata_clean!K194)</f>
        <v>9</v>
      </c>
      <c r="F195" s="19">
        <f>IF(Taxi_journeydata_clean!K194="","",Constant+Dist_Mult*Fare_analysis!B195+Dur_Mult*Fare_analysis!C195)</f>
        <v>9.3021666685733937</v>
      </c>
      <c r="G195" s="19">
        <f>IF(Taxi_journeydata_clean!K194="","",F195*(1+1/EXP(B195)))</f>
        <v>11.124736222404509</v>
      </c>
      <c r="H195" s="30">
        <f>IF(Taxi_journeydata_clean!K194="","",(G195-F195)/F195)</f>
        <v>0.19592957412690931</v>
      </c>
      <c r="I195" s="31">
        <f>IF(Taxi_journeydata_clean!K194="","",ROUND(ROUNDUP(H195,1),1))</f>
        <v>0.2</v>
      </c>
      <c r="J195" s="32">
        <f>IF(Taxi_journeydata_clean!K194="","",IF(I195&gt;200%,'Taxi_location&amp;demand'!F208,VLOOKUP(I195,'Taxi_location&amp;demand'!$E$5:$F$26,2,FALSE)))</f>
        <v>-2.1210000000000003E-2</v>
      </c>
      <c r="K195" s="32">
        <f>IF(Taxi_journeydata_clean!K194="","",1+J195)</f>
        <v>0.97879000000000005</v>
      </c>
      <c r="M195" s="19">
        <f>IF(Taxi_journeydata_clean!K194="","",F195*(1+R_/EXP(B195)))</f>
        <v>14.031066686879081</v>
      </c>
      <c r="N195" s="30">
        <f>IF(Taxi_journeydata_clean!K194="","",(M195-F195)/F195)</f>
        <v>0.50836543643986598</v>
      </c>
      <c r="O195" s="31">
        <f>IF(Taxi_journeydata_clean!K194="","",ROUND(ROUNDUP(N195,1),1))</f>
        <v>0.6</v>
      </c>
      <c r="P195" s="32">
        <f>IF(Taxi_journeydata_clean!K194="","",IF(O195&gt;200%,'Taxi_location&amp;demand'!F208,VLOOKUP(O195,'Taxi_location&amp;demand'!$E$5:$F$26,2,FALSE)))</f>
        <v>-8.8880000000000001E-2</v>
      </c>
      <c r="Q195" s="32">
        <f>IF(Taxi_journeydata_clean!K194="","",1+P195)</f>
        <v>0.91112000000000004</v>
      </c>
      <c r="S195" t="str">
        <f>IF(Taxi_journeydata_clean!K194="","",VLOOKUP(Taxi_journeydata_clean!G194,'Taxi_location&amp;demand'!$A$5:$B$269,2,FALSE))</f>
        <v>A</v>
      </c>
      <c r="T195" t="str">
        <f>IF(Taxi_journeydata_clean!K194="","",VLOOKUP(Taxi_journeydata_clean!H194,'Taxi_location&amp;demand'!$A$5:$B$269,2,FALSE))</f>
        <v>A</v>
      </c>
      <c r="U195" t="str">
        <f>IF(Taxi_journeydata_clean!K194="","",IF(OR(S195="A",T195="A"),"Y","N"))</f>
        <v>Y</v>
      </c>
    </row>
    <row r="196" spans="2:21" x14ac:dyDescent="0.35">
      <c r="B196">
        <f>IF(Taxi_journeydata_clean!J195="","",Taxi_journeydata_clean!J195)</f>
        <v>0.72</v>
      </c>
      <c r="C196" s="18">
        <f>IF(Taxi_journeydata_clean!J195="","",Taxi_journeydata_clean!N195)</f>
        <v>4.5833333360496908</v>
      </c>
      <c r="D196" s="19">
        <f>IF(Taxi_journeydata_clean!K195="","",Taxi_journeydata_clean!K195)</f>
        <v>5</v>
      </c>
      <c r="F196" s="19">
        <f>IF(Taxi_journeydata_clean!K195="","",Constant+Dist_Mult*Fare_analysis!B196+Dur_Mult*Fare_analysis!C196)</f>
        <v>4.6918333343383853</v>
      </c>
      <c r="G196" s="19">
        <f>IF(Taxi_journeydata_clean!K195="","",F196*(1+1/EXP(B196)))</f>
        <v>6.9755937944157909</v>
      </c>
      <c r="H196" s="30">
        <f>IF(Taxi_journeydata_clean!K195="","",(G196-F196)/F196)</f>
        <v>0.48675225595997179</v>
      </c>
      <c r="I196" s="31">
        <f>IF(Taxi_journeydata_clean!K195="","",ROUND(ROUNDUP(H196,1),1))</f>
        <v>0.5</v>
      </c>
      <c r="J196" s="32">
        <f>IF(Taxi_journeydata_clean!K195="","",IF(I196&gt;200%,'Taxi_location&amp;demand'!F209,VLOOKUP(I196,'Taxi_location&amp;demand'!$E$5:$F$26,2,FALSE)))</f>
        <v>-6.7670000000000008E-2</v>
      </c>
      <c r="K196" s="32">
        <f>IF(Taxi_journeydata_clean!K195="","",1+J196)</f>
        <v>0.93232999999999999</v>
      </c>
      <c r="M196" s="19">
        <f>IF(Taxi_journeydata_clean!K195="","",F196*(1+R_/EXP(B196)))</f>
        <v>10.617354727343379</v>
      </c>
      <c r="N196" s="30">
        <f>IF(Taxi_journeydata_clean!K195="","",(M196-F196)/F196)</f>
        <v>1.2629437089415658</v>
      </c>
      <c r="O196" s="31">
        <f>IF(Taxi_journeydata_clean!K195="","",ROUND(ROUNDUP(N196,1),1))</f>
        <v>1.3</v>
      </c>
      <c r="P196" s="32">
        <f>IF(Taxi_journeydata_clean!K195="","",IF(O196&gt;200%,'Taxi_location&amp;demand'!F209,VLOOKUP(O196,'Taxi_location&amp;demand'!$E$5:$F$26,2,FALSE)))</f>
        <v>-0.47469999999999996</v>
      </c>
      <c r="Q196" s="32">
        <f>IF(Taxi_journeydata_clean!K195="","",1+P196)</f>
        <v>0.5253000000000001</v>
      </c>
      <c r="S196" t="str">
        <f>IF(Taxi_journeydata_clean!K195="","",VLOOKUP(Taxi_journeydata_clean!G195,'Taxi_location&amp;demand'!$A$5:$B$269,2,FALSE))</f>
        <v>Q</v>
      </c>
      <c r="T196" t="str">
        <f>IF(Taxi_journeydata_clean!K195="","",VLOOKUP(Taxi_journeydata_clean!H195,'Taxi_location&amp;demand'!$A$5:$B$269,2,FALSE))</f>
        <v>Q</v>
      </c>
      <c r="U196" t="str">
        <f>IF(Taxi_journeydata_clean!K195="","",IF(OR(S196="A",T196="A"),"Y","N"))</f>
        <v>N</v>
      </c>
    </row>
    <row r="197" spans="2:21" x14ac:dyDescent="0.35">
      <c r="B197">
        <f>IF(Taxi_journeydata_clean!J196="","",Taxi_journeydata_clean!J196)</f>
        <v>1.67</v>
      </c>
      <c r="C197" s="18">
        <f>IF(Taxi_journeydata_clean!J196="","",Taxi_journeydata_clean!N196)</f>
        <v>12.399999996414408</v>
      </c>
      <c r="D197" s="19">
        <f>IF(Taxi_journeydata_clean!K196="","",Taxi_journeydata_clean!K196)</f>
        <v>10</v>
      </c>
      <c r="F197" s="19">
        <f>IF(Taxi_journeydata_clean!K196="","",Constant+Dist_Mult*Fare_analysis!B197+Dur_Mult*Fare_analysis!C197)</f>
        <v>9.2939999986733302</v>
      </c>
      <c r="G197" s="19">
        <f>IF(Taxi_journeydata_clean!K196="","",F197*(1+1/EXP(B197)))</f>
        <v>11.0435682264701</v>
      </c>
      <c r="H197" s="30">
        <f>IF(Taxi_journeydata_clean!K196="","",(G197-F197)/F197)</f>
        <v>0.18824706563874669</v>
      </c>
      <c r="I197" s="31">
        <f>IF(Taxi_journeydata_clean!K196="","",ROUND(ROUNDUP(H197,1),1))</f>
        <v>0.2</v>
      </c>
      <c r="J197" s="32">
        <f>IF(Taxi_journeydata_clean!K196="","",IF(I197&gt;200%,'Taxi_location&amp;demand'!F210,VLOOKUP(I197,'Taxi_location&amp;demand'!$E$5:$F$26,2,FALSE)))</f>
        <v>-2.1210000000000003E-2</v>
      </c>
      <c r="K197" s="32">
        <f>IF(Taxi_journeydata_clean!K196="","",1+J197)</f>
        <v>0.97879000000000005</v>
      </c>
      <c r="M197" s="19">
        <f>IF(Taxi_journeydata_clean!K196="","",F197*(1+R_/EXP(B197)))</f>
        <v>13.833488330991782</v>
      </c>
      <c r="N197" s="30">
        <f>IF(Taxi_journeydata_clean!K196="","",(M197-F197)/F197)</f>
        <v>0.48843214256148487</v>
      </c>
      <c r="O197" s="31">
        <f>IF(Taxi_journeydata_clean!K196="","",ROUND(ROUNDUP(N197,1),1))</f>
        <v>0.5</v>
      </c>
      <c r="P197" s="32">
        <f>IF(Taxi_journeydata_clean!K196="","",IF(O197&gt;200%,'Taxi_location&amp;demand'!F210,VLOOKUP(O197,'Taxi_location&amp;demand'!$E$5:$F$26,2,FALSE)))</f>
        <v>-6.7670000000000008E-2</v>
      </c>
      <c r="Q197" s="32">
        <f>IF(Taxi_journeydata_clean!K196="","",1+P197)</f>
        <v>0.93232999999999999</v>
      </c>
      <c r="S197" t="str">
        <f>IF(Taxi_journeydata_clean!K196="","",VLOOKUP(Taxi_journeydata_clean!G196,'Taxi_location&amp;demand'!$A$5:$B$269,2,FALSE))</f>
        <v>B</v>
      </c>
      <c r="T197" t="str">
        <f>IF(Taxi_journeydata_clean!K196="","",VLOOKUP(Taxi_journeydata_clean!H196,'Taxi_location&amp;demand'!$A$5:$B$269,2,FALSE))</f>
        <v>B</v>
      </c>
      <c r="U197" t="str">
        <f>IF(Taxi_journeydata_clean!K196="","",IF(OR(S197="A",T197="A"),"Y","N"))</f>
        <v>N</v>
      </c>
    </row>
    <row r="198" spans="2:21" x14ac:dyDescent="0.35">
      <c r="B198">
        <f>IF(Taxi_journeydata_clean!J197="","",Taxi_journeydata_clean!J197)</f>
        <v>4.8</v>
      </c>
      <c r="C198" s="18">
        <f>IF(Taxi_journeydata_clean!J197="","",Taxi_journeydata_clean!N197)</f>
        <v>33.166666666511446</v>
      </c>
      <c r="D198" s="19">
        <f>IF(Taxi_journeydata_clean!K197="","",Taxi_journeydata_clean!K197)</f>
        <v>23</v>
      </c>
      <c r="F198" s="19">
        <f>IF(Taxi_journeydata_clean!K197="","",Constant+Dist_Mult*Fare_analysis!B198+Dur_Mult*Fare_analysis!C198)</f>
        <v>22.611666666609235</v>
      </c>
      <c r="G198" s="19">
        <f>IF(Taxi_journeydata_clean!K197="","",F198*(1+1/EXP(B198)))</f>
        <v>22.797754963632187</v>
      </c>
      <c r="H198" s="30">
        <f>IF(Taxi_journeydata_clean!K197="","",(G198-F198)/F198)</f>
        <v>8.2297470490200249E-3</v>
      </c>
      <c r="I198" s="31">
        <f>IF(Taxi_journeydata_clean!K197="","",ROUND(ROUNDUP(H198,1),1))</f>
        <v>0.1</v>
      </c>
      <c r="J198" s="32">
        <f>IF(Taxi_journeydata_clean!K197="","",IF(I198&gt;200%,'Taxi_location&amp;demand'!F211,VLOOKUP(I198,'Taxi_location&amp;demand'!$E$5:$F$26,2,FALSE)))</f>
        <v>-9.0899999999999991E-3</v>
      </c>
      <c r="K198" s="32">
        <f>IF(Taxi_journeydata_clean!K197="","",1+J198)</f>
        <v>0.99090999999999996</v>
      </c>
      <c r="M198" s="19">
        <f>IF(Taxi_journeydata_clean!K197="","",F198*(1+R_/EXP(B198)))</f>
        <v>23.094497595803972</v>
      </c>
      <c r="N198" s="30">
        <f>IF(Taxi_journeydata_clean!K197="","",(M198-F198)/F198)</f>
        <v>2.1353177380229824E-2</v>
      </c>
      <c r="O198" s="31">
        <f>IF(Taxi_journeydata_clean!K197="","",ROUND(ROUNDUP(N198,1),1))</f>
        <v>0.1</v>
      </c>
      <c r="P198" s="32">
        <f>IF(Taxi_journeydata_clean!K197="","",IF(O198&gt;200%,'Taxi_location&amp;demand'!F211,VLOOKUP(O198,'Taxi_location&amp;demand'!$E$5:$F$26,2,FALSE)))</f>
        <v>-9.0899999999999991E-3</v>
      </c>
      <c r="Q198" s="32">
        <f>IF(Taxi_journeydata_clean!K197="","",1+P198)</f>
        <v>0.99090999999999996</v>
      </c>
      <c r="S198" t="str">
        <f>IF(Taxi_journeydata_clean!K197="","",VLOOKUP(Taxi_journeydata_clean!G197,'Taxi_location&amp;demand'!$A$5:$B$269,2,FALSE))</f>
        <v>A</v>
      </c>
      <c r="T198" t="str">
        <f>IF(Taxi_journeydata_clean!K197="","",VLOOKUP(Taxi_journeydata_clean!H197,'Taxi_location&amp;demand'!$A$5:$B$269,2,FALSE))</f>
        <v>A</v>
      </c>
      <c r="U198" t="str">
        <f>IF(Taxi_journeydata_clean!K197="","",IF(OR(S198="A",T198="A"),"Y","N"))</f>
        <v>Y</v>
      </c>
    </row>
    <row r="199" spans="2:21" x14ac:dyDescent="0.35">
      <c r="B199">
        <f>IF(Taxi_journeydata_clean!J198="","",Taxi_journeydata_clean!J198)</f>
        <v>0.7</v>
      </c>
      <c r="C199" s="18">
        <f>IF(Taxi_journeydata_clean!J198="","",Taxi_journeydata_clean!N198)</f>
        <v>3.7999999977182597</v>
      </c>
      <c r="D199" s="19">
        <f>IF(Taxi_journeydata_clean!K198="","",Taxi_journeydata_clean!K198)</f>
        <v>5</v>
      </c>
      <c r="F199" s="19">
        <f>IF(Taxi_journeydata_clean!K198="","",Constant+Dist_Mult*Fare_analysis!B199+Dur_Mult*Fare_analysis!C199)</f>
        <v>4.3659999991557559</v>
      </c>
      <c r="G199" s="19">
        <f>IF(Taxi_journeydata_clean!K198="","",F199*(1+1/EXP(B199)))</f>
        <v>6.5340914350898105</v>
      </c>
      <c r="H199" s="30">
        <f>IF(Taxi_journeydata_clean!K198="","",(G199-F199)/F199)</f>
        <v>0.49658530379140947</v>
      </c>
      <c r="I199" s="31">
        <f>IF(Taxi_journeydata_clean!K198="","",ROUND(ROUNDUP(H199,1),1))</f>
        <v>0.5</v>
      </c>
      <c r="J199" s="32">
        <f>IF(Taxi_journeydata_clean!K198="","",IF(I199&gt;200%,'Taxi_location&amp;demand'!F212,VLOOKUP(I199,'Taxi_location&amp;demand'!$E$5:$F$26,2,FALSE)))</f>
        <v>-6.7670000000000008E-2</v>
      </c>
      <c r="K199" s="32">
        <f>IF(Taxi_journeydata_clean!K198="","",1+J199)</f>
        <v>0.93232999999999999</v>
      </c>
      <c r="M199" s="19">
        <f>IF(Taxi_journeydata_clean!K198="","",F199*(1+R_/EXP(B199)))</f>
        <v>9.9914026673422072</v>
      </c>
      <c r="N199" s="30">
        <f>IF(Taxi_journeydata_clean!K198="","",(M199-F199)/F199)</f>
        <v>1.2884568642405458</v>
      </c>
      <c r="O199" s="31">
        <f>IF(Taxi_journeydata_clean!K198="","",ROUND(ROUNDUP(N199,1),1))</f>
        <v>1.3</v>
      </c>
      <c r="P199" s="32">
        <f>IF(Taxi_journeydata_clean!K198="","",IF(O199&gt;200%,'Taxi_location&amp;demand'!F212,VLOOKUP(O199,'Taxi_location&amp;demand'!$E$5:$F$26,2,FALSE)))</f>
        <v>-0.47469999999999996</v>
      </c>
      <c r="Q199" s="32">
        <f>IF(Taxi_journeydata_clean!K198="","",1+P199)</f>
        <v>0.5253000000000001</v>
      </c>
      <c r="S199" t="str">
        <f>IF(Taxi_journeydata_clean!K198="","",VLOOKUP(Taxi_journeydata_clean!G198,'Taxi_location&amp;demand'!$A$5:$B$269,2,FALSE))</f>
        <v>A</v>
      </c>
      <c r="T199" t="str">
        <f>IF(Taxi_journeydata_clean!K198="","",VLOOKUP(Taxi_journeydata_clean!H198,'Taxi_location&amp;demand'!$A$5:$B$269,2,FALSE))</f>
        <v>A</v>
      </c>
      <c r="U199" t="str">
        <f>IF(Taxi_journeydata_clean!K198="","",IF(OR(S199="A",T199="A"),"Y","N"))</f>
        <v>Y</v>
      </c>
    </row>
    <row r="200" spans="2:21" x14ac:dyDescent="0.35">
      <c r="B200">
        <f>IF(Taxi_journeydata_clean!J199="","",Taxi_journeydata_clean!J199)</f>
        <v>0.97</v>
      </c>
      <c r="C200" s="18">
        <f>IF(Taxi_journeydata_clean!J199="","",Taxi_journeydata_clean!N199)</f>
        <v>10.033333331812173</v>
      </c>
      <c r="D200" s="19">
        <f>IF(Taxi_journeydata_clean!K199="","",Taxi_journeydata_clean!K199)</f>
        <v>8</v>
      </c>
      <c r="F200" s="19">
        <f>IF(Taxi_journeydata_clean!K199="","",Constant+Dist_Mult*Fare_analysis!B200+Dur_Mult*Fare_analysis!C200)</f>
        <v>7.1583333327705034</v>
      </c>
      <c r="G200" s="19">
        <f>IF(Taxi_journeydata_clean!K199="","",F200*(1+1/EXP(B200)))</f>
        <v>9.871936080313974</v>
      </c>
      <c r="H200" s="30">
        <f>IF(Taxi_journeydata_clean!K199="","",(G200-F200)/F200)</f>
        <v>0.37908303810339883</v>
      </c>
      <c r="I200" s="31">
        <f>IF(Taxi_journeydata_clean!K199="","",ROUND(ROUNDUP(H200,1),1))</f>
        <v>0.4</v>
      </c>
      <c r="J200" s="32">
        <f>IF(Taxi_journeydata_clean!K199="","",IF(I200&gt;200%,'Taxi_location&amp;demand'!F213,VLOOKUP(I200,'Taxi_location&amp;demand'!$E$5:$F$26,2,FALSE)))</f>
        <v>-4.6460000000000001E-2</v>
      </c>
      <c r="K200" s="32">
        <f>IF(Taxi_journeydata_clean!K199="","",1+J200)</f>
        <v>0.95354000000000005</v>
      </c>
      <c r="M200" s="19">
        <f>IF(Taxi_journeydata_clean!K199="","",F200*(1+R_/EXP(B200)))</f>
        <v>14.199137924045793</v>
      </c>
      <c r="N200" s="30">
        <f>IF(Taxi_journeydata_clean!K199="","",(M200-F200)/F200)</f>
        <v>0.98358154949879562</v>
      </c>
      <c r="O200" s="31">
        <f>IF(Taxi_journeydata_clean!K199="","",ROUND(ROUNDUP(N200,1),1))</f>
        <v>1</v>
      </c>
      <c r="P200" s="32">
        <f>IF(Taxi_journeydata_clean!K199="","",IF(O200&gt;200%,'Taxi_location&amp;demand'!F213,VLOOKUP(O200,'Taxi_location&amp;demand'!$E$5:$F$26,2,FALSE)))</f>
        <v>-0.28280000000000005</v>
      </c>
      <c r="Q200" s="32">
        <f>IF(Taxi_journeydata_clean!K199="","",1+P200)</f>
        <v>0.71719999999999995</v>
      </c>
      <c r="S200" t="str">
        <f>IF(Taxi_journeydata_clean!K199="","",VLOOKUP(Taxi_journeydata_clean!G199,'Taxi_location&amp;demand'!$A$5:$B$269,2,FALSE))</f>
        <v>A</v>
      </c>
      <c r="T200" t="str">
        <f>IF(Taxi_journeydata_clean!K199="","",VLOOKUP(Taxi_journeydata_clean!H199,'Taxi_location&amp;demand'!$A$5:$B$269,2,FALSE))</f>
        <v>Bx</v>
      </c>
      <c r="U200" t="str">
        <f>IF(Taxi_journeydata_clean!K199="","",IF(OR(S200="A",T200="A"),"Y","N"))</f>
        <v>Y</v>
      </c>
    </row>
    <row r="201" spans="2:21" x14ac:dyDescent="0.35">
      <c r="B201">
        <f>IF(Taxi_journeydata_clean!J200="","",Taxi_journeydata_clean!J200)</f>
        <v>5.57</v>
      </c>
      <c r="C201" s="18">
        <f>IF(Taxi_journeydata_clean!J200="","",Taxi_journeydata_clean!N200)</f>
        <v>28.216666661901399</v>
      </c>
      <c r="D201" s="19">
        <f>IF(Taxi_journeydata_clean!K200="","",Taxi_journeydata_clean!K200)</f>
        <v>22.5</v>
      </c>
      <c r="F201" s="19">
        <f>IF(Taxi_journeydata_clean!K200="","",Constant+Dist_Mult*Fare_analysis!B201+Dur_Mult*Fare_analysis!C201)</f>
        <v>22.166166664903521</v>
      </c>
      <c r="G201" s="19">
        <f>IF(Taxi_journeydata_clean!K200="","",F201*(1+1/EXP(B201)))</f>
        <v>22.250630409245709</v>
      </c>
      <c r="H201" s="30">
        <f>IF(Taxi_journeydata_clean!K200="","",(G201-F201)/F201)</f>
        <v>3.8104804325919755E-3</v>
      </c>
      <c r="I201" s="31">
        <f>IF(Taxi_journeydata_clean!K200="","",ROUND(ROUNDUP(H201,1),1))</f>
        <v>0.1</v>
      </c>
      <c r="J201" s="32">
        <f>IF(Taxi_journeydata_clean!K200="","",IF(I201&gt;200%,'Taxi_location&amp;demand'!F214,VLOOKUP(I201,'Taxi_location&amp;demand'!$E$5:$F$26,2,FALSE)))</f>
        <v>-9.0899999999999991E-3</v>
      </c>
      <c r="K201" s="32">
        <f>IF(Taxi_journeydata_clean!K200="","",1+J201)</f>
        <v>0.99090999999999996</v>
      </c>
      <c r="M201" s="19">
        <f>IF(Taxi_journeydata_clean!K200="","",F201*(1+R_/EXP(B201)))</f>
        <v>22.385319125409811</v>
      </c>
      <c r="N201" s="30">
        <f>IF(Taxi_journeydata_clean!K200="","",(M201-F201)/F201)</f>
        <v>9.8868001770140122E-3</v>
      </c>
      <c r="O201" s="31">
        <f>IF(Taxi_journeydata_clean!K200="","",ROUND(ROUNDUP(N201,1),1))</f>
        <v>0.1</v>
      </c>
      <c r="P201" s="32">
        <f>IF(Taxi_journeydata_clean!K200="","",IF(O201&gt;200%,'Taxi_location&amp;demand'!F214,VLOOKUP(O201,'Taxi_location&amp;demand'!$E$5:$F$26,2,FALSE)))</f>
        <v>-9.0899999999999991E-3</v>
      </c>
      <c r="Q201" s="32">
        <f>IF(Taxi_journeydata_clean!K200="","",1+P201)</f>
        <v>0.99090999999999996</v>
      </c>
      <c r="S201" t="str">
        <f>IF(Taxi_journeydata_clean!K200="","",VLOOKUP(Taxi_journeydata_clean!G200,'Taxi_location&amp;demand'!$A$5:$B$269,2,FALSE))</f>
        <v>A</v>
      </c>
      <c r="T201" t="str">
        <f>IF(Taxi_journeydata_clean!K200="","",VLOOKUP(Taxi_journeydata_clean!H200,'Taxi_location&amp;demand'!$A$5:$B$269,2,FALSE))</f>
        <v>A</v>
      </c>
      <c r="U201" t="str">
        <f>IF(Taxi_journeydata_clean!K200="","",IF(OR(S201="A",T201="A"),"Y","N"))</f>
        <v>Y</v>
      </c>
    </row>
    <row r="202" spans="2:21" x14ac:dyDescent="0.35">
      <c r="B202">
        <f>IF(Taxi_journeydata_clean!J201="","",Taxi_journeydata_clean!J201)</f>
        <v>5.25</v>
      </c>
      <c r="C202" s="18">
        <f>IF(Taxi_journeydata_clean!J201="","",Taxi_journeydata_clean!N201)</f>
        <v>22.766666666138917</v>
      </c>
      <c r="D202" s="19">
        <f>IF(Taxi_journeydata_clean!K201="","",Taxi_journeydata_clean!K201)</f>
        <v>19.5</v>
      </c>
      <c r="F202" s="19">
        <f>IF(Taxi_journeydata_clean!K201="","",Constant+Dist_Mult*Fare_analysis!B202+Dur_Mult*Fare_analysis!C202)</f>
        <v>19.5736666664714</v>
      </c>
      <c r="G202" s="19">
        <f>IF(Taxi_journeydata_clean!K201="","",F202*(1+1/EXP(B202)))</f>
        <v>19.676379842443151</v>
      </c>
      <c r="H202" s="30">
        <f>IF(Taxi_journeydata_clean!K201="","",(G202-F202)/F202)</f>
        <v>5.2475183991813092E-3</v>
      </c>
      <c r="I202" s="31">
        <f>IF(Taxi_journeydata_clean!K201="","",ROUND(ROUNDUP(H202,1),1))</f>
        <v>0.1</v>
      </c>
      <c r="J202" s="32">
        <f>IF(Taxi_journeydata_clean!K201="","",IF(I202&gt;200%,'Taxi_location&amp;demand'!F215,VLOOKUP(I202,'Taxi_location&amp;demand'!$E$5:$F$26,2,FALSE)))</f>
        <v>-9.0899999999999991E-3</v>
      </c>
      <c r="K202" s="32">
        <f>IF(Taxi_journeydata_clean!K201="","",1+J202)</f>
        <v>0.99090999999999996</v>
      </c>
      <c r="M202" s="19">
        <f>IF(Taxi_journeydata_clean!K201="","",F202*(1+R_/EXP(B202)))</f>
        <v>19.840169713618241</v>
      </c>
      <c r="N202" s="30">
        <f>IF(Taxi_journeydata_clean!K201="","",(M202-F202)/F202)</f>
        <v>1.3615387024207688E-2</v>
      </c>
      <c r="O202" s="31">
        <f>IF(Taxi_journeydata_clean!K201="","",ROUND(ROUNDUP(N202,1),1))</f>
        <v>0.1</v>
      </c>
      <c r="P202" s="32">
        <f>IF(Taxi_journeydata_clean!K201="","",IF(O202&gt;200%,'Taxi_location&amp;demand'!F215,VLOOKUP(O202,'Taxi_location&amp;demand'!$E$5:$F$26,2,FALSE)))</f>
        <v>-9.0899999999999991E-3</v>
      </c>
      <c r="Q202" s="32">
        <f>IF(Taxi_journeydata_clean!K201="","",1+P202)</f>
        <v>0.99090999999999996</v>
      </c>
      <c r="S202" t="str">
        <f>IF(Taxi_journeydata_clean!K201="","",VLOOKUP(Taxi_journeydata_clean!G201,'Taxi_location&amp;demand'!$A$5:$B$269,2,FALSE))</f>
        <v>Q</v>
      </c>
      <c r="T202" t="str">
        <f>IF(Taxi_journeydata_clean!K201="","",VLOOKUP(Taxi_journeydata_clean!H201,'Taxi_location&amp;demand'!$A$5:$B$269,2,FALSE))</f>
        <v>Q</v>
      </c>
      <c r="U202" t="str">
        <f>IF(Taxi_journeydata_clean!K201="","",IF(OR(S202="A",T202="A"),"Y","N"))</f>
        <v>N</v>
      </c>
    </row>
    <row r="203" spans="2:21" x14ac:dyDescent="0.35">
      <c r="B203">
        <f>IF(Taxi_journeydata_clean!J202="","",Taxi_journeydata_clean!J202)</f>
        <v>7.87</v>
      </c>
      <c r="C203" s="18">
        <f>IF(Taxi_journeydata_clean!J202="","",Taxi_journeydata_clean!N202)</f>
        <v>30.183333337772638</v>
      </c>
      <c r="D203" s="19">
        <f>IF(Taxi_journeydata_clean!K202="","",Taxi_journeydata_clean!K202)</f>
        <v>27</v>
      </c>
      <c r="F203" s="19">
        <f>IF(Taxi_journeydata_clean!K202="","",Constant+Dist_Mult*Fare_analysis!B203+Dur_Mult*Fare_analysis!C203)</f>
        <v>27.033833334975874</v>
      </c>
      <c r="G203" s="19">
        <f>IF(Taxi_journeydata_clean!K202="","",F203*(1+1/EXP(B203)))</f>
        <v>27.044161188251824</v>
      </c>
      <c r="H203" s="30">
        <f>IF(Taxi_journeydata_clean!K202="","",(G203-F203)/F203)</f>
        <v>3.8203436220003858E-4</v>
      </c>
      <c r="I203" s="31">
        <f>IF(Taxi_journeydata_clean!K202="","",ROUND(ROUNDUP(H203,1),1))</f>
        <v>0.1</v>
      </c>
      <c r="J203" s="32">
        <f>IF(Taxi_journeydata_clean!K202="","",IF(I203&gt;200%,'Taxi_location&amp;demand'!F216,VLOOKUP(I203,'Taxi_location&amp;demand'!$E$5:$F$26,2,FALSE)))</f>
        <v>-9.0899999999999991E-3</v>
      </c>
      <c r="K203" s="32">
        <f>IF(Taxi_journeydata_clean!K202="","",1+J203)</f>
        <v>0.99090999999999996</v>
      </c>
      <c r="M203" s="19">
        <f>IF(Taxi_journeydata_clean!K202="","",F203*(1+R_/EXP(B203)))</f>
        <v>27.060630329056583</v>
      </c>
      <c r="N203" s="30">
        <f>IF(Taxi_journeydata_clean!K202="","",(M203-F203)/F203)</f>
        <v>9.9123915386572278E-4</v>
      </c>
      <c r="O203" s="31">
        <f>IF(Taxi_journeydata_clean!K202="","",ROUND(ROUNDUP(N203,1),1))</f>
        <v>0.1</v>
      </c>
      <c r="P203" s="32">
        <f>IF(Taxi_journeydata_clean!K202="","",IF(O203&gt;200%,'Taxi_location&amp;demand'!F216,VLOOKUP(O203,'Taxi_location&amp;demand'!$E$5:$F$26,2,FALSE)))</f>
        <v>-9.0899999999999991E-3</v>
      </c>
      <c r="Q203" s="32">
        <f>IF(Taxi_journeydata_clean!K202="","",1+P203)</f>
        <v>0.99090999999999996</v>
      </c>
      <c r="S203" t="str">
        <f>IF(Taxi_journeydata_clean!K202="","",VLOOKUP(Taxi_journeydata_clean!G202,'Taxi_location&amp;demand'!$A$5:$B$269,2,FALSE))</f>
        <v>B</v>
      </c>
      <c r="T203" t="str">
        <f>IF(Taxi_journeydata_clean!K202="","",VLOOKUP(Taxi_journeydata_clean!H202,'Taxi_location&amp;demand'!$A$5:$B$269,2,FALSE))</f>
        <v>Q</v>
      </c>
      <c r="U203" t="str">
        <f>IF(Taxi_journeydata_clean!K202="","",IF(OR(S203="A",T203="A"),"Y","N"))</f>
        <v>N</v>
      </c>
    </row>
    <row r="204" spans="2:21" x14ac:dyDescent="0.35">
      <c r="B204">
        <f>IF(Taxi_journeydata_clean!J203="","",Taxi_journeydata_clean!J203)</f>
        <v>1.72</v>
      </c>
      <c r="C204" s="18">
        <f>IF(Taxi_journeydata_clean!J203="","",Taxi_journeydata_clean!N203)</f>
        <v>13.916666671866551</v>
      </c>
      <c r="D204" s="19">
        <f>IF(Taxi_journeydata_clean!K203="","",Taxi_journeydata_clean!K203)</f>
        <v>9.5</v>
      </c>
      <c r="F204" s="19">
        <f>IF(Taxi_journeydata_clean!K203="","",Constant+Dist_Mult*Fare_analysis!B204+Dur_Mult*Fare_analysis!C204)</f>
        <v>9.9451666685906233</v>
      </c>
      <c r="G204" s="19">
        <f>IF(Taxi_journeydata_clean!K203="","",F204*(1+1/EXP(B204)))</f>
        <v>11.726009354272923</v>
      </c>
      <c r="H204" s="30">
        <f>IF(Taxi_journeydata_clean!K203="","",(G204-F204)/F204)</f>
        <v>0.17906614791149314</v>
      </c>
      <c r="I204" s="31">
        <f>IF(Taxi_journeydata_clean!K203="","",ROUND(ROUNDUP(H204,1),1))</f>
        <v>0.2</v>
      </c>
      <c r="J204" s="32">
        <f>IF(Taxi_journeydata_clean!K203="","",IF(I204&gt;200%,'Taxi_location&amp;demand'!F217,VLOOKUP(I204,'Taxi_location&amp;demand'!$E$5:$F$26,2,FALSE)))</f>
        <v>-2.1210000000000003E-2</v>
      </c>
      <c r="K204" s="32">
        <f>IF(Taxi_journeydata_clean!K203="","",1+J204)</f>
        <v>0.97879000000000005</v>
      </c>
      <c r="M204" s="19">
        <f>IF(Taxi_journeydata_clean!K203="","",F204*(1+R_/EXP(B204)))</f>
        <v>14.56580075699641</v>
      </c>
      <c r="N204" s="30">
        <f>IF(Taxi_journeydata_clean!K203="","",(M204-F204)/F204)</f>
        <v>0.46461102587641184</v>
      </c>
      <c r="O204" s="31">
        <f>IF(Taxi_journeydata_clean!K203="","",ROUND(ROUNDUP(N204,1),1))</f>
        <v>0.5</v>
      </c>
      <c r="P204" s="32">
        <f>IF(Taxi_journeydata_clean!K203="","",IF(O204&gt;200%,'Taxi_location&amp;demand'!F217,VLOOKUP(O204,'Taxi_location&amp;demand'!$E$5:$F$26,2,FALSE)))</f>
        <v>-6.7670000000000008E-2</v>
      </c>
      <c r="Q204" s="32">
        <f>IF(Taxi_journeydata_clean!K203="","",1+P204)</f>
        <v>0.93232999999999999</v>
      </c>
      <c r="S204" t="str">
        <f>IF(Taxi_journeydata_clean!K203="","",VLOOKUP(Taxi_journeydata_clean!G203,'Taxi_location&amp;demand'!$A$5:$B$269,2,FALSE))</f>
        <v>A</v>
      </c>
      <c r="T204" t="str">
        <f>IF(Taxi_journeydata_clean!K203="","",VLOOKUP(Taxi_journeydata_clean!H203,'Taxi_location&amp;demand'!$A$5:$B$269,2,FALSE))</f>
        <v>A</v>
      </c>
      <c r="U204" t="str">
        <f>IF(Taxi_journeydata_clean!K203="","",IF(OR(S204="A",T204="A"),"Y","N"))</f>
        <v>Y</v>
      </c>
    </row>
    <row r="205" spans="2:21" x14ac:dyDescent="0.35">
      <c r="B205">
        <f>IF(Taxi_journeydata_clean!J204="","",Taxi_journeydata_clean!J204)</f>
        <v>1.6</v>
      </c>
      <c r="C205" s="18">
        <f>IF(Taxi_journeydata_clean!J204="","",Taxi_journeydata_clean!N204)</f>
        <v>12.15000000083819</v>
      </c>
      <c r="D205" s="19">
        <f>IF(Taxi_journeydata_clean!K204="","",Taxi_journeydata_clean!K204)</f>
        <v>9.5</v>
      </c>
      <c r="F205" s="19">
        <f>IF(Taxi_journeydata_clean!K204="","",Constant+Dist_Mult*Fare_analysis!B205+Dur_Mult*Fare_analysis!C205)</f>
        <v>9.0755000003101305</v>
      </c>
      <c r="G205" s="19">
        <f>IF(Taxi_journeydata_clean!K204="","",F205*(1+1/EXP(B205)))</f>
        <v>10.907811849433241</v>
      </c>
      <c r="H205" s="30">
        <f>IF(Taxi_journeydata_clean!K204="","",(G205-F205)/F205)</f>
        <v>0.20189651799465549</v>
      </c>
      <c r="I205" s="31">
        <f>IF(Taxi_journeydata_clean!K204="","",ROUND(ROUNDUP(H205,1),1))</f>
        <v>0.3</v>
      </c>
      <c r="J205" s="32">
        <f>IF(Taxi_journeydata_clean!K204="","",IF(I205&gt;200%,'Taxi_location&amp;demand'!F218,VLOOKUP(I205,'Taxi_location&amp;demand'!$E$5:$F$26,2,FALSE)))</f>
        <v>-3.4340000000000002E-2</v>
      </c>
      <c r="K205" s="32">
        <f>IF(Taxi_journeydata_clean!K204="","",1+J205)</f>
        <v>0.96565999999999996</v>
      </c>
      <c r="M205" s="19">
        <f>IF(Taxi_journeydata_clean!K204="","",F205*(1+R_/EXP(B205)))</f>
        <v>13.82967770433585</v>
      </c>
      <c r="N205" s="30">
        <f>IF(Taxi_journeydata_clean!K204="","",(M205-F205)/F205)</f>
        <v>0.52384746888471811</v>
      </c>
      <c r="O205" s="31">
        <f>IF(Taxi_journeydata_clean!K204="","",ROUND(ROUNDUP(N205,1),1))</f>
        <v>0.6</v>
      </c>
      <c r="P205" s="32">
        <f>IF(Taxi_journeydata_clean!K204="","",IF(O205&gt;200%,'Taxi_location&amp;demand'!F218,VLOOKUP(O205,'Taxi_location&amp;demand'!$E$5:$F$26,2,FALSE)))</f>
        <v>-8.8880000000000001E-2</v>
      </c>
      <c r="Q205" s="32">
        <f>IF(Taxi_journeydata_clean!K204="","",1+P205)</f>
        <v>0.91112000000000004</v>
      </c>
      <c r="S205" t="str">
        <f>IF(Taxi_journeydata_clean!K204="","",VLOOKUP(Taxi_journeydata_clean!G204,'Taxi_location&amp;demand'!$A$5:$B$269,2,FALSE))</f>
        <v>B</v>
      </c>
      <c r="T205" t="str">
        <f>IF(Taxi_journeydata_clean!K204="","",VLOOKUP(Taxi_journeydata_clean!H204,'Taxi_location&amp;demand'!$A$5:$B$269,2,FALSE))</f>
        <v>Q</v>
      </c>
      <c r="U205" t="str">
        <f>IF(Taxi_journeydata_clean!K204="","",IF(OR(S205="A",T205="A"),"Y","N"))</f>
        <v>N</v>
      </c>
    </row>
    <row r="206" spans="2:21" x14ac:dyDescent="0.35">
      <c r="B206">
        <f>IF(Taxi_journeydata_clean!J205="","",Taxi_journeydata_clean!J205)</f>
        <v>1.79</v>
      </c>
      <c r="C206" s="18">
        <f>IF(Taxi_journeydata_clean!J205="","",Taxi_journeydata_clean!N205)</f>
        <v>17.149999996181577</v>
      </c>
      <c r="D206" s="19">
        <f>IF(Taxi_journeydata_clean!K205="","",Taxi_journeydata_clean!K205)</f>
        <v>11.5</v>
      </c>
      <c r="F206" s="19">
        <f>IF(Taxi_journeydata_clean!K205="","",Constant+Dist_Mult*Fare_analysis!B206+Dur_Mult*Fare_analysis!C206)</f>
        <v>11.267499998587184</v>
      </c>
      <c r="G206" s="19">
        <f>IF(Taxi_journeydata_clean!K205="","",F206*(1+1/EXP(B206)))</f>
        <v>13.14872371007468</v>
      </c>
      <c r="H206" s="30">
        <f>IF(Taxi_journeydata_clean!K205="","",(G206-F206)/F206)</f>
        <v>0.16696016966704069</v>
      </c>
      <c r="I206" s="31">
        <f>IF(Taxi_journeydata_clean!K205="","",ROUND(ROUNDUP(H206,1),1))</f>
        <v>0.2</v>
      </c>
      <c r="J206" s="32">
        <f>IF(Taxi_journeydata_clean!K205="","",IF(I206&gt;200%,'Taxi_location&amp;demand'!F219,VLOOKUP(I206,'Taxi_location&amp;demand'!$E$5:$F$26,2,FALSE)))</f>
        <v>-2.1210000000000003E-2</v>
      </c>
      <c r="K206" s="32">
        <f>IF(Taxi_journeydata_clean!K205="","",1+J206)</f>
        <v>0.97879000000000005</v>
      </c>
      <c r="M206" s="19">
        <f>IF(Taxi_journeydata_clean!K205="","",F206*(1+R_/EXP(B206)))</f>
        <v>16.148586059193381</v>
      </c>
      <c r="N206" s="30">
        <f>IF(Taxi_journeydata_clean!K205="","",(M206-F206)/F206)</f>
        <v>0.43320044918732903</v>
      </c>
      <c r="O206" s="31">
        <f>IF(Taxi_journeydata_clean!K205="","",ROUND(ROUNDUP(N206,1),1))</f>
        <v>0.5</v>
      </c>
      <c r="P206" s="32">
        <f>IF(Taxi_journeydata_clean!K205="","",IF(O206&gt;200%,'Taxi_location&amp;demand'!F219,VLOOKUP(O206,'Taxi_location&amp;demand'!$E$5:$F$26,2,FALSE)))</f>
        <v>-6.7670000000000008E-2</v>
      </c>
      <c r="Q206" s="32">
        <f>IF(Taxi_journeydata_clean!K205="","",1+P206)</f>
        <v>0.93232999999999999</v>
      </c>
      <c r="S206" t="str">
        <f>IF(Taxi_journeydata_clean!K205="","",VLOOKUP(Taxi_journeydata_clean!G205,'Taxi_location&amp;demand'!$A$5:$B$269,2,FALSE))</f>
        <v>Q</v>
      </c>
      <c r="T206" t="str">
        <f>IF(Taxi_journeydata_clean!K205="","",VLOOKUP(Taxi_journeydata_clean!H205,'Taxi_location&amp;demand'!$A$5:$B$269,2,FALSE))</f>
        <v>U</v>
      </c>
      <c r="U206" t="str">
        <f>IF(Taxi_journeydata_clean!K205="","",IF(OR(S206="A",T206="A"),"Y","N"))</f>
        <v>N</v>
      </c>
    </row>
    <row r="207" spans="2:21" x14ac:dyDescent="0.35">
      <c r="B207">
        <f>IF(Taxi_journeydata_clean!J206="","",Taxi_journeydata_clean!J206)</f>
        <v>0.56999999999999995</v>
      </c>
      <c r="C207" s="18">
        <f>IF(Taxi_journeydata_clean!J206="","",Taxi_journeydata_clean!N206)</f>
        <v>5.1333333284128457</v>
      </c>
      <c r="D207" s="19">
        <f>IF(Taxi_journeydata_clean!K206="","",Taxi_journeydata_clean!K206)</f>
        <v>5</v>
      </c>
      <c r="F207" s="19">
        <f>IF(Taxi_journeydata_clean!K206="","",Constant+Dist_Mult*Fare_analysis!B207+Dur_Mult*Fare_analysis!C207)</f>
        <v>4.6253333315127527</v>
      </c>
      <c r="G207" s="19">
        <f>IF(Taxi_journeydata_clean!K206="","",F207*(1+1/EXP(B207)))</f>
        <v>7.241076992948094</v>
      </c>
      <c r="H207" s="30">
        <f>IF(Taxi_journeydata_clean!K206="","",(G207-F207)/F207)</f>
        <v>0.5655254386995372</v>
      </c>
      <c r="I207" s="31">
        <f>IF(Taxi_journeydata_clean!K206="","",ROUND(ROUNDUP(H207,1),1))</f>
        <v>0.6</v>
      </c>
      <c r="J207" s="32">
        <f>IF(Taxi_journeydata_clean!K206="","",IF(I207&gt;200%,'Taxi_location&amp;demand'!F220,VLOOKUP(I207,'Taxi_location&amp;demand'!$E$5:$F$26,2,FALSE)))</f>
        <v>-8.8880000000000001E-2</v>
      </c>
      <c r="K207" s="32">
        <f>IF(Taxi_journeydata_clean!K206="","",1+J207)</f>
        <v>0.91112000000000004</v>
      </c>
      <c r="M207" s="19">
        <f>IF(Taxi_journeydata_clean!K206="","",F207*(1+R_/EXP(B207)))</f>
        <v>11.412229459807655</v>
      </c>
      <c r="N207" s="30">
        <f>IF(Taxi_journeydata_clean!K206="","",(M207-F207)/F207)</f>
        <v>1.4673312476865734</v>
      </c>
      <c r="O207" s="31">
        <f>IF(Taxi_journeydata_clean!K206="","",ROUND(ROUNDUP(N207,1),1))</f>
        <v>1.5</v>
      </c>
      <c r="P207" s="32">
        <f>IF(Taxi_journeydata_clean!K206="","",IF(O207&gt;200%,'Taxi_location&amp;demand'!F220,VLOOKUP(O207,'Taxi_location&amp;demand'!$E$5:$F$26,2,FALSE)))</f>
        <v>-0.60599999999999998</v>
      </c>
      <c r="Q207" s="32">
        <f>IF(Taxi_journeydata_clean!K206="","",1+P207)</f>
        <v>0.39400000000000002</v>
      </c>
      <c r="S207" t="str">
        <f>IF(Taxi_journeydata_clean!K206="","",VLOOKUP(Taxi_journeydata_clean!G206,'Taxi_location&amp;demand'!$A$5:$B$269,2,FALSE))</f>
        <v>Q</v>
      </c>
      <c r="T207" t="str">
        <f>IF(Taxi_journeydata_clean!K206="","",VLOOKUP(Taxi_journeydata_clean!H206,'Taxi_location&amp;demand'!$A$5:$B$269,2,FALSE))</f>
        <v>Q</v>
      </c>
      <c r="U207" t="str">
        <f>IF(Taxi_journeydata_clean!K206="","",IF(OR(S207="A",T207="A"),"Y","N"))</f>
        <v>N</v>
      </c>
    </row>
    <row r="208" spans="2:21" x14ac:dyDescent="0.35">
      <c r="B208">
        <f>IF(Taxi_journeydata_clean!J207="","",Taxi_journeydata_clean!J207)</f>
        <v>2.0099999999999998</v>
      </c>
      <c r="C208" s="18">
        <f>IF(Taxi_journeydata_clean!J207="","",Taxi_journeydata_clean!N207)</f>
        <v>15.799999994924292</v>
      </c>
      <c r="D208" s="19">
        <f>IF(Taxi_journeydata_clean!K207="","",Taxi_journeydata_clean!K207)</f>
        <v>11.5</v>
      </c>
      <c r="F208" s="19">
        <f>IF(Taxi_journeydata_clean!K207="","",Constant+Dist_Mult*Fare_analysis!B208+Dur_Mult*Fare_analysis!C208)</f>
        <v>11.163999998121987</v>
      </c>
      <c r="G208" s="19">
        <f>IF(Taxi_journeydata_clean!K207="","",F208*(1+1/EXP(B208)))</f>
        <v>12.659849561872894</v>
      </c>
      <c r="H208" s="30">
        <f>IF(Taxi_journeydata_clean!K207="","",(G208-F208)/F208)</f>
        <v>0.13398867466880504</v>
      </c>
      <c r="I208" s="31">
        <f>IF(Taxi_journeydata_clean!K207="","",ROUND(ROUNDUP(H208,1),1))</f>
        <v>0.2</v>
      </c>
      <c r="J208" s="32">
        <f>IF(Taxi_journeydata_clean!K207="","",IF(I208&gt;200%,'Taxi_location&amp;demand'!F221,VLOOKUP(I208,'Taxi_location&amp;demand'!$E$5:$F$26,2,FALSE)))</f>
        <v>-2.1210000000000003E-2</v>
      </c>
      <c r="K208" s="32">
        <f>IF(Taxi_journeydata_clean!K207="","",1+J208)</f>
        <v>0.97879000000000005</v>
      </c>
      <c r="M208" s="19">
        <f>IF(Taxi_journeydata_clean!K207="","",F208*(1+R_/EXP(B208)))</f>
        <v>15.045181385430338</v>
      </c>
      <c r="N208" s="30">
        <f>IF(Taxi_journeydata_clean!K207="","",(M208-F208)/F208)</f>
        <v>0.34765150375862097</v>
      </c>
      <c r="O208" s="31">
        <f>IF(Taxi_journeydata_clean!K207="","",ROUND(ROUNDUP(N208,1),1))</f>
        <v>0.4</v>
      </c>
      <c r="P208" s="32">
        <f>IF(Taxi_journeydata_clean!K207="","",IF(O208&gt;200%,'Taxi_location&amp;demand'!F221,VLOOKUP(O208,'Taxi_location&amp;demand'!$E$5:$F$26,2,FALSE)))</f>
        <v>-4.6460000000000001E-2</v>
      </c>
      <c r="Q208" s="32">
        <f>IF(Taxi_journeydata_clean!K207="","",1+P208)</f>
        <v>0.95354000000000005</v>
      </c>
      <c r="S208" t="str">
        <f>IF(Taxi_journeydata_clean!K207="","",VLOOKUP(Taxi_journeydata_clean!G207,'Taxi_location&amp;demand'!$A$5:$B$269,2,FALSE))</f>
        <v>A</v>
      </c>
      <c r="T208" t="str">
        <f>IF(Taxi_journeydata_clean!K207="","",VLOOKUP(Taxi_journeydata_clean!H207,'Taxi_location&amp;demand'!$A$5:$B$269,2,FALSE))</f>
        <v>A</v>
      </c>
      <c r="U208" t="str">
        <f>IF(Taxi_journeydata_clean!K207="","",IF(OR(S208="A",T208="A"),"Y","N"))</f>
        <v>Y</v>
      </c>
    </row>
    <row r="209" spans="2:21" x14ac:dyDescent="0.35">
      <c r="B209">
        <f>IF(Taxi_journeydata_clean!J208="","",Taxi_journeydata_clean!J208)</f>
        <v>1.46</v>
      </c>
      <c r="C209" s="18">
        <f>IF(Taxi_journeydata_clean!J208="","",Taxi_journeydata_clean!N208)</f>
        <v>6.1500000022351742</v>
      </c>
      <c r="D209" s="19">
        <f>IF(Taxi_journeydata_clean!K208="","",Taxi_journeydata_clean!K208)</f>
        <v>7</v>
      </c>
      <c r="F209" s="19">
        <f>IF(Taxi_journeydata_clean!K208="","",Constant+Dist_Mult*Fare_analysis!B209+Dur_Mult*Fare_analysis!C209)</f>
        <v>6.6035000008270153</v>
      </c>
      <c r="G209" s="19">
        <f>IF(Taxi_journeydata_clean!K208="","",F209*(1+1/EXP(B209)))</f>
        <v>8.1370722411970409</v>
      </c>
      <c r="H209" s="30">
        <f>IF(Taxi_journeydata_clean!K208="","",(G209-F209)/F209)</f>
        <v>0.23223627472975886</v>
      </c>
      <c r="I209" s="31">
        <f>IF(Taxi_journeydata_clean!K208="","",ROUND(ROUNDUP(H209,1),1))</f>
        <v>0.3</v>
      </c>
      <c r="J209" s="32">
        <f>IF(Taxi_journeydata_clean!K208="","",IF(I209&gt;200%,'Taxi_location&amp;demand'!F222,VLOOKUP(I209,'Taxi_location&amp;demand'!$E$5:$F$26,2,FALSE)))</f>
        <v>-3.4340000000000002E-2</v>
      </c>
      <c r="K209" s="32">
        <f>IF(Taxi_journeydata_clean!K208="","",1+J209)</f>
        <v>0.96565999999999996</v>
      </c>
      <c r="M209" s="19">
        <f>IF(Taxi_journeydata_clean!K208="","",F209*(1+R_/EXP(B209)))</f>
        <v>10.582557908556611</v>
      </c>
      <c r="N209" s="30">
        <f>IF(Taxi_journeydata_clean!K208="","",(M209-F209)/F209)</f>
        <v>0.60256801805576776</v>
      </c>
      <c r="O209" s="31">
        <f>IF(Taxi_journeydata_clean!K208="","",ROUND(ROUNDUP(N209,1),1))</f>
        <v>0.7</v>
      </c>
      <c r="P209" s="32">
        <f>IF(Taxi_journeydata_clean!K208="","",IF(O209&gt;200%,'Taxi_location&amp;demand'!F222,VLOOKUP(O209,'Taxi_location&amp;demand'!$E$5:$F$26,2,FALSE)))</f>
        <v>-0.1111</v>
      </c>
      <c r="Q209" s="32">
        <f>IF(Taxi_journeydata_clean!K208="","",1+P209)</f>
        <v>0.88890000000000002</v>
      </c>
      <c r="S209" t="str">
        <f>IF(Taxi_journeydata_clean!K208="","",VLOOKUP(Taxi_journeydata_clean!G208,'Taxi_location&amp;demand'!$A$5:$B$269,2,FALSE))</f>
        <v>A</v>
      </c>
      <c r="T209" t="str">
        <f>IF(Taxi_journeydata_clean!K208="","",VLOOKUP(Taxi_journeydata_clean!H208,'Taxi_location&amp;demand'!$A$5:$B$269,2,FALSE))</f>
        <v>A</v>
      </c>
      <c r="U209" t="str">
        <f>IF(Taxi_journeydata_clean!K208="","",IF(OR(S209="A",T209="A"),"Y","N"))</f>
        <v>Y</v>
      </c>
    </row>
    <row r="210" spans="2:21" x14ac:dyDescent="0.35">
      <c r="B210">
        <f>IF(Taxi_journeydata_clean!J209="","",Taxi_journeydata_clean!J209)</f>
        <v>9.48</v>
      </c>
      <c r="C210" s="18">
        <f>IF(Taxi_journeydata_clean!J209="","",Taxi_journeydata_clean!N209)</f>
        <v>48.74999999650754</v>
      </c>
      <c r="D210" s="19">
        <f>IF(Taxi_journeydata_clean!K209="","",Taxi_journeydata_clean!K209)</f>
        <v>39</v>
      </c>
      <c r="F210" s="19">
        <f>IF(Taxi_journeydata_clean!K209="","",Constant+Dist_Mult*Fare_analysis!B210+Dur_Mult*Fare_analysis!C210)</f>
        <v>36.80149999870779</v>
      </c>
      <c r="G210" s="19">
        <f>IF(Taxi_journeydata_clean!K209="","",F210*(1+1/EXP(B210)))</f>
        <v>36.804310306140891</v>
      </c>
      <c r="H210" s="30">
        <f>IF(Taxi_journeydata_clean!K209="","",(G210-F210)/F210)</f>
        <v>7.636393715473767E-5</v>
      </c>
      <c r="I210" s="31">
        <f>IF(Taxi_journeydata_clean!K209="","",ROUND(ROUNDUP(H210,1),1))</f>
        <v>0.1</v>
      </c>
      <c r="J210" s="32">
        <f>IF(Taxi_journeydata_clean!K209="","",IF(I210&gt;200%,'Taxi_location&amp;demand'!F223,VLOOKUP(I210,'Taxi_location&amp;demand'!$E$5:$F$26,2,FALSE)))</f>
        <v>-9.0899999999999991E-3</v>
      </c>
      <c r="K210" s="32">
        <f>IF(Taxi_journeydata_clean!K209="","",1+J210)</f>
        <v>0.99090999999999996</v>
      </c>
      <c r="M210" s="19">
        <f>IF(Taxi_journeydata_clean!K209="","",F210*(1+R_/EXP(B210)))</f>
        <v>36.808791716515721</v>
      </c>
      <c r="N210" s="30">
        <f>IF(Taxi_journeydata_clean!K209="","",(M210-F210)/F210)</f>
        <v>1.9813642944409448E-4</v>
      </c>
      <c r="O210" s="31">
        <f>IF(Taxi_journeydata_clean!K209="","",ROUND(ROUNDUP(N210,1),1))</f>
        <v>0.1</v>
      </c>
      <c r="P210" s="32">
        <f>IF(Taxi_journeydata_clean!K209="","",IF(O210&gt;200%,'Taxi_location&amp;demand'!F223,VLOOKUP(O210,'Taxi_location&amp;demand'!$E$5:$F$26,2,FALSE)))</f>
        <v>-9.0899999999999991E-3</v>
      </c>
      <c r="Q210" s="32">
        <f>IF(Taxi_journeydata_clean!K209="","",1+P210)</f>
        <v>0.99090999999999996</v>
      </c>
      <c r="S210" t="str">
        <f>IF(Taxi_journeydata_clean!K209="","",VLOOKUP(Taxi_journeydata_clean!G209,'Taxi_location&amp;demand'!$A$5:$B$269,2,FALSE))</f>
        <v>Bx</v>
      </c>
      <c r="T210" t="str">
        <f>IF(Taxi_journeydata_clean!K209="","",VLOOKUP(Taxi_journeydata_clean!H209,'Taxi_location&amp;demand'!$A$5:$B$269,2,FALSE))</f>
        <v>A</v>
      </c>
      <c r="U210" t="str">
        <f>IF(Taxi_journeydata_clean!K209="","",IF(OR(S210="A",T210="A"),"Y","N"))</f>
        <v>Y</v>
      </c>
    </row>
    <row r="211" spans="2:21" x14ac:dyDescent="0.35">
      <c r="B211">
        <f>IF(Taxi_journeydata_clean!J210="","",Taxi_journeydata_clean!J210)</f>
        <v>1.46</v>
      </c>
      <c r="C211" s="18">
        <f>IF(Taxi_journeydata_clean!J210="","",Taxi_journeydata_clean!N210)</f>
        <v>9.0166666684672236</v>
      </c>
      <c r="D211" s="19">
        <f>IF(Taxi_journeydata_clean!K210="","",Taxi_journeydata_clean!K210)</f>
        <v>8</v>
      </c>
      <c r="F211" s="19">
        <f>IF(Taxi_journeydata_clean!K210="","",Constant+Dist_Mult*Fare_analysis!B211+Dur_Mult*Fare_analysis!C211)</f>
        <v>7.6641666673328732</v>
      </c>
      <c r="G211" s="19">
        <f>IF(Taxi_journeydata_clean!K210="","",F211*(1+1/EXP(B211)))</f>
        <v>9.4440641830622507</v>
      </c>
      <c r="H211" s="30">
        <f>IF(Taxi_journeydata_clean!K210="","",(G211-F211)/F211)</f>
        <v>0.23223627472975886</v>
      </c>
      <c r="I211" s="31">
        <f>IF(Taxi_journeydata_clean!K210="","",ROUND(ROUNDUP(H211,1),1))</f>
        <v>0.3</v>
      </c>
      <c r="J211" s="32">
        <f>IF(Taxi_journeydata_clean!K210="","",IF(I211&gt;200%,'Taxi_location&amp;demand'!F224,VLOOKUP(I211,'Taxi_location&amp;demand'!$E$5:$F$26,2,FALSE)))</f>
        <v>-3.4340000000000002E-2</v>
      </c>
      <c r="K211" s="32">
        <f>IF(Taxi_journeydata_clean!K210="","",1+J211)</f>
        <v>0.96565999999999996</v>
      </c>
      <c r="M211" s="19">
        <f>IF(Taxi_journeydata_clean!K210="","",F211*(1+R_/EXP(B211)))</f>
        <v>12.282348386116722</v>
      </c>
      <c r="N211" s="30">
        <f>IF(Taxi_journeydata_clean!K210="","",(M211-F211)/F211)</f>
        <v>0.60256801805576776</v>
      </c>
      <c r="O211" s="31">
        <f>IF(Taxi_journeydata_clean!K210="","",ROUND(ROUNDUP(N211,1),1))</f>
        <v>0.7</v>
      </c>
      <c r="P211" s="32">
        <f>IF(Taxi_journeydata_clean!K210="","",IF(O211&gt;200%,'Taxi_location&amp;demand'!F224,VLOOKUP(O211,'Taxi_location&amp;demand'!$E$5:$F$26,2,FALSE)))</f>
        <v>-0.1111</v>
      </c>
      <c r="Q211" s="32">
        <f>IF(Taxi_journeydata_clean!K210="","",1+P211)</f>
        <v>0.88890000000000002</v>
      </c>
      <c r="S211" t="str">
        <f>IF(Taxi_journeydata_clean!K210="","",VLOOKUP(Taxi_journeydata_clean!G210,'Taxi_location&amp;demand'!$A$5:$B$269,2,FALSE))</f>
        <v>Bx</v>
      </c>
      <c r="T211" t="str">
        <f>IF(Taxi_journeydata_clean!K210="","",VLOOKUP(Taxi_journeydata_clean!H210,'Taxi_location&amp;demand'!$A$5:$B$269,2,FALSE))</f>
        <v>Bx</v>
      </c>
      <c r="U211" t="str">
        <f>IF(Taxi_journeydata_clean!K210="","",IF(OR(S211="A",T211="A"),"Y","N"))</f>
        <v>N</v>
      </c>
    </row>
    <row r="212" spans="2:21" x14ac:dyDescent="0.35">
      <c r="B212">
        <f>IF(Taxi_journeydata_clean!J211="","",Taxi_journeydata_clean!J211)</f>
        <v>12.45</v>
      </c>
      <c r="C212" s="18">
        <f>IF(Taxi_journeydata_clean!J211="","",Taxi_journeydata_clean!N211)</f>
        <v>22.583333331858739</v>
      </c>
      <c r="D212" s="19">
        <f>IF(Taxi_journeydata_clean!K211="","",Taxi_journeydata_clean!K211)</f>
        <v>34</v>
      </c>
      <c r="F212" s="19">
        <f>IF(Taxi_journeydata_clean!K211="","",Constant+Dist_Mult*Fare_analysis!B212+Dur_Mult*Fare_analysis!C212)</f>
        <v>32.465833332787732</v>
      </c>
      <c r="G212" s="19">
        <f>IF(Taxi_journeydata_clean!K211="","",F212*(1+1/EXP(B212)))</f>
        <v>32.465960524922096</v>
      </c>
      <c r="H212" s="30">
        <f>IF(Taxi_journeydata_clean!K211="","",(G212-F212)/F212)</f>
        <v>3.9177227659809811E-6</v>
      </c>
      <c r="I212" s="31">
        <f>IF(Taxi_journeydata_clean!K211="","",ROUND(ROUNDUP(H212,1),1))</f>
        <v>0.1</v>
      </c>
      <c r="J212" s="32">
        <f>IF(Taxi_journeydata_clean!K211="","",IF(I212&gt;200%,'Taxi_location&amp;demand'!F225,VLOOKUP(I212,'Taxi_location&amp;demand'!$E$5:$F$26,2,FALSE)))</f>
        <v>-9.0899999999999991E-3</v>
      </c>
      <c r="K212" s="32">
        <f>IF(Taxi_journeydata_clean!K211="","",1+J212)</f>
        <v>0.99090999999999996</v>
      </c>
      <c r="M212" s="19">
        <f>IF(Taxi_journeydata_clean!K211="","",F212*(1+R_/EXP(B212)))</f>
        <v>32.466163349760343</v>
      </c>
      <c r="N212" s="30">
        <f>IF(Taxi_journeydata_clean!K211="","",(M212-F212)/F212)</f>
        <v>1.016505472780866E-5</v>
      </c>
      <c r="O212" s="31">
        <f>IF(Taxi_journeydata_clean!K211="","",ROUND(ROUNDUP(N212,1),1))</f>
        <v>0.1</v>
      </c>
      <c r="P212" s="32">
        <f>IF(Taxi_journeydata_clean!K211="","",IF(O212&gt;200%,'Taxi_location&amp;demand'!F225,VLOOKUP(O212,'Taxi_location&amp;demand'!$E$5:$F$26,2,FALSE)))</f>
        <v>-9.0899999999999991E-3</v>
      </c>
      <c r="Q212" s="32">
        <f>IF(Taxi_journeydata_clean!K211="","",1+P212)</f>
        <v>0.99090999999999996</v>
      </c>
      <c r="S212" t="str">
        <f>IF(Taxi_journeydata_clean!K211="","",VLOOKUP(Taxi_journeydata_clean!G211,'Taxi_location&amp;demand'!$A$5:$B$269,2,FALSE))</f>
        <v>B</v>
      </c>
      <c r="T212" t="str">
        <f>IF(Taxi_journeydata_clean!K211="","",VLOOKUP(Taxi_journeydata_clean!H211,'Taxi_location&amp;demand'!$A$5:$B$269,2,FALSE))</f>
        <v>Q</v>
      </c>
      <c r="U212" t="str">
        <f>IF(Taxi_journeydata_clean!K211="","",IF(OR(S212="A",T212="A"),"Y","N"))</f>
        <v>N</v>
      </c>
    </row>
    <row r="213" spans="2:21" x14ac:dyDescent="0.35">
      <c r="B213">
        <f>IF(Taxi_journeydata_clean!J212="","",Taxi_journeydata_clean!J212)</f>
        <v>1.1100000000000001</v>
      </c>
      <c r="C213" s="18">
        <f>IF(Taxi_journeydata_clean!J212="","",Taxi_journeydata_clean!N212)</f>
        <v>7.0500000030733645</v>
      </c>
      <c r="D213" s="19">
        <f>IF(Taxi_journeydata_clean!K212="","",Taxi_journeydata_clean!K212)</f>
        <v>6.5</v>
      </c>
      <c r="F213" s="19">
        <f>IF(Taxi_journeydata_clean!K212="","",Constant+Dist_Mult*Fare_analysis!B213+Dur_Mult*Fare_analysis!C213)</f>
        <v>6.3065000011371453</v>
      </c>
      <c r="G213" s="19">
        <f>IF(Taxi_journeydata_clean!K212="","",F213*(1+1/EXP(B213)))</f>
        <v>8.3848635895325803</v>
      </c>
      <c r="H213" s="30">
        <f>IF(Taxi_journeydata_clean!K212="","",(G213-F213)/F213)</f>
        <v>0.32955896107518889</v>
      </c>
      <c r="I213" s="31">
        <f>IF(Taxi_journeydata_clean!K212="","",ROUND(ROUNDUP(H213,1),1))</f>
        <v>0.4</v>
      </c>
      <c r="J213" s="32">
        <f>IF(Taxi_journeydata_clean!K212="","",IF(I213&gt;200%,'Taxi_location&amp;demand'!F226,VLOOKUP(I213,'Taxi_location&amp;demand'!$E$5:$F$26,2,FALSE)))</f>
        <v>-4.6460000000000001E-2</v>
      </c>
      <c r="K213" s="32">
        <f>IF(Taxi_journeydata_clean!K212="","",1+J213)</f>
        <v>0.95354000000000005</v>
      </c>
      <c r="M213" s="19">
        <f>IF(Taxi_journeydata_clean!K212="","",F213*(1+R_/EXP(B213)))</f>
        <v>11.699091790322585</v>
      </c>
      <c r="N213" s="30">
        <f>IF(Taxi_journeydata_clean!K212="","",(M213-F213)/F213)</f>
        <v>0.8550847202430959</v>
      </c>
      <c r="O213" s="31">
        <f>IF(Taxi_journeydata_clean!K212="","",ROUND(ROUNDUP(N213,1),1))</f>
        <v>0.9</v>
      </c>
      <c r="P213" s="32">
        <f>IF(Taxi_journeydata_clean!K212="","",IF(O213&gt;200%,'Taxi_location&amp;demand'!F226,VLOOKUP(O213,'Taxi_location&amp;demand'!$E$5:$F$26,2,FALSE)))</f>
        <v>-0.19190000000000002</v>
      </c>
      <c r="Q213" s="32">
        <f>IF(Taxi_journeydata_clean!K212="","",1+P213)</f>
        <v>0.80810000000000004</v>
      </c>
      <c r="S213" t="str">
        <f>IF(Taxi_journeydata_clean!K212="","",VLOOKUP(Taxi_journeydata_clean!G212,'Taxi_location&amp;demand'!$A$5:$B$269,2,FALSE))</f>
        <v>A</v>
      </c>
      <c r="T213" t="str">
        <f>IF(Taxi_journeydata_clean!K212="","",VLOOKUP(Taxi_journeydata_clean!H212,'Taxi_location&amp;demand'!$A$5:$B$269,2,FALSE))</f>
        <v>A</v>
      </c>
      <c r="U213" t="str">
        <f>IF(Taxi_journeydata_clean!K212="","",IF(OR(S213="A",T213="A"),"Y","N"))</f>
        <v>Y</v>
      </c>
    </row>
    <row r="214" spans="2:21" x14ac:dyDescent="0.35">
      <c r="B214">
        <f>IF(Taxi_journeydata_clean!J213="","",Taxi_journeydata_clean!J213)</f>
        <v>3.45</v>
      </c>
      <c r="C214" s="18">
        <f>IF(Taxi_journeydata_clean!J213="","",Taxi_journeydata_clean!N213)</f>
        <v>18.683333331719041</v>
      </c>
      <c r="D214" s="19">
        <f>IF(Taxi_journeydata_clean!K213="","",Taxi_journeydata_clean!K213)</f>
        <v>15</v>
      </c>
      <c r="F214" s="19">
        <f>IF(Taxi_journeydata_clean!K213="","",Constant+Dist_Mult*Fare_analysis!B214+Dur_Mult*Fare_analysis!C214)</f>
        <v>14.822833332736046</v>
      </c>
      <c r="G214" s="19">
        <f>IF(Taxi_journeydata_clean!K213="","",F214*(1+1/EXP(B214)))</f>
        <v>15.293393609809788</v>
      </c>
      <c r="H214" s="30">
        <f>IF(Taxi_journeydata_clean!K213="","",(G214-F214)/F214)</f>
        <v>3.1745636378067876E-2</v>
      </c>
      <c r="I214" s="31">
        <f>IF(Taxi_journeydata_clean!K213="","",ROUND(ROUNDUP(H214,1),1))</f>
        <v>0.1</v>
      </c>
      <c r="J214" s="32">
        <f>IF(Taxi_journeydata_clean!K213="","",IF(I214&gt;200%,'Taxi_location&amp;demand'!F227,VLOOKUP(I214,'Taxi_location&amp;demand'!$E$5:$F$26,2,FALSE)))</f>
        <v>-9.0899999999999991E-3</v>
      </c>
      <c r="K214" s="32">
        <f>IF(Taxi_journeydata_clean!K213="","",1+J214)</f>
        <v>0.99090999999999996</v>
      </c>
      <c r="M214" s="19">
        <f>IF(Taxi_journeydata_clean!K213="","",F214*(1+R_/EXP(B214)))</f>
        <v>16.043764790847163</v>
      </c>
      <c r="N214" s="30">
        <f>IF(Taxi_journeydata_clean!K213="","",(M214-F214)/F214)</f>
        <v>8.2368291587999243E-2</v>
      </c>
      <c r="O214" s="31">
        <f>IF(Taxi_journeydata_clean!K213="","",ROUND(ROUNDUP(N214,1),1))</f>
        <v>0.1</v>
      </c>
      <c r="P214" s="32">
        <f>IF(Taxi_journeydata_clean!K213="","",IF(O214&gt;200%,'Taxi_location&amp;demand'!F227,VLOOKUP(O214,'Taxi_location&amp;demand'!$E$5:$F$26,2,FALSE)))</f>
        <v>-9.0899999999999991E-3</v>
      </c>
      <c r="Q214" s="32">
        <f>IF(Taxi_journeydata_clean!K213="","",1+P214)</f>
        <v>0.99090999999999996</v>
      </c>
      <c r="S214" t="str">
        <f>IF(Taxi_journeydata_clean!K213="","",VLOOKUP(Taxi_journeydata_clean!G213,'Taxi_location&amp;demand'!$A$5:$B$269,2,FALSE))</f>
        <v>B</v>
      </c>
      <c r="T214" t="str">
        <f>IF(Taxi_journeydata_clean!K213="","",VLOOKUP(Taxi_journeydata_clean!H213,'Taxi_location&amp;demand'!$A$5:$B$269,2,FALSE))</f>
        <v>B</v>
      </c>
      <c r="U214" t="str">
        <f>IF(Taxi_journeydata_clean!K213="","",IF(OR(S214="A",T214="A"),"Y","N"))</f>
        <v>N</v>
      </c>
    </row>
    <row r="215" spans="2:21" x14ac:dyDescent="0.35">
      <c r="B215">
        <f>IF(Taxi_journeydata_clean!J214="","",Taxi_journeydata_clean!J214)</f>
        <v>0.86</v>
      </c>
      <c r="C215" s="18">
        <f>IF(Taxi_journeydata_clean!J214="","",Taxi_journeydata_clean!N214)</f>
        <v>4.0833333344198763</v>
      </c>
      <c r="D215" s="19">
        <f>IF(Taxi_journeydata_clean!K214="","",Taxi_journeydata_clean!K214)</f>
        <v>5</v>
      </c>
      <c r="F215" s="19">
        <f>IF(Taxi_journeydata_clean!K214="","",Constant+Dist_Mult*Fare_analysis!B215+Dur_Mult*Fare_analysis!C215)</f>
        <v>4.758833333735355</v>
      </c>
      <c r="G215" s="19">
        <f>IF(Taxi_journeydata_clean!K214="","",F215*(1+1/EXP(B215)))</f>
        <v>6.7725911566419228</v>
      </c>
      <c r="H215" s="30">
        <f>IF(Taxi_journeydata_clean!K214="","",(G215-F215)/F215)</f>
        <v>0.42316208231774893</v>
      </c>
      <c r="I215" s="31">
        <f>IF(Taxi_journeydata_clean!K214="","",ROUND(ROUNDUP(H215,1),1))</f>
        <v>0.5</v>
      </c>
      <c r="J215" s="32">
        <f>IF(Taxi_journeydata_clean!K214="","",IF(I215&gt;200%,'Taxi_location&amp;demand'!F228,VLOOKUP(I215,'Taxi_location&amp;demand'!$E$5:$F$26,2,FALSE)))</f>
        <v>-6.7670000000000008E-2</v>
      </c>
      <c r="K215" s="32">
        <f>IF(Taxi_journeydata_clean!K214="","",1+J215)</f>
        <v>0.93232999999999999</v>
      </c>
      <c r="M215" s="19">
        <f>IF(Taxi_journeydata_clean!K214="","",F215*(1+R_/EXP(B215)))</f>
        <v>9.9837968395662546</v>
      </c>
      <c r="N215" s="30">
        <f>IF(Taxi_journeydata_clean!K214="","",(M215-F215)/F215)</f>
        <v>1.0979505142134627</v>
      </c>
      <c r="O215" s="31">
        <f>IF(Taxi_journeydata_clean!K214="","",ROUND(ROUNDUP(N215,1),1))</f>
        <v>1.1000000000000001</v>
      </c>
      <c r="P215" s="32">
        <f>IF(Taxi_journeydata_clean!K214="","",IF(O215&gt;200%,'Taxi_location&amp;demand'!F228,VLOOKUP(O215,'Taxi_location&amp;demand'!$E$5:$F$26,2,FALSE)))</f>
        <v>-0.35349999999999998</v>
      </c>
      <c r="Q215" s="32">
        <f>IF(Taxi_journeydata_clean!K214="","",1+P215)</f>
        <v>0.64650000000000007</v>
      </c>
      <c r="S215" t="str">
        <f>IF(Taxi_journeydata_clean!K214="","",VLOOKUP(Taxi_journeydata_clean!G214,'Taxi_location&amp;demand'!$A$5:$B$269,2,FALSE))</f>
        <v>A</v>
      </c>
      <c r="T215" t="str">
        <f>IF(Taxi_journeydata_clean!K214="","",VLOOKUP(Taxi_journeydata_clean!H214,'Taxi_location&amp;demand'!$A$5:$B$269,2,FALSE))</f>
        <v>A</v>
      </c>
      <c r="U215" t="str">
        <f>IF(Taxi_journeydata_clean!K214="","",IF(OR(S215="A",T215="A"),"Y","N"))</f>
        <v>Y</v>
      </c>
    </row>
    <row r="216" spans="2:21" x14ac:dyDescent="0.35">
      <c r="B216">
        <f>IF(Taxi_journeydata_clean!J215="","",Taxi_journeydata_clean!J215)</f>
        <v>1.3</v>
      </c>
      <c r="C216" s="18">
        <f>IF(Taxi_journeydata_clean!J215="","",Taxi_journeydata_clean!N215)</f>
        <v>8.8500000047497451</v>
      </c>
      <c r="D216" s="19">
        <f>IF(Taxi_journeydata_clean!K215="","",Taxi_journeydata_clean!K215)</f>
        <v>7.5</v>
      </c>
      <c r="F216" s="19">
        <f>IF(Taxi_journeydata_clean!K215="","",Constant+Dist_Mult*Fare_analysis!B216+Dur_Mult*Fare_analysis!C216)</f>
        <v>7.3145000017574056</v>
      </c>
      <c r="G216" s="19">
        <f>IF(Taxi_journeydata_clean!K215="","",F216*(1+1/EXP(B216)))</f>
        <v>9.3079338023836389</v>
      </c>
      <c r="H216" s="30">
        <f>IF(Taxi_journeydata_clean!K215="","",(G216-F216)/F216)</f>
        <v>0.27253179303401248</v>
      </c>
      <c r="I216" s="31">
        <f>IF(Taxi_journeydata_clean!K215="","",ROUND(ROUNDUP(H216,1),1))</f>
        <v>0.3</v>
      </c>
      <c r="J216" s="32">
        <f>IF(Taxi_journeydata_clean!K215="","",IF(I216&gt;200%,'Taxi_location&amp;demand'!F229,VLOOKUP(I216,'Taxi_location&amp;demand'!$E$5:$F$26,2,FALSE)))</f>
        <v>-3.4340000000000002E-2</v>
      </c>
      <c r="K216" s="32">
        <f>IF(Taxi_journeydata_clean!K215="","",1+J216)</f>
        <v>0.96565999999999996</v>
      </c>
      <c r="M216" s="19">
        <f>IF(Taxi_journeydata_clean!K215="","",F216*(1+R_/EXP(B216)))</f>
        <v>12.486730118548918</v>
      </c>
      <c r="N216" s="30">
        <f>IF(Taxi_journeydata_clean!K215="","",(M216-F216)/F216)</f>
        <v>0.70712011970043276</v>
      </c>
      <c r="O216" s="31">
        <f>IF(Taxi_journeydata_clean!K215="","",ROUND(ROUNDUP(N216,1),1))</f>
        <v>0.8</v>
      </c>
      <c r="P216" s="32">
        <f>IF(Taxi_journeydata_clean!K215="","",IF(O216&gt;200%,'Taxi_location&amp;demand'!F229,VLOOKUP(O216,'Taxi_location&amp;demand'!$E$5:$F$26,2,FALSE)))</f>
        <v>-0.1515</v>
      </c>
      <c r="Q216" s="32">
        <f>IF(Taxi_journeydata_clean!K215="","",1+P216)</f>
        <v>0.84850000000000003</v>
      </c>
      <c r="S216" t="str">
        <f>IF(Taxi_journeydata_clean!K215="","",VLOOKUP(Taxi_journeydata_clean!G215,'Taxi_location&amp;demand'!$A$5:$B$269,2,FALSE))</f>
        <v>Q</v>
      </c>
      <c r="T216" t="str">
        <f>IF(Taxi_journeydata_clean!K215="","",VLOOKUP(Taxi_journeydata_clean!H215,'Taxi_location&amp;demand'!$A$5:$B$269,2,FALSE))</f>
        <v>Q</v>
      </c>
      <c r="U216" t="str">
        <f>IF(Taxi_journeydata_clean!K215="","",IF(OR(S216="A",T216="A"),"Y","N"))</f>
        <v>N</v>
      </c>
    </row>
    <row r="217" spans="2:21" x14ac:dyDescent="0.35">
      <c r="B217">
        <f>IF(Taxi_journeydata_clean!J216="","",Taxi_journeydata_clean!J216)</f>
        <v>1.5</v>
      </c>
      <c r="C217" s="18">
        <f>IF(Taxi_journeydata_clean!J216="","",Taxi_journeydata_clean!N216)</f>
        <v>5.8499999949708581</v>
      </c>
      <c r="D217" s="19">
        <f>IF(Taxi_journeydata_clean!K216="","",Taxi_journeydata_clean!K216)</f>
        <v>6.5</v>
      </c>
      <c r="F217" s="19">
        <f>IF(Taxi_journeydata_clean!K216="","",Constant+Dist_Mult*Fare_analysis!B217+Dur_Mult*Fare_analysis!C217)</f>
        <v>6.564499998139218</v>
      </c>
      <c r="G217" s="19">
        <f>IF(Taxi_journeydata_clean!K216="","",F217*(1+1/EXP(B217)))</f>
        <v>8.0292379340183899</v>
      </c>
      <c r="H217" s="30">
        <f>IF(Taxi_journeydata_clean!K216="","",(G217-F217)/F217)</f>
        <v>0.22313016014842996</v>
      </c>
      <c r="I217" s="31">
        <f>IF(Taxi_journeydata_clean!K216="","",ROUND(ROUNDUP(H217,1),1))</f>
        <v>0.3</v>
      </c>
      <c r="J217" s="32">
        <f>IF(Taxi_journeydata_clean!K216="","",IF(I217&gt;200%,'Taxi_location&amp;demand'!F230,VLOOKUP(I217,'Taxi_location&amp;demand'!$E$5:$F$26,2,FALSE)))</f>
        <v>-3.4340000000000002E-2</v>
      </c>
      <c r="K217" s="32">
        <f>IF(Taxi_journeydata_clean!K216="","",1+J217)</f>
        <v>0.96565999999999996</v>
      </c>
      <c r="M217" s="19">
        <f>IF(Taxi_journeydata_clean!K216="","",F217*(1+R_/EXP(B217)))</f>
        <v>10.36495811356864</v>
      </c>
      <c r="N217" s="30">
        <f>IF(Taxi_journeydata_clean!K216="","",(M217-F217)/F217)</f>
        <v>0.57894098811892836</v>
      </c>
      <c r="O217" s="31">
        <f>IF(Taxi_journeydata_clean!K216="","",ROUND(ROUNDUP(N217,1),1))</f>
        <v>0.6</v>
      </c>
      <c r="P217" s="32">
        <f>IF(Taxi_journeydata_clean!K216="","",IF(O217&gt;200%,'Taxi_location&amp;demand'!F230,VLOOKUP(O217,'Taxi_location&amp;demand'!$E$5:$F$26,2,FALSE)))</f>
        <v>-8.8880000000000001E-2</v>
      </c>
      <c r="Q217" s="32">
        <f>IF(Taxi_journeydata_clean!K216="","",1+P217)</f>
        <v>0.91112000000000004</v>
      </c>
      <c r="S217" t="str">
        <f>IF(Taxi_journeydata_clean!K216="","",VLOOKUP(Taxi_journeydata_clean!G216,'Taxi_location&amp;demand'!$A$5:$B$269,2,FALSE))</f>
        <v>A</v>
      </c>
      <c r="T217" t="str">
        <f>IF(Taxi_journeydata_clean!K216="","",VLOOKUP(Taxi_journeydata_clean!H216,'Taxi_location&amp;demand'!$A$5:$B$269,2,FALSE))</f>
        <v>A</v>
      </c>
      <c r="U217" t="str">
        <f>IF(Taxi_journeydata_clean!K216="","",IF(OR(S217="A",T217="A"),"Y","N"))</f>
        <v>Y</v>
      </c>
    </row>
    <row r="218" spans="2:21" x14ac:dyDescent="0.35">
      <c r="B218">
        <f>IF(Taxi_journeydata_clean!J217="","",Taxi_journeydata_clean!J217)</f>
        <v>1.0900000000000001</v>
      </c>
      <c r="C218" s="18">
        <f>IF(Taxi_journeydata_clean!J217="","",Taxi_journeydata_clean!N217)</f>
        <v>4.1000000049825758</v>
      </c>
      <c r="D218" s="19">
        <f>IF(Taxi_journeydata_clean!K217="","",Taxi_journeydata_clean!K217)</f>
        <v>5.5</v>
      </c>
      <c r="F218" s="19">
        <f>IF(Taxi_journeydata_clean!K217="","",Constant+Dist_Mult*Fare_analysis!B218+Dur_Mult*Fare_analysis!C218)</f>
        <v>5.1790000018435531</v>
      </c>
      <c r="G218" s="19">
        <f>IF(Taxi_journeydata_clean!K217="","",F218*(1+1/EXP(B218)))</f>
        <v>6.9202652233705582</v>
      </c>
      <c r="H218" s="30">
        <f>IF(Taxi_journeydata_clean!K217="","",(G218-F218)/F218)</f>
        <v>0.33621649370673334</v>
      </c>
      <c r="I218" s="31">
        <f>IF(Taxi_journeydata_clean!K217="","",ROUND(ROUNDUP(H218,1),1))</f>
        <v>0.4</v>
      </c>
      <c r="J218" s="32">
        <f>IF(Taxi_journeydata_clean!K217="","",IF(I218&gt;200%,'Taxi_location&amp;demand'!F231,VLOOKUP(I218,'Taxi_location&amp;demand'!$E$5:$F$26,2,FALSE)))</f>
        <v>-4.6460000000000001E-2</v>
      </c>
      <c r="K218" s="32">
        <f>IF(Taxi_journeydata_clean!K217="","",1+J218)</f>
        <v>0.95354000000000005</v>
      </c>
      <c r="M218" s="19">
        <f>IF(Taxi_journeydata_clean!K217="","",F218*(1+R_/EXP(B218)))</f>
        <v>9.6969450759535292</v>
      </c>
      <c r="N218" s="30">
        <f>IF(Taxi_journeydata_clean!K217="","",(M218-F218)/F218)</f>
        <v>0.87235857742841028</v>
      </c>
      <c r="O218" s="31">
        <f>IF(Taxi_journeydata_clean!K217="","",ROUND(ROUNDUP(N218,1),1))</f>
        <v>0.9</v>
      </c>
      <c r="P218" s="32">
        <f>IF(Taxi_journeydata_clean!K217="","",IF(O218&gt;200%,'Taxi_location&amp;demand'!F231,VLOOKUP(O218,'Taxi_location&amp;demand'!$E$5:$F$26,2,FALSE)))</f>
        <v>-0.19190000000000002</v>
      </c>
      <c r="Q218" s="32">
        <f>IF(Taxi_journeydata_clean!K217="","",1+P218)</f>
        <v>0.80810000000000004</v>
      </c>
      <c r="S218" t="str">
        <f>IF(Taxi_journeydata_clean!K217="","",VLOOKUP(Taxi_journeydata_clean!G217,'Taxi_location&amp;demand'!$A$5:$B$269,2,FALSE))</f>
        <v>A</v>
      </c>
      <c r="T218" t="str">
        <f>IF(Taxi_journeydata_clean!K217="","",VLOOKUP(Taxi_journeydata_clean!H217,'Taxi_location&amp;demand'!$A$5:$B$269,2,FALSE))</f>
        <v>A</v>
      </c>
      <c r="U218" t="str">
        <f>IF(Taxi_journeydata_clean!K217="","",IF(OR(S218="A",T218="A"),"Y","N"))</f>
        <v>Y</v>
      </c>
    </row>
    <row r="219" spans="2:21" x14ac:dyDescent="0.35">
      <c r="B219">
        <f>IF(Taxi_journeydata_clean!J218="","",Taxi_journeydata_clean!J218)</f>
        <v>9.0299999999999994</v>
      </c>
      <c r="C219" s="18">
        <f>IF(Taxi_journeydata_clean!J218="","",Taxi_journeydata_clean!N218)</f>
        <v>15.499999998137355</v>
      </c>
      <c r="D219" s="19">
        <f>IF(Taxi_journeydata_clean!K218="","",Taxi_journeydata_clean!K218)</f>
        <v>26</v>
      </c>
      <c r="F219" s="19">
        <f>IF(Taxi_journeydata_clean!K218="","",Constant+Dist_Mult*Fare_analysis!B219+Dur_Mult*Fare_analysis!C219)</f>
        <v>23.688999999310816</v>
      </c>
      <c r="G219" s="19">
        <f>IF(Taxi_journeydata_clean!K218="","",F219*(1+1/EXP(B219)))</f>
        <v>23.691837053011483</v>
      </c>
      <c r="H219" s="30">
        <f>IF(Taxi_journeydata_clean!K218="","",(G219-F219)/F219)</f>
        <v>1.1976249317189823E-4</v>
      </c>
      <c r="I219" s="31">
        <f>IF(Taxi_journeydata_clean!K218="","",ROUND(ROUNDUP(H219,1),1))</f>
        <v>0.1</v>
      </c>
      <c r="J219" s="32">
        <f>IF(Taxi_journeydata_clean!K218="","",IF(I219&gt;200%,'Taxi_location&amp;demand'!F232,VLOOKUP(I219,'Taxi_location&amp;demand'!$E$5:$F$26,2,FALSE)))</f>
        <v>-9.0899999999999991E-3</v>
      </c>
      <c r="K219" s="32">
        <f>IF(Taxi_journeydata_clean!K218="","",1+J219)</f>
        <v>0.99090999999999996</v>
      </c>
      <c r="M219" s="19">
        <f>IF(Taxi_journeydata_clean!K218="","",F219*(1+R_/EXP(B219)))</f>
        <v>23.696361113880531</v>
      </c>
      <c r="N219" s="30">
        <f>IF(Taxi_journeydata_clean!K218="","",(M219-F219)/F219)</f>
        <v>3.107397766866122E-4</v>
      </c>
      <c r="O219" s="31">
        <f>IF(Taxi_journeydata_clean!K218="","",ROUND(ROUNDUP(N219,1),1))</f>
        <v>0.1</v>
      </c>
      <c r="P219" s="32">
        <f>IF(Taxi_journeydata_clean!K218="","",IF(O219&gt;200%,'Taxi_location&amp;demand'!F232,VLOOKUP(O219,'Taxi_location&amp;demand'!$E$5:$F$26,2,FALSE)))</f>
        <v>-9.0899999999999991E-3</v>
      </c>
      <c r="Q219" s="32">
        <f>IF(Taxi_journeydata_clean!K218="","",1+P219)</f>
        <v>0.99090999999999996</v>
      </c>
      <c r="S219" t="str">
        <f>IF(Taxi_journeydata_clean!K218="","",VLOOKUP(Taxi_journeydata_clean!G218,'Taxi_location&amp;demand'!$A$5:$B$269,2,FALSE))</f>
        <v>A</v>
      </c>
      <c r="T219" t="str">
        <f>IF(Taxi_journeydata_clean!K218="","",VLOOKUP(Taxi_journeydata_clean!H218,'Taxi_location&amp;demand'!$A$5:$B$269,2,FALSE))</f>
        <v>U</v>
      </c>
      <c r="U219" t="str">
        <f>IF(Taxi_journeydata_clean!K218="","",IF(OR(S219="A",T219="A"),"Y","N"))</f>
        <v>Y</v>
      </c>
    </row>
    <row r="220" spans="2:21" x14ac:dyDescent="0.35">
      <c r="B220">
        <f>IF(Taxi_journeydata_clean!J219="","",Taxi_journeydata_clean!J219)</f>
        <v>8.5</v>
      </c>
      <c r="C220" s="18">
        <f>IF(Taxi_journeydata_clean!J219="","",Taxi_journeydata_clean!N219)</f>
        <v>16.916666671168059</v>
      </c>
      <c r="D220" s="19">
        <f>IF(Taxi_journeydata_clean!K219="","",Taxi_journeydata_clean!K219)</f>
        <v>26</v>
      </c>
      <c r="F220" s="19">
        <f>IF(Taxi_journeydata_clean!K219="","",Constant+Dist_Mult*Fare_analysis!B220+Dur_Mult*Fare_analysis!C220)</f>
        <v>23.259166668332181</v>
      </c>
      <c r="G220" s="19">
        <f>IF(Taxi_journeydata_clean!K219="","",F220*(1+1/EXP(B220)))</f>
        <v>23.263899173038734</v>
      </c>
      <c r="H220" s="30">
        <f>IF(Taxi_journeydata_clean!K219="","",(G220-F220)/F220)</f>
        <v>2.0346836901066325E-4</v>
      </c>
      <c r="I220" s="31">
        <f>IF(Taxi_journeydata_clean!K219="","",ROUND(ROUNDUP(H220,1),1))</f>
        <v>0.1</v>
      </c>
      <c r="J220" s="32">
        <f>IF(Taxi_journeydata_clean!K219="","",IF(I220&gt;200%,'Taxi_location&amp;demand'!F233,VLOOKUP(I220,'Taxi_location&amp;demand'!$E$5:$F$26,2,FALSE)))</f>
        <v>-9.0899999999999991E-3</v>
      </c>
      <c r="K220" s="32">
        <f>IF(Taxi_journeydata_clean!K219="","",1+J220)</f>
        <v>0.99090999999999996</v>
      </c>
      <c r="M220" s="19">
        <f>IF(Taxi_journeydata_clean!K219="","",F220*(1+R_/EXP(B220)))</f>
        <v>23.271445783577139</v>
      </c>
      <c r="N220" s="30">
        <f>IF(Taxi_journeydata_clean!K219="","",(M220-F220)/F220)</f>
        <v>5.2792584618589148E-4</v>
      </c>
      <c r="O220" s="31">
        <f>IF(Taxi_journeydata_clean!K219="","",ROUND(ROUNDUP(N220,1),1))</f>
        <v>0.1</v>
      </c>
      <c r="P220" s="32">
        <f>IF(Taxi_journeydata_clean!K219="","",IF(O220&gt;200%,'Taxi_location&amp;demand'!F233,VLOOKUP(O220,'Taxi_location&amp;demand'!$E$5:$F$26,2,FALSE)))</f>
        <v>-9.0899999999999991E-3</v>
      </c>
      <c r="Q220" s="32">
        <f>IF(Taxi_journeydata_clean!K219="","",1+P220)</f>
        <v>0.99090999999999996</v>
      </c>
      <c r="S220" t="str">
        <f>IF(Taxi_journeydata_clean!K219="","",VLOOKUP(Taxi_journeydata_clean!G219,'Taxi_location&amp;demand'!$A$5:$B$269,2,FALSE))</f>
        <v>Q</v>
      </c>
      <c r="T220" t="str">
        <f>IF(Taxi_journeydata_clean!K219="","",VLOOKUP(Taxi_journeydata_clean!H219,'Taxi_location&amp;demand'!$A$5:$B$269,2,FALSE))</f>
        <v>Q</v>
      </c>
      <c r="U220" t="str">
        <f>IF(Taxi_journeydata_clean!K219="","",IF(OR(S220="A",T220="A"),"Y","N"))</f>
        <v>N</v>
      </c>
    </row>
    <row r="221" spans="2:21" x14ac:dyDescent="0.35">
      <c r="B221" t="str">
        <f>IF(Taxi_journeydata_clean!J220="","",Taxi_journeydata_clean!J220)</f>
        <v/>
      </c>
      <c r="C221" s="18" t="str">
        <f>IF(Taxi_journeydata_clean!J220="","",Taxi_journeydata_clean!N220)</f>
        <v/>
      </c>
      <c r="D221" s="19" t="str">
        <f>IF(Taxi_journeydata_clean!K220="","",Taxi_journeydata_clean!K220)</f>
        <v/>
      </c>
      <c r="F221" s="19" t="str">
        <f>IF(Taxi_journeydata_clean!K220="","",Constant+Dist_Mult*Fare_analysis!B221+Dur_Mult*Fare_analysis!C221)</f>
        <v/>
      </c>
      <c r="G221" s="19" t="str">
        <f>IF(Taxi_journeydata_clean!K220="","",F221*(1+1/EXP(B221)))</f>
        <v/>
      </c>
      <c r="H221" s="30" t="str">
        <f>IF(Taxi_journeydata_clean!K220="","",(G221-F221)/F221)</f>
        <v/>
      </c>
      <c r="I221" s="31" t="str">
        <f>IF(Taxi_journeydata_clean!K220="","",ROUND(ROUNDUP(H221,1),1))</f>
        <v/>
      </c>
      <c r="J221" s="32" t="str">
        <f>IF(Taxi_journeydata_clean!K220="","",IF(I221&gt;200%,'Taxi_location&amp;demand'!F234,VLOOKUP(I221,'Taxi_location&amp;demand'!$E$5:$F$26,2,FALSE)))</f>
        <v/>
      </c>
      <c r="K221" s="32" t="str">
        <f>IF(Taxi_journeydata_clean!K220="","",1+J221)</f>
        <v/>
      </c>
      <c r="M221" s="19" t="str">
        <f>IF(Taxi_journeydata_clean!K220="","",F221*(1+R_/EXP(B221)))</f>
        <v/>
      </c>
      <c r="N221" s="30" t="str">
        <f>IF(Taxi_journeydata_clean!K220="","",(M221-F221)/F221)</f>
        <v/>
      </c>
      <c r="O221" s="31" t="str">
        <f>IF(Taxi_journeydata_clean!K220="","",ROUND(ROUNDUP(N221,1),1))</f>
        <v/>
      </c>
      <c r="P221" s="32" t="str">
        <f>IF(Taxi_journeydata_clean!K220="","",IF(O221&gt;200%,'Taxi_location&amp;demand'!F234,VLOOKUP(O221,'Taxi_location&amp;demand'!$E$5:$F$26,2,FALSE)))</f>
        <v/>
      </c>
      <c r="Q221" s="32" t="str">
        <f>IF(Taxi_journeydata_clean!K220="","",1+P221)</f>
        <v/>
      </c>
      <c r="S221" t="str">
        <f>IF(Taxi_journeydata_clean!K220="","",VLOOKUP(Taxi_journeydata_clean!G220,'Taxi_location&amp;demand'!$A$5:$B$269,2,FALSE))</f>
        <v/>
      </c>
      <c r="T221" t="str">
        <f>IF(Taxi_journeydata_clean!K220="","",VLOOKUP(Taxi_journeydata_clean!H220,'Taxi_location&amp;demand'!$A$5:$B$269,2,FALSE))</f>
        <v/>
      </c>
      <c r="U221" t="str">
        <f>IF(Taxi_journeydata_clean!K220="","",IF(OR(S221="A",T221="A"),"Y","N"))</f>
        <v/>
      </c>
    </row>
    <row r="222" spans="2:21" x14ac:dyDescent="0.35">
      <c r="B222">
        <f>IF(Taxi_journeydata_clean!J221="","",Taxi_journeydata_clean!J221)</f>
        <v>2.93</v>
      </c>
      <c r="C222" s="18">
        <f>IF(Taxi_journeydata_clean!J221="","",Taxi_journeydata_clean!N221)</f>
        <v>15.849999996135011</v>
      </c>
      <c r="D222" s="19">
        <f>IF(Taxi_journeydata_clean!K221="","",Taxi_journeydata_clean!K221)</f>
        <v>13</v>
      </c>
      <c r="F222" s="19">
        <f>IF(Taxi_journeydata_clean!K221="","",Constant+Dist_Mult*Fare_analysis!B222+Dur_Mult*Fare_analysis!C222)</f>
        <v>12.838499998569954</v>
      </c>
      <c r="G222" s="19">
        <f>IF(Taxi_journeydata_clean!K221="","",F222*(1+1/EXP(B222)))</f>
        <v>13.524037872720708</v>
      </c>
      <c r="H222" s="30">
        <f>IF(Taxi_journeydata_clean!K221="","",(G222-F222)/F222)</f>
        <v>5.3397038145197168E-2</v>
      </c>
      <c r="I222" s="31">
        <f>IF(Taxi_journeydata_clean!K221="","",ROUND(ROUNDUP(H222,1),1))</f>
        <v>0.1</v>
      </c>
      <c r="J222" s="32">
        <f>IF(Taxi_journeydata_clean!K221="","",IF(I222&gt;200%,'Taxi_location&amp;demand'!F235,VLOOKUP(I222,'Taxi_location&amp;demand'!$E$5:$F$26,2,FALSE)))</f>
        <v>-9.0899999999999991E-3</v>
      </c>
      <c r="K222" s="32">
        <f>IF(Taxi_journeydata_clean!K221="","",1+J222)</f>
        <v>0.99090999999999996</v>
      </c>
      <c r="M222" s="19">
        <f>IF(Taxi_journeydata_clean!K221="","",F222*(1+R_/EXP(B222)))</f>
        <v>14.617219531553623</v>
      </c>
      <c r="N222" s="30">
        <f>IF(Taxi_journeydata_clean!K221="","",(M222-F222)/F222)</f>
        <v>0.13854574390947502</v>
      </c>
      <c r="O222" s="31">
        <f>IF(Taxi_journeydata_clean!K221="","",ROUND(ROUNDUP(N222,1),1))</f>
        <v>0.2</v>
      </c>
      <c r="P222" s="32">
        <f>IF(Taxi_journeydata_clean!K221="","",IF(O222&gt;200%,'Taxi_location&amp;demand'!F235,VLOOKUP(O222,'Taxi_location&amp;demand'!$E$5:$F$26,2,FALSE)))</f>
        <v>-2.1210000000000003E-2</v>
      </c>
      <c r="Q222" s="32">
        <f>IF(Taxi_journeydata_clean!K221="","",1+P222)</f>
        <v>0.97879000000000005</v>
      </c>
      <c r="S222" t="str">
        <f>IF(Taxi_journeydata_clean!K221="","",VLOOKUP(Taxi_journeydata_clean!G221,'Taxi_location&amp;demand'!$A$5:$B$269,2,FALSE))</f>
        <v>A</v>
      </c>
      <c r="T222" t="str">
        <f>IF(Taxi_journeydata_clean!K221="","",VLOOKUP(Taxi_journeydata_clean!H221,'Taxi_location&amp;demand'!$A$5:$B$269,2,FALSE))</f>
        <v>Bx</v>
      </c>
      <c r="U222" t="str">
        <f>IF(Taxi_journeydata_clean!K221="","",IF(OR(S222="A",T222="A"),"Y","N"))</f>
        <v>Y</v>
      </c>
    </row>
    <row r="223" spans="2:21" x14ac:dyDescent="0.35">
      <c r="B223">
        <f>IF(Taxi_journeydata_clean!J222="","",Taxi_journeydata_clean!J222)</f>
        <v>3.91</v>
      </c>
      <c r="C223" s="18">
        <f>IF(Taxi_journeydata_clean!J222="","",Taxi_journeydata_clean!N222)</f>
        <v>23.216666666558012</v>
      </c>
      <c r="D223" s="19">
        <f>IF(Taxi_journeydata_clean!K222="","",Taxi_journeydata_clean!K222)</f>
        <v>17.5</v>
      </c>
      <c r="F223" s="19">
        <f>IF(Taxi_journeydata_clean!K222="","",Constant+Dist_Mult*Fare_analysis!B223+Dur_Mult*Fare_analysis!C223)</f>
        <v>17.328166666626466</v>
      </c>
      <c r="G223" s="19">
        <f>IF(Taxi_journeydata_clean!K222="","",F223*(1+1/EXP(B223)))</f>
        <v>17.67543180910603</v>
      </c>
      <c r="H223" s="30">
        <f>IF(Taxi_journeydata_clean!K222="","",(G223-F223)/F223)</f>
        <v>2.0040501061683962E-2</v>
      </c>
      <c r="I223" s="31">
        <f>IF(Taxi_journeydata_clean!K222="","",ROUND(ROUNDUP(H223,1),1))</f>
        <v>0.1</v>
      </c>
      <c r="J223" s="32">
        <f>IF(Taxi_journeydata_clean!K222="","",IF(I223&gt;200%,'Taxi_location&amp;demand'!F236,VLOOKUP(I223,'Taxi_location&amp;demand'!$E$5:$F$26,2,FALSE)))</f>
        <v>-9.0899999999999991E-3</v>
      </c>
      <c r="K223" s="32">
        <f>IF(Taxi_journeydata_clean!K222="","",1+J223)</f>
        <v>0.99090999999999996</v>
      </c>
      <c r="M223" s="19">
        <f>IF(Taxi_journeydata_clean!K222="","",F223*(1+R_/EXP(B223)))</f>
        <v>18.2291924382776</v>
      </c>
      <c r="N223" s="30">
        <f>IF(Taxi_journeydata_clean!K222="","",(M223-F223)/F223)</f>
        <v>5.1997755387849752E-2</v>
      </c>
      <c r="O223" s="31">
        <f>IF(Taxi_journeydata_clean!K222="","",ROUND(ROUNDUP(N223,1),1))</f>
        <v>0.1</v>
      </c>
      <c r="P223" s="32">
        <f>IF(Taxi_journeydata_clean!K222="","",IF(O223&gt;200%,'Taxi_location&amp;demand'!F236,VLOOKUP(O223,'Taxi_location&amp;demand'!$E$5:$F$26,2,FALSE)))</f>
        <v>-9.0899999999999991E-3</v>
      </c>
      <c r="Q223" s="32">
        <f>IF(Taxi_journeydata_clean!K222="","",1+P223)</f>
        <v>0.99090999999999996</v>
      </c>
      <c r="S223" t="str">
        <f>IF(Taxi_journeydata_clean!K222="","",VLOOKUP(Taxi_journeydata_clean!G222,'Taxi_location&amp;demand'!$A$5:$B$269,2,FALSE))</f>
        <v>A</v>
      </c>
      <c r="T223" t="str">
        <f>IF(Taxi_journeydata_clean!K222="","",VLOOKUP(Taxi_journeydata_clean!H222,'Taxi_location&amp;demand'!$A$5:$B$269,2,FALSE))</f>
        <v>A</v>
      </c>
      <c r="U223" t="str">
        <f>IF(Taxi_journeydata_clean!K222="","",IF(OR(S223="A",T223="A"),"Y","N"))</f>
        <v>Y</v>
      </c>
    </row>
    <row r="224" spans="2:21" x14ac:dyDescent="0.35">
      <c r="B224">
        <f>IF(Taxi_journeydata_clean!J223="","",Taxi_journeydata_clean!J223)</f>
        <v>0.8</v>
      </c>
      <c r="C224" s="18">
        <f>IF(Taxi_journeydata_clean!J223="","",Taxi_journeydata_clean!N223)</f>
        <v>4.7499999997671694</v>
      </c>
      <c r="D224" s="19">
        <f>IF(Taxi_journeydata_clean!K223="","",Taxi_journeydata_clean!K223)</f>
        <v>5.5</v>
      </c>
      <c r="F224" s="19">
        <f>IF(Taxi_journeydata_clean!K223="","",Constant+Dist_Mult*Fare_analysis!B224+Dur_Mult*Fare_analysis!C224)</f>
        <v>4.8974999999138529</v>
      </c>
      <c r="G224" s="19">
        <f>IF(Taxi_journeydata_clean!K223="","",F224*(1+1/EXP(B224)))</f>
        <v>7.0980886016392368</v>
      </c>
      <c r="H224" s="30">
        <f>IF(Taxi_journeydata_clean!K223="","",(G224-F224)/F224)</f>
        <v>0.44932896411722151</v>
      </c>
      <c r="I224" s="31">
        <f>IF(Taxi_journeydata_clean!K223="","",ROUND(ROUNDUP(H224,1),1))</f>
        <v>0.5</v>
      </c>
      <c r="J224" s="32">
        <f>IF(Taxi_journeydata_clean!K223="","",IF(I224&gt;200%,'Taxi_location&amp;demand'!F237,VLOOKUP(I224,'Taxi_location&amp;demand'!$E$5:$F$26,2,FALSE)))</f>
        <v>-6.7670000000000008E-2</v>
      </c>
      <c r="K224" s="32">
        <f>IF(Taxi_journeydata_clean!K223="","",1+J224)</f>
        <v>0.93232999999999999</v>
      </c>
      <c r="M224" s="19">
        <f>IF(Taxi_journeydata_clean!K223="","",F224*(1+R_/EXP(B224)))</f>
        <v>10.607220903079304</v>
      </c>
      <c r="N224" s="30">
        <f>IF(Taxi_journeydata_clean!K223="","",(M224-F224)/F224)</f>
        <v>1.1658439822901245</v>
      </c>
      <c r="O224" s="31">
        <f>IF(Taxi_journeydata_clean!K223="","",ROUND(ROUNDUP(N224,1),1))</f>
        <v>1.2</v>
      </c>
      <c r="P224" s="32">
        <f>IF(Taxi_journeydata_clean!K223="","",IF(O224&gt;200%,'Taxi_location&amp;demand'!F237,VLOOKUP(O224,'Taxi_location&amp;demand'!$E$5:$F$26,2,FALSE)))</f>
        <v>-0.42419999999999997</v>
      </c>
      <c r="Q224" s="32">
        <f>IF(Taxi_journeydata_clean!K223="","",1+P224)</f>
        <v>0.57580000000000009</v>
      </c>
      <c r="S224" t="str">
        <f>IF(Taxi_journeydata_clean!K223="","",VLOOKUP(Taxi_journeydata_clean!G223,'Taxi_location&amp;demand'!$A$5:$B$269,2,FALSE))</f>
        <v>A</v>
      </c>
      <c r="T224" t="str">
        <f>IF(Taxi_journeydata_clean!K223="","",VLOOKUP(Taxi_journeydata_clean!H223,'Taxi_location&amp;demand'!$A$5:$B$269,2,FALSE))</f>
        <v>A</v>
      </c>
      <c r="U224" t="str">
        <f>IF(Taxi_journeydata_clean!K223="","",IF(OR(S224="A",T224="A"),"Y","N"))</f>
        <v>Y</v>
      </c>
    </row>
    <row r="225" spans="2:21" x14ac:dyDescent="0.35">
      <c r="B225">
        <f>IF(Taxi_journeydata_clean!J224="","",Taxi_journeydata_clean!J224)</f>
        <v>1.77</v>
      </c>
      <c r="C225" s="18">
        <f>IF(Taxi_journeydata_clean!J224="","",Taxi_journeydata_clean!N224)</f>
        <v>11.483333335490897</v>
      </c>
      <c r="D225" s="19">
        <f>IF(Taxi_journeydata_clean!K224="","",Taxi_journeydata_clean!K224)</f>
        <v>9.5</v>
      </c>
      <c r="F225" s="19">
        <f>IF(Taxi_journeydata_clean!K224="","",Constant+Dist_Mult*Fare_analysis!B225+Dur_Mult*Fare_analysis!C225)</f>
        <v>9.1348333341316312</v>
      </c>
      <c r="G225" s="19">
        <f>IF(Taxi_journeydata_clean!K224="","",F225*(1+1/EXP(B225)))</f>
        <v>10.690796798356253</v>
      </c>
      <c r="H225" s="30">
        <f>IF(Taxi_journeydata_clean!K224="","",(G225-F225)/F225)</f>
        <v>0.17033298882540954</v>
      </c>
      <c r="I225" s="31">
        <f>IF(Taxi_journeydata_clean!K224="","",ROUND(ROUNDUP(H225,1),1))</f>
        <v>0.2</v>
      </c>
      <c r="J225" s="32">
        <f>IF(Taxi_journeydata_clean!K224="","",IF(I225&gt;200%,'Taxi_location&amp;demand'!F238,VLOOKUP(I225,'Taxi_location&amp;demand'!$E$5:$F$26,2,FALSE)))</f>
        <v>-2.1210000000000003E-2</v>
      </c>
      <c r="K225" s="32">
        <f>IF(Taxi_journeydata_clean!K224="","",1+J225)</f>
        <v>0.97879000000000005</v>
      </c>
      <c r="M225" s="19">
        <f>IF(Taxi_journeydata_clean!K224="","",F225*(1+R_/EXP(B225)))</f>
        <v>13.171988261354013</v>
      </c>
      <c r="N225" s="30">
        <f>IF(Taxi_journeydata_clean!K224="","",(M225-F225)/F225)</f>
        <v>0.44195167876110558</v>
      </c>
      <c r="O225" s="31">
        <f>IF(Taxi_journeydata_clean!K224="","",ROUND(ROUNDUP(N225,1),1))</f>
        <v>0.5</v>
      </c>
      <c r="P225" s="32">
        <f>IF(Taxi_journeydata_clean!K224="","",IF(O225&gt;200%,'Taxi_location&amp;demand'!F238,VLOOKUP(O225,'Taxi_location&amp;demand'!$E$5:$F$26,2,FALSE)))</f>
        <v>-6.7670000000000008E-2</v>
      </c>
      <c r="Q225" s="32">
        <f>IF(Taxi_journeydata_clean!K224="","",1+P225)</f>
        <v>0.93232999999999999</v>
      </c>
      <c r="S225" t="str">
        <f>IF(Taxi_journeydata_clean!K224="","",VLOOKUP(Taxi_journeydata_clean!G224,'Taxi_location&amp;demand'!$A$5:$B$269,2,FALSE))</f>
        <v>A</v>
      </c>
      <c r="T225" t="str">
        <f>IF(Taxi_journeydata_clean!K224="","",VLOOKUP(Taxi_journeydata_clean!H224,'Taxi_location&amp;demand'!$A$5:$B$269,2,FALSE))</f>
        <v>A</v>
      </c>
      <c r="U225" t="str">
        <f>IF(Taxi_journeydata_clean!K224="","",IF(OR(S225="A",T225="A"),"Y","N"))</f>
        <v>Y</v>
      </c>
    </row>
    <row r="226" spans="2:21" x14ac:dyDescent="0.35">
      <c r="B226">
        <f>IF(Taxi_journeydata_clean!J225="","",Taxi_journeydata_clean!J225)</f>
        <v>9.07</v>
      </c>
      <c r="C226" s="18">
        <f>IF(Taxi_journeydata_clean!J225="","",Taxi_journeydata_clean!N225)</f>
        <v>37.766666662646458</v>
      </c>
      <c r="D226" s="19">
        <f>IF(Taxi_journeydata_clean!K225="","",Taxi_journeydata_clean!K225)</f>
        <v>32.5</v>
      </c>
      <c r="F226" s="19">
        <f>IF(Taxi_journeydata_clean!K225="","",Constant+Dist_Mult*Fare_analysis!B226+Dur_Mult*Fare_analysis!C226)</f>
        <v>31.999666665179191</v>
      </c>
      <c r="G226" s="19">
        <f>IF(Taxi_journeydata_clean!K225="","",F226*(1+1/EXP(B226)))</f>
        <v>32.003348756060184</v>
      </c>
      <c r="H226" s="30">
        <f>IF(Taxi_journeydata_clean!K225="","",(G226-F226)/F226)</f>
        <v>1.1506653864615491E-4</v>
      </c>
      <c r="I226" s="31">
        <f>IF(Taxi_journeydata_clean!K225="","",ROUND(ROUNDUP(H226,1),1))</f>
        <v>0.1</v>
      </c>
      <c r="J226" s="32">
        <f>IF(Taxi_journeydata_clean!K225="","",IF(I226&gt;200%,'Taxi_location&amp;demand'!F239,VLOOKUP(I226,'Taxi_location&amp;demand'!$E$5:$F$26,2,FALSE)))</f>
        <v>-9.0899999999999991E-3</v>
      </c>
      <c r="K226" s="32">
        <f>IF(Taxi_journeydata_clean!K225="","",1+J226)</f>
        <v>0.99090999999999996</v>
      </c>
      <c r="M226" s="19">
        <f>IF(Taxi_journeydata_clean!K225="","",F226*(1+R_/EXP(B226)))</f>
        <v>32.009220341524731</v>
      </c>
      <c r="N226" s="30">
        <f>IF(Taxi_journeydata_clean!K225="","",(M226-F226)/F226)</f>
        <v>2.9855549576508197E-4</v>
      </c>
      <c r="O226" s="31">
        <f>IF(Taxi_journeydata_clean!K225="","",ROUND(ROUNDUP(N226,1),1))</f>
        <v>0.1</v>
      </c>
      <c r="P226" s="32">
        <f>IF(Taxi_journeydata_clean!K225="","",IF(O226&gt;200%,'Taxi_location&amp;demand'!F239,VLOOKUP(O226,'Taxi_location&amp;demand'!$E$5:$F$26,2,FALSE)))</f>
        <v>-9.0899999999999991E-3</v>
      </c>
      <c r="Q226" s="32">
        <f>IF(Taxi_journeydata_clean!K225="","",1+P226)</f>
        <v>0.99090999999999996</v>
      </c>
      <c r="S226" t="str">
        <f>IF(Taxi_journeydata_clean!K225="","",VLOOKUP(Taxi_journeydata_clean!G225,'Taxi_location&amp;demand'!$A$5:$B$269,2,FALSE))</f>
        <v>Q</v>
      </c>
      <c r="T226" t="str">
        <f>IF(Taxi_journeydata_clean!K225="","",VLOOKUP(Taxi_journeydata_clean!H225,'Taxi_location&amp;demand'!$A$5:$B$269,2,FALSE))</f>
        <v>B</v>
      </c>
      <c r="U226" t="str">
        <f>IF(Taxi_journeydata_clean!K225="","",IF(OR(S226="A",T226="A"),"Y","N"))</f>
        <v>N</v>
      </c>
    </row>
    <row r="227" spans="2:21" x14ac:dyDescent="0.35">
      <c r="B227">
        <f>IF(Taxi_journeydata_clean!J226="","",Taxi_journeydata_clean!J226)</f>
        <v>6.7</v>
      </c>
      <c r="C227" s="18">
        <f>IF(Taxi_journeydata_clean!J226="","",Taxi_journeydata_clean!N226)</f>
        <v>13.799999998882413</v>
      </c>
      <c r="D227" s="19">
        <f>IF(Taxi_journeydata_clean!K226="","",Taxi_journeydata_clean!K226)</f>
        <v>20</v>
      </c>
      <c r="F227" s="19">
        <f>IF(Taxi_journeydata_clean!K226="","",Constant+Dist_Mult*Fare_analysis!B227+Dur_Mult*Fare_analysis!C227)</f>
        <v>18.865999999586492</v>
      </c>
      <c r="G227" s="19">
        <f>IF(Taxi_journeydata_clean!K226="","",F227*(1+1/EXP(B227)))</f>
        <v>18.889222383541821</v>
      </c>
      <c r="H227" s="30">
        <f>IF(Taxi_journeydata_clean!K226="","",(G227-F227)/F227)</f>
        <v>1.2309119026734595E-3</v>
      </c>
      <c r="I227" s="31">
        <f>IF(Taxi_journeydata_clean!K226="","",ROUND(ROUNDUP(H227,1),1))</f>
        <v>0.1</v>
      </c>
      <c r="J227" s="32">
        <f>IF(Taxi_journeydata_clean!K226="","",IF(I227&gt;200%,'Taxi_location&amp;demand'!F240,VLOOKUP(I227,'Taxi_location&amp;demand'!$E$5:$F$26,2,FALSE)))</f>
        <v>-9.0899999999999991E-3</v>
      </c>
      <c r="K227" s="32">
        <f>IF(Taxi_journeydata_clean!K226="","",1+J227)</f>
        <v>0.99090999999999996</v>
      </c>
      <c r="M227" s="19">
        <f>IF(Taxi_journeydata_clean!K226="","",F227*(1+R_/EXP(B227)))</f>
        <v>18.926253574919528</v>
      </c>
      <c r="N227" s="30">
        <f>IF(Taxi_journeydata_clean!K226="","",(M227-F227)/F227)</f>
        <v>3.1937652567770813E-3</v>
      </c>
      <c r="O227" s="31">
        <f>IF(Taxi_journeydata_clean!K226="","",ROUND(ROUNDUP(N227,1),1))</f>
        <v>0.1</v>
      </c>
      <c r="P227" s="32">
        <f>IF(Taxi_journeydata_clean!K226="","",IF(O227&gt;200%,'Taxi_location&amp;demand'!F240,VLOOKUP(O227,'Taxi_location&amp;demand'!$E$5:$F$26,2,FALSE)))</f>
        <v>-9.0899999999999991E-3</v>
      </c>
      <c r="Q227" s="32">
        <f>IF(Taxi_journeydata_clean!K226="","",1+P227)</f>
        <v>0.99090999999999996</v>
      </c>
      <c r="S227" t="str">
        <f>IF(Taxi_journeydata_clean!K226="","",VLOOKUP(Taxi_journeydata_clean!G226,'Taxi_location&amp;demand'!$A$5:$B$269,2,FALSE))</f>
        <v>Q</v>
      </c>
      <c r="T227" t="str">
        <f>IF(Taxi_journeydata_clean!K226="","",VLOOKUP(Taxi_journeydata_clean!H226,'Taxi_location&amp;demand'!$A$5:$B$269,2,FALSE))</f>
        <v>Q</v>
      </c>
      <c r="U227" t="str">
        <f>IF(Taxi_journeydata_clean!K226="","",IF(OR(S227="A",T227="A"),"Y","N"))</f>
        <v>N</v>
      </c>
    </row>
    <row r="228" spans="2:21" x14ac:dyDescent="0.35">
      <c r="B228">
        <f>IF(Taxi_journeydata_clean!J227="","",Taxi_journeydata_clean!J227)</f>
        <v>1.1000000000000001</v>
      </c>
      <c r="C228" s="18">
        <f>IF(Taxi_journeydata_clean!J227="","",Taxi_journeydata_clean!N227)</f>
        <v>13.13333333353512</v>
      </c>
      <c r="D228" s="19">
        <f>IF(Taxi_journeydata_clean!K227="","",Taxi_journeydata_clean!K227)</f>
        <v>9.5</v>
      </c>
      <c r="F228" s="19">
        <f>IF(Taxi_journeydata_clean!K227="","",Constant+Dist_Mult*Fare_analysis!B228+Dur_Mult*Fare_analysis!C228)</f>
        <v>8.5393333334079937</v>
      </c>
      <c r="G228" s="19">
        <f>IF(Taxi_journeydata_clean!K227="","",F228*(1+1/EXP(B228)))</f>
        <v>11.381830474158646</v>
      </c>
      <c r="H228" s="30">
        <f>IF(Taxi_journeydata_clean!K227="","",(G228-F228)/F228)</f>
        <v>0.33287108369807944</v>
      </c>
      <c r="I228" s="31">
        <f>IF(Taxi_journeydata_clean!K227="","",ROUND(ROUNDUP(H228,1),1))</f>
        <v>0.4</v>
      </c>
      <c r="J228" s="32">
        <f>IF(Taxi_journeydata_clean!K227="","",IF(I228&gt;200%,'Taxi_location&amp;demand'!F241,VLOOKUP(I228,'Taxi_location&amp;demand'!$E$5:$F$26,2,FALSE)))</f>
        <v>-4.6460000000000001E-2</v>
      </c>
      <c r="K228" s="32">
        <f>IF(Taxi_journeydata_clean!K227="","",1+J228)</f>
        <v>0.95354000000000005</v>
      </c>
      <c r="M228" s="19">
        <f>IF(Taxi_journeydata_clean!K227="","",F228*(1+R_/EXP(B228)))</f>
        <v>15.914571635109143</v>
      </c>
      <c r="N228" s="30">
        <f>IF(Taxi_journeydata_clean!K227="","",(M228-F228)/F228)</f>
        <v>0.86367846455265829</v>
      </c>
      <c r="O228" s="31">
        <f>IF(Taxi_journeydata_clean!K227="","",ROUND(ROUNDUP(N228,1),1))</f>
        <v>0.9</v>
      </c>
      <c r="P228" s="32">
        <f>IF(Taxi_journeydata_clean!K227="","",IF(O228&gt;200%,'Taxi_location&amp;demand'!F241,VLOOKUP(O228,'Taxi_location&amp;demand'!$E$5:$F$26,2,FALSE)))</f>
        <v>-0.19190000000000002</v>
      </c>
      <c r="Q228" s="32">
        <f>IF(Taxi_journeydata_clean!K227="","",1+P228)</f>
        <v>0.80810000000000004</v>
      </c>
      <c r="S228" t="str">
        <f>IF(Taxi_journeydata_clean!K227="","",VLOOKUP(Taxi_journeydata_clean!G227,'Taxi_location&amp;demand'!$A$5:$B$269,2,FALSE))</f>
        <v>Bx</v>
      </c>
      <c r="T228" t="str">
        <f>IF(Taxi_journeydata_clean!K227="","",VLOOKUP(Taxi_journeydata_clean!H227,'Taxi_location&amp;demand'!$A$5:$B$269,2,FALSE))</f>
        <v>Bx</v>
      </c>
      <c r="U228" t="str">
        <f>IF(Taxi_journeydata_clean!K227="","",IF(OR(S228="A",T228="A"),"Y","N"))</f>
        <v>N</v>
      </c>
    </row>
    <row r="229" spans="2:21" x14ac:dyDescent="0.35">
      <c r="B229">
        <f>IF(Taxi_journeydata_clean!J228="","",Taxi_journeydata_clean!J228)</f>
        <v>1.4</v>
      </c>
      <c r="C229" s="18">
        <f>IF(Taxi_journeydata_clean!J228="","",Taxi_journeydata_clean!N228)</f>
        <v>11.000000004423782</v>
      </c>
      <c r="D229" s="19">
        <f>IF(Taxi_journeydata_clean!K228="","",Taxi_journeydata_clean!K228)</f>
        <v>9</v>
      </c>
      <c r="F229" s="19">
        <f>IF(Taxi_journeydata_clean!K228="","",Constant+Dist_Mult*Fare_analysis!B229+Dur_Mult*Fare_analysis!C229)</f>
        <v>8.2900000016367983</v>
      </c>
      <c r="G229" s="19">
        <f>IF(Taxi_journeydata_clean!K228="","",F229*(1+1/EXP(B229)))</f>
        <v>10.334288833116346</v>
      </c>
      <c r="H229" s="30">
        <f>IF(Taxi_journeydata_clean!K228="","",(G229-F229)/F229)</f>
        <v>0.2465969639416066</v>
      </c>
      <c r="I229" s="31">
        <f>IF(Taxi_journeydata_clean!K228="","",ROUND(ROUNDUP(H229,1),1))</f>
        <v>0.3</v>
      </c>
      <c r="J229" s="32">
        <f>IF(Taxi_journeydata_clean!K228="","",IF(I229&gt;200%,'Taxi_location&amp;demand'!F242,VLOOKUP(I229,'Taxi_location&amp;demand'!$E$5:$F$26,2,FALSE)))</f>
        <v>-3.4340000000000002E-2</v>
      </c>
      <c r="K229" s="32">
        <f>IF(Taxi_journeydata_clean!K228="","",1+J229)</f>
        <v>0.96565999999999996</v>
      </c>
      <c r="M229" s="19">
        <f>IF(Taxi_journeydata_clean!K228="","",F229*(1+R_/EXP(B229)))</f>
        <v>13.594180285064013</v>
      </c>
      <c r="N229" s="30">
        <f>IF(Taxi_journeydata_clean!K228="","",(M229-F229)/F229)</f>
        <v>0.63982874335101858</v>
      </c>
      <c r="O229" s="31">
        <f>IF(Taxi_journeydata_clean!K228="","",ROUND(ROUNDUP(N229,1),1))</f>
        <v>0.7</v>
      </c>
      <c r="P229" s="32">
        <f>IF(Taxi_journeydata_clean!K228="","",IF(O229&gt;200%,'Taxi_location&amp;demand'!F242,VLOOKUP(O229,'Taxi_location&amp;demand'!$E$5:$F$26,2,FALSE)))</f>
        <v>-0.1111</v>
      </c>
      <c r="Q229" s="32">
        <f>IF(Taxi_journeydata_clean!K228="","",1+P229)</f>
        <v>0.88890000000000002</v>
      </c>
      <c r="S229" t="str">
        <f>IF(Taxi_journeydata_clean!K228="","",VLOOKUP(Taxi_journeydata_clean!G228,'Taxi_location&amp;demand'!$A$5:$B$269,2,FALSE))</f>
        <v>A</v>
      </c>
      <c r="T229" t="str">
        <f>IF(Taxi_journeydata_clean!K228="","",VLOOKUP(Taxi_journeydata_clean!H228,'Taxi_location&amp;demand'!$A$5:$B$269,2,FALSE))</f>
        <v>A</v>
      </c>
      <c r="U229" t="str">
        <f>IF(Taxi_journeydata_clean!K228="","",IF(OR(S229="A",T229="A"),"Y","N"))</f>
        <v>Y</v>
      </c>
    </row>
    <row r="230" spans="2:21" x14ac:dyDescent="0.35">
      <c r="B230">
        <f>IF(Taxi_journeydata_clean!J229="","",Taxi_journeydata_clean!J229)</f>
        <v>2.61</v>
      </c>
      <c r="C230" s="18">
        <f>IF(Taxi_journeydata_clean!J229="","",Taxi_journeydata_clean!N229)</f>
        <v>13.533333332743496</v>
      </c>
      <c r="D230" s="19">
        <f>IF(Taxi_journeydata_clean!K229="","",Taxi_journeydata_clean!K229)</f>
        <v>11.5</v>
      </c>
      <c r="F230" s="19">
        <f>IF(Taxi_journeydata_clean!K229="","",Constant+Dist_Mult*Fare_analysis!B230+Dur_Mult*Fare_analysis!C230)</f>
        <v>11.405333333115093</v>
      </c>
      <c r="G230" s="19">
        <f>IF(Taxi_journeydata_clean!K229="","",F230*(1+1/EXP(B230)))</f>
        <v>12.244019316231299</v>
      </c>
      <c r="H230" s="30">
        <f>IF(Taxi_journeydata_clean!K229="","",(G230-F230)/F230)</f>
        <v>7.3534543763057056E-2</v>
      </c>
      <c r="I230" s="31">
        <f>IF(Taxi_journeydata_clean!K229="","",ROUND(ROUNDUP(H230,1),1))</f>
        <v>0.1</v>
      </c>
      <c r="J230" s="32">
        <f>IF(Taxi_journeydata_clean!K229="","",IF(I230&gt;200%,'Taxi_location&amp;demand'!F243,VLOOKUP(I230,'Taxi_location&amp;demand'!$E$5:$F$26,2,FALSE)))</f>
        <v>-9.0899999999999991E-3</v>
      </c>
      <c r="K230" s="32">
        <f>IF(Taxi_journeydata_clean!K229="","",1+J230)</f>
        <v>0.99090999999999996</v>
      </c>
      <c r="M230" s="19">
        <f>IF(Taxi_journeydata_clean!K229="","",F230*(1+R_/EXP(B230)))</f>
        <v>13.58141607990197</v>
      </c>
      <c r="N230" s="30">
        <f>IF(Taxi_journeydata_clean!K229="","",(M230-F230)/F230)</f>
        <v>0.1907951905683174</v>
      </c>
      <c r="O230" s="31">
        <f>IF(Taxi_journeydata_clean!K229="","",ROUND(ROUNDUP(N230,1),1))</f>
        <v>0.2</v>
      </c>
      <c r="P230" s="32">
        <f>IF(Taxi_journeydata_clean!K229="","",IF(O230&gt;200%,'Taxi_location&amp;demand'!F243,VLOOKUP(O230,'Taxi_location&amp;demand'!$E$5:$F$26,2,FALSE)))</f>
        <v>-2.1210000000000003E-2</v>
      </c>
      <c r="Q230" s="32">
        <f>IF(Taxi_journeydata_clean!K229="","",1+P230)</f>
        <v>0.97879000000000005</v>
      </c>
      <c r="S230" t="str">
        <f>IF(Taxi_journeydata_clean!K229="","",VLOOKUP(Taxi_journeydata_clean!G229,'Taxi_location&amp;demand'!$A$5:$B$269,2,FALSE))</f>
        <v>Q</v>
      </c>
      <c r="T230" t="str">
        <f>IF(Taxi_journeydata_clean!K229="","",VLOOKUP(Taxi_journeydata_clean!H229,'Taxi_location&amp;demand'!$A$5:$B$269,2,FALSE))</f>
        <v>Q</v>
      </c>
      <c r="U230" t="str">
        <f>IF(Taxi_journeydata_clean!K229="","",IF(OR(S230="A",T230="A"),"Y","N"))</f>
        <v>N</v>
      </c>
    </row>
    <row r="231" spans="2:21" x14ac:dyDescent="0.35">
      <c r="B231">
        <f>IF(Taxi_journeydata_clean!J230="","",Taxi_journeydata_clean!J230)</f>
        <v>1.04</v>
      </c>
      <c r="C231" s="18">
        <f>IF(Taxi_journeydata_clean!J230="","",Taxi_journeydata_clean!N230)</f>
        <v>9.2833333346061409</v>
      </c>
      <c r="D231" s="19">
        <f>IF(Taxi_journeydata_clean!K230="","",Taxi_journeydata_clean!K230)</f>
        <v>7.5</v>
      </c>
      <c r="F231" s="19">
        <f>IF(Taxi_journeydata_clean!K230="","",Constant+Dist_Mult*Fare_analysis!B231+Dur_Mult*Fare_analysis!C231)</f>
        <v>7.0068333338042716</v>
      </c>
      <c r="G231" s="19">
        <f>IF(Taxi_journeydata_clean!K230="","",F231*(1+1/EXP(B231)))</f>
        <v>9.4834313813422391</v>
      </c>
      <c r="H231" s="30">
        <f>IF(Taxi_journeydata_clean!K230="","",(G231-F231)/F231)</f>
        <v>0.35345468195878005</v>
      </c>
      <c r="I231" s="31">
        <f>IF(Taxi_journeydata_clean!K230="","",ROUND(ROUNDUP(H231,1),1))</f>
        <v>0.4</v>
      </c>
      <c r="J231" s="32">
        <f>IF(Taxi_journeydata_clean!K230="","",IF(I231&gt;200%,'Taxi_location&amp;demand'!F244,VLOOKUP(I231,'Taxi_location&amp;demand'!$E$5:$F$26,2,FALSE)))</f>
        <v>-4.6460000000000001E-2</v>
      </c>
      <c r="K231" s="32">
        <f>IF(Taxi_journeydata_clean!K230="","",1+J231)</f>
        <v>0.95354000000000005</v>
      </c>
      <c r="M231" s="19">
        <f>IF(Taxi_journeydata_clean!K230="","",F231*(1+R_/EXP(B231)))</f>
        <v>13.432697591066711</v>
      </c>
      <c r="N231" s="30">
        <f>IF(Taxi_journeydata_clean!K230="","",(M231-F231)/F231)</f>
        <v>0.9170853581261933</v>
      </c>
      <c r="O231" s="31">
        <f>IF(Taxi_journeydata_clean!K230="","",ROUND(ROUNDUP(N231,1),1))</f>
        <v>1</v>
      </c>
      <c r="P231" s="32">
        <f>IF(Taxi_journeydata_clean!K230="","",IF(O231&gt;200%,'Taxi_location&amp;demand'!F244,VLOOKUP(O231,'Taxi_location&amp;demand'!$E$5:$F$26,2,FALSE)))</f>
        <v>-0.28280000000000005</v>
      </c>
      <c r="Q231" s="32">
        <f>IF(Taxi_journeydata_clean!K230="","",1+P231)</f>
        <v>0.71719999999999995</v>
      </c>
      <c r="S231" t="str">
        <f>IF(Taxi_journeydata_clean!K230="","",VLOOKUP(Taxi_journeydata_clean!G230,'Taxi_location&amp;demand'!$A$5:$B$269,2,FALSE))</f>
        <v>Q</v>
      </c>
      <c r="T231" t="str">
        <f>IF(Taxi_journeydata_clean!K230="","",VLOOKUP(Taxi_journeydata_clean!H230,'Taxi_location&amp;demand'!$A$5:$B$269,2,FALSE))</f>
        <v>Q</v>
      </c>
      <c r="U231" t="str">
        <f>IF(Taxi_journeydata_clean!K230="","",IF(OR(S231="A",T231="A"),"Y","N"))</f>
        <v>N</v>
      </c>
    </row>
    <row r="232" spans="2:21" x14ac:dyDescent="0.35">
      <c r="B232">
        <f>IF(Taxi_journeydata_clean!J231="","",Taxi_journeydata_clean!J231)</f>
        <v>0.93</v>
      </c>
      <c r="C232" s="18">
        <f>IF(Taxi_journeydata_clean!J231="","",Taxi_journeydata_clean!N231)</f>
        <v>5.7500000030267984</v>
      </c>
      <c r="D232" s="19">
        <f>IF(Taxi_journeydata_clean!K231="","",Taxi_journeydata_clean!K231)</f>
        <v>5.5</v>
      </c>
      <c r="F232" s="19">
        <f>IF(Taxi_journeydata_clean!K231="","",Constant+Dist_Mult*Fare_analysis!B232+Dur_Mult*Fare_analysis!C232)</f>
        <v>5.5015000011199149</v>
      </c>
      <c r="G232" s="19">
        <f>IF(Taxi_journeydata_clean!K231="","",F232*(1+1/EXP(B232)))</f>
        <v>7.6721372391711444</v>
      </c>
      <c r="H232" s="30">
        <f>IF(Taxi_journeydata_clean!K231="","",(G232-F232)/F232)</f>
        <v>0.39455371037160103</v>
      </c>
      <c r="I232" s="31">
        <f>IF(Taxi_journeydata_clean!K231="","",ROUND(ROUNDUP(H232,1),1))</f>
        <v>0.4</v>
      </c>
      <c r="J232" s="32">
        <f>IF(Taxi_journeydata_clean!K231="","",IF(I232&gt;200%,'Taxi_location&amp;demand'!F245,VLOOKUP(I232,'Taxi_location&amp;demand'!$E$5:$F$26,2,FALSE)))</f>
        <v>-4.6460000000000001E-2</v>
      </c>
      <c r="K232" s="32">
        <f>IF(Taxi_journeydata_clean!K231="","",1+J232)</f>
        <v>0.95354000000000005</v>
      </c>
      <c r="M232" s="19">
        <f>IF(Taxi_journeydata_clean!K231="","",F232*(1+R_/EXP(B232)))</f>
        <v>11.133508092760966</v>
      </c>
      <c r="N232" s="30">
        <f>IF(Taxi_journeydata_clean!K231="","",(M232-F232)/F232)</f>
        <v>1.0237222740151903</v>
      </c>
      <c r="O232" s="31">
        <f>IF(Taxi_journeydata_clean!K231="","",ROUND(ROUNDUP(N232,1),1))</f>
        <v>1.1000000000000001</v>
      </c>
      <c r="P232" s="32">
        <f>IF(Taxi_journeydata_clean!K231="","",IF(O232&gt;200%,'Taxi_location&amp;demand'!F245,VLOOKUP(O232,'Taxi_location&amp;demand'!$E$5:$F$26,2,FALSE)))</f>
        <v>-0.35349999999999998</v>
      </c>
      <c r="Q232" s="32">
        <f>IF(Taxi_journeydata_clean!K231="","",1+P232)</f>
        <v>0.64650000000000007</v>
      </c>
      <c r="S232" t="str">
        <f>IF(Taxi_journeydata_clean!K231="","",VLOOKUP(Taxi_journeydata_clean!G231,'Taxi_location&amp;demand'!$A$5:$B$269,2,FALSE))</f>
        <v>Q</v>
      </c>
      <c r="T232" t="str">
        <f>IF(Taxi_journeydata_clean!K231="","",VLOOKUP(Taxi_journeydata_clean!H231,'Taxi_location&amp;demand'!$A$5:$B$269,2,FALSE))</f>
        <v>Q</v>
      </c>
      <c r="U232" t="str">
        <f>IF(Taxi_journeydata_clean!K231="","",IF(OR(S232="A",T232="A"),"Y","N"))</f>
        <v>N</v>
      </c>
    </row>
    <row r="233" spans="2:21" x14ac:dyDescent="0.35">
      <c r="B233">
        <f>IF(Taxi_journeydata_clean!J232="","",Taxi_journeydata_clean!J232)</f>
        <v>1.64</v>
      </c>
      <c r="C233" s="18">
        <f>IF(Taxi_journeydata_clean!J232="","",Taxi_journeydata_clean!N232)</f>
        <v>9.2666666640434414</v>
      </c>
      <c r="D233" s="19">
        <f>IF(Taxi_journeydata_clean!K232="","",Taxi_journeydata_clean!K232)</f>
        <v>8.5</v>
      </c>
      <c r="F233" s="19">
        <f>IF(Taxi_journeydata_clean!K232="","",Constant+Dist_Mult*Fare_analysis!B233+Dur_Mult*Fare_analysis!C233)</f>
        <v>8.0806666656960733</v>
      </c>
      <c r="G233" s="19">
        <f>IF(Taxi_journeydata_clean!K232="","",F233*(1+1/EXP(B233)))</f>
        <v>9.6481547272463981</v>
      </c>
      <c r="H233" s="30">
        <f>IF(Taxi_journeydata_clean!K232="","",(G233-F233)/F233)</f>
        <v>0.19398004229089191</v>
      </c>
      <c r="I233" s="31">
        <f>IF(Taxi_journeydata_clean!K232="","",ROUND(ROUNDUP(H233,1),1))</f>
        <v>0.2</v>
      </c>
      <c r="J233" s="32">
        <f>IF(Taxi_journeydata_clean!K232="","",IF(I233&gt;200%,'Taxi_location&amp;demand'!F246,VLOOKUP(I233,'Taxi_location&amp;demand'!$E$5:$F$26,2,FALSE)))</f>
        <v>-2.1210000000000003E-2</v>
      </c>
      <c r="K233" s="32">
        <f>IF(Taxi_journeydata_clean!K232="","",1+J233)</f>
        <v>0.97879000000000005</v>
      </c>
      <c r="M233" s="19">
        <f>IF(Taxi_journeydata_clean!K232="","",F233*(1+R_/EXP(B233)))</f>
        <v>12.147723699200178</v>
      </c>
      <c r="N233" s="30">
        <f>IF(Taxi_journeydata_clean!K232="","",(M233-F233)/F233)</f>
        <v>0.50330711583111265</v>
      </c>
      <c r="O233" s="31">
        <f>IF(Taxi_journeydata_clean!K232="","",ROUND(ROUNDUP(N233,1),1))</f>
        <v>0.6</v>
      </c>
      <c r="P233" s="32">
        <f>IF(Taxi_journeydata_clean!K232="","",IF(O233&gt;200%,'Taxi_location&amp;demand'!F246,VLOOKUP(O233,'Taxi_location&amp;demand'!$E$5:$F$26,2,FALSE)))</f>
        <v>-8.8880000000000001E-2</v>
      </c>
      <c r="Q233" s="32">
        <f>IF(Taxi_journeydata_clean!K232="","",1+P233)</f>
        <v>0.91112000000000004</v>
      </c>
      <c r="S233" t="str">
        <f>IF(Taxi_journeydata_clean!K232="","",VLOOKUP(Taxi_journeydata_clean!G232,'Taxi_location&amp;demand'!$A$5:$B$269,2,FALSE))</f>
        <v>A</v>
      </c>
      <c r="T233" t="str">
        <f>IF(Taxi_journeydata_clean!K232="","",VLOOKUP(Taxi_journeydata_clean!H232,'Taxi_location&amp;demand'!$A$5:$B$269,2,FALSE))</f>
        <v>A</v>
      </c>
      <c r="U233" t="str">
        <f>IF(Taxi_journeydata_clean!K232="","",IF(OR(S233="A",T233="A"),"Y","N"))</f>
        <v>Y</v>
      </c>
    </row>
    <row r="234" spans="2:21" x14ac:dyDescent="0.35">
      <c r="B234">
        <f>IF(Taxi_journeydata_clean!J233="","",Taxi_journeydata_clean!J233)</f>
        <v>0.85</v>
      </c>
      <c r="C234" s="18">
        <f>IF(Taxi_journeydata_clean!J233="","",Taxi_journeydata_clean!N233)</f>
        <v>6.4833333296701312</v>
      </c>
      <c r="D234" s="19">
        <f>IF(Taxi_journeydata_clean!K233="","",Taxi_journeydata_clean!K233)</f>
        <v>6</v>
      </c>
      <c r="F234" s="19">
        <f>IF(Taxi_journeydata_clean!K233="","",Constant+Dist_Mult*Fare_analysis!B234+Dur_Mult*Fare_analysis!C234)</f>
        <v>5.6288333319779484</v>
      </c>
      <c r="G234" s="19">
        <f>IF(Taxi_journeydata_clean!K233="","",F234*(1+1/EXP(B234)))</f>
        <v>8.0346807475160293</v>
      </c>
      <c r="H234" s="30">
        <f>IF(Taxi_journeydata_clean!K233="","",(G234-F234)/F234)</f>
        <v>0.42741493194872698</v>
      </c>
      <c r="I234" s="31">
        <f>IF(Taxi_journeydata_clean!K233="","",ROUND(ROUNDUP(H234,1),1))</f>
        <v>0.5</v>
      </c>
      <c r="J234" s="32">
        <f>IF(Taxi_journeydata_clean!K233="","",IF(I234&gt;200%,'Taxi_location&amp;demand'!F247,VLOOKUP(I234,'Taxi_location&amp;demand'!$E$5:$F$26,2,FALSE)))</f>
        <v>-6.7670000000000008E-2</v>
      </c>
      <c r="K234" s="32">
        <f>IF(Taxi_journeydata_clean!K233="","",1+J234)</f>
        <v>0.93232999999999999</v>
      </c>
      <c r="M234" s="19">
        <f>IF(Taxi_journeydata_clean!K233="","",F234*(1+R_/EXP(B234)))</f>
        <v>11.871125629390555</v>
      </c>
      <c r="N234" s="30">
        <f>IF(Taxi_journeydata_clean!K233="","",(M234-F234)/F234)</f>
        <v>1.1089851003314555</v>
      </c>
      <c r="O234" s="31">
        <f>IF(Taxi_journeydata_clean!K233="","",ROUND(ROUNDUP(N234,1),1))</f>
        <v>1.2</v>
      </c>
      <c r="P234" s="32">
        <f>IF(Taxi_journeydata_clean!K233="","",IF(O234&gt;200%,'Taxi_location&amp;demand'!F247,VLOOKUP(O234,'Taxi_location&amp;demand'!$E$5:$F$26,2,FALSE)))</f>
        <v>-0.42419999999999997</v>
      </c>
      <c r="Q234" s="32">
        <f>IF(Taxi_journeydata_clean!K233="","",1+P234)</f>
        <v>0.57580000000000009</v>
      </c>
      <c r="S234" t="str">
        <f>IF(Taxi_journeydata_clean!K233="","",VLOOKUP(Taxi_journeydata_clean!G233,'Taxi_location&amp;demand'!$A$5:$B$269,2,FALSE))</f>
        <v>B</v>
      </c>
      <c r="T234" t="str">
        <f>IF(Taxi_journeydata_clean!K233="","",VLOOKUP(Taxi_journeydata_clean!H233,'Taxi_location&amp;demand'!$A$5:$B$269,2,FALSE))</f>
        <v>B</v>
      </c>
      <c r="U234" t="str">
        <f>IF(Taxi_journeydata_clean!K233="","",IF(OR(S234="A",T234="A"),"Y","N"))</f>
        <v>N</v>
      </c>
    </row>
    <row r="235" spans="2:21" x14ac:dyDescent="0.35">
      <c r="B235">
        <f>IF(Taxi_journeydata_clean!J234="","",Taxi_journeydata_clean!J234)</f>
        <v>1.4</v>
      </c>
      <c r="C235" s="18">
        <f>IF(Taxi_journeydata_clean!J234="","",Taxi_journeydata_clean!N234)</f>
        <v>15.066666668280959</v>
      </c>
      <c r="D235" s="19">
        <f>IF(Taxi_journeydata_clean!K234="","",Taxi_journeydata_clean!K234)</f>
        <v>10.5</v>
      </c>
      <c r="F235" s="19">
        <f>IF(Taxi_journeydata_clean!K234="","",Constant+Dist_Mult*Fare_analysis!B235+Dur_Mult*Fare_analysis!C235)</f>
        <v>9.7946666672639537</v>
      </c>
      <c r="G235" s="19">
        <f>IF(Taxi_journeydata_clean!K234="","",F235*(1+1/EXP(B235)))</f>
        <v>12.2100017302313</v>
      </c>
      <c r="H235" s="30">
        <f>IF(Taxi_journeydata_clean!K234="","",(G235-F235)/F235)</f>
        <v>0.24659696394160666</v>
      </c>
      <c r="I235" s="31">
        <f>IF(Taxi_journeydata_clean!K234="","",ROUND(ROUNDUP(H235,1),1))</f>
        <v>0.3</v>
      </c>
      <c r="J235" s="32">
        <f>IF(Taxi_journeydata_clean!K234="","",IF(I235&gt;200%,'Taxi_location&amp;demand'!F248,VLOOKUP(I235,'Taxi_location&amp;demand'!$E$5:$F$26,2,FALSE)))</f>
        <v>-3.4340000000000002E-2</v>
      </c>
      <c r="K235" s="32">
        <f>IF(Taxi_journeydata_clean!K234="","",1+J235)</f>
        <v>0.96565999999999996</v>
      </c>
      <c r="M235" s="19">
        <f>IF(Taxi_journeydata_clean!K234="","",F235*(1+R_/EXP(B235)))</f>
        <v>16.06157593252156</v>
      </c>
      <c r="N235" s="30">
        <f>IF(Taxi_journeydata_clean!K234="","",(M235-F235)/F235)</f>
        <v>0.63982874335101869</v>
      </c>
      <c r="O235" s="31">
        <f>IF(Taxi_journeydata_clean!K234="","",ROUND(ROUNDUP(N235,1),1))</f>
        <v>0.7</v>
      </c>
      <c r="P235" s="32">
        <f>IF(Taxi_journeydata_clean!K234="","",IF(O235&gt;200%,'Taxi_location&amp;demand'!F248,VLOOKUP(O235,'Taxi_location&amp;demand'!$E$5:$F$26,2,FALSE)))</f>
        <v>-0.1111</v>
      </c>
      <c r="Q235" s="32">
        <f>IF(Taxi_journeydata_clean!K234="","",1+P235)</f>
        <v>0.88890000000000002</v>
      </c>
      <c r="S235" t="str">
        <f>IF(Taxi_journeydata_clean!K234="","",VLOOKUP(Taxi_journeydata_clean!G234,'Taxi_location&amp;demand'!$A$5:$B$269,2,FALSE))</f>
        <v>B</v>
      </c>
      <c r="T235" t="str">
        <f>IF(Taxi_journeydata_clean!K234="","",VLOOKUP(Taxi_journeydata_clean!H234,'Taxi_location&amp;demand'!$A$5:$B$269,2,FALSE))</f>
        <v>B</v>
      </c>
      <c r="U235" t="str">
        <f>IF(Taxi_journeydata_clean!K234="","",IF(OR(S235="A",T235="A"),"Y","N"))</f>
        <v>N</v>
      </c>
    </row>
    <row r="236" spans="2:21" x14ac:dyDescent="0.35">
      <c r="B236">
        <f>IF(Taxi_journeydata_clean!J235="","",Taxi_journeydata_clean!J235)</f>
        <v>0.8</v>
      </c>
      <c r="C236" s="18">
        <f>IF(Taxi_journeydata_clean!J235="","",Taxi_journeydata_clean!N235)</f>
        <v>6.5666666615288705</v>
      </c>
      <c r="D236" s="19">
        <f>IF(Taxi_journeydata_clean!K235="","",Taxi_journeydata_clean!K235)</f>
        <v>6</v>
      </c>
      <c r="F236" s="19">
        <f>IF(Taxi_journeydata_clean!K235="","",Constant+Dist_Mult*Fare_analysis!B236+Dur_Mult*Fare_analysis!C236)</f>
        <v>5.5696666647656823</v>
      </c>
      <c r="G236" s="19">
        <f>IF(Taxi_journeydata_clean!K235="","",F236*(1+1/EXP(B236)))</f>
        <v>8.0722792177230662</v>
      </c>
      <c r="H236" s="30">
        <f>IF(Taxi_journeydata_clean!K235="","",(G236-F236)/F236)</f>
        <v>0.44932896411722151</v>
      </c>
      <c r="I236" s="31">
        <f>IF(Taxi_journeydata_clean!K235="","",ROUND(ROUNDUP(H236,1),1))</f>
        <v>0.5</v>
      </c>
      <c r="J236" s="32">
        <f>IF(Taxi_journeydata_clean!K235="","",IF(I236&gt;200%,'Taxi_location&amp;demand'!F249,VLOOKUP(I236,'Taxi_location&amp;demand'!$E$5:$F$26,2,FALSE)))</f>
        <v>-6.7670000000000008E-2</v>
      </c>
      <c r="K236" s="32">
        <f>IF(Taxi_journeydata_clean!K235="","",1+J236)</f>
        <v>0.93232999999999999</v>
      </c>
      <c r="M236" s="19">
        <f>IF(Taxi_journeydata_clean!K235="","",F236*(1+R_/EXP(B236)))</f>
        <v>12.063029029244662</v>
      </c>
      <c r="N236" s="30">
        <f>IF(Taxi_journeydata_clean!K235="","",(M236-F236)/F236)</f>
        <v>1.1658439822901248</v>
      </c>
      <c r="O236" s="31">
        <f>IF(Taxi_journeydata_clean!K235="","",ROUND(ROUNDUP(N236,1),1))</f>
        <v>1.2</v>
      </c>
      <c r="P236" s="32">
        <f>IF(Taxi_journeydata_clean!K235="","",IF(O236&gt;200%,'Taxi_location&amp;demand'!F249,VLOOKUP(O236,'Taxi_location&amp;demand'!$E$5:$F$26,2,FALSE)))</f>
        <v>-0.42419999999999997</v>
      </c>
      <c r="Q236" s="32">
        <f>IF(Taxi_journeydata_clean!K235="","",1+P236)</f>
        <v>0.57580000000000009</v>
      </c>
      <c r="S236" t="str">
        <f>IF(Taxi_journeydata_clean!K235="","",VLOOKUP(Taxi_journeydata_clean!G235,'Taxi_location&amp;demand'!$A$5:$B$269,2,FALSE))</f>
        <v>A</v>
      </c>
      <c r="T236" t="str">
        <f>IF(Taxi_journeydata_clean!K235="","",VLOOKUP(Taxi_journeydata_clean!H235,'Taxi_location&amp;demand'!$A$5:$B$269,2,FALSE))</f>
        <v>A</v>
      </c>
      <c r="U236" t="str">
        <f>IF(Taxi_journeydata_clean!K235="","",IF(OR(S236="A",T236="A"),"Y","N"))</f>
        <v>Y</v>
      </c>
    </row>
    <row r="237" spans="2:21" x14ac:dyDescent="0.35">
      <c r="B237">
        <f>IF(Taxi_journeydata_clean!J236="","",Taxi_journeydata_clean!J236)</f>
        <v>2.57</v>
      </c>
      <c r="C237" s="18">
        <f>IF(Taxi_journeydata_clean!J236="","",Taxi_journeydata_clean!N236)</f>
        <v>11.116666666930541</v>
      </c>
      <c r="D237" s="19">
        <f>IF(Taxi_journeydata_clean!K236="","",Taxi_journeydata_clean!K236)</f>
        <v>11</v>
      </c>
      <c r="F237" s="19">
        <f>IF(Taxi_journeydata_clean!K236="","",Constant+Dist_Mult*Fare_analysis!B237+Dur_Mult*Fare_analysis!C237)</f>
        <v>10.439166666764301</v>
      </c>
      <c r="G237" s="19">
        <f>IF(Taxi_journeydata_clean!K236="","",F237*(1+1/EXP(B237)))</f>
        <v>11.238133981376224</v>
      </c>
      <c r="H237" s="30">
        <f>IF(Taxi_journeydata_clean!K236="","",(G237-F237)/F237)</f>
        <v>7.6535545423911638E-2</v>
      </c>
      <c r="I237" s="31">
        <f>IF(Taxi_journeydata_clean!K236="","",ROUND(ROUNDUP(H237,1),1))</f>
        <v>0.1</v>
      </c>
      <c r="J237" s="32">
        <f>IF(Taxi_journeydata_clean!K236="","",IF(I237&gt;200%,'Taxi_location&amp;demand'!F250,VLOOKUP(I237,'Taxi_location&amp;demand'!$E$5:$F$26,2,FALSE)))</f>
        <v>-9.0899999999999991E-3</v>
      </c>
      <c r="K237" s="32">
        <f>IF(Taxi_journeydata_clean!K236="","",1+J237)</f>
        <v>0.99090999999999996</v>
      </c>
      <c r="M237" s="19">
        <f>IF(Taxi_journeydata_clean!K236="","",F237*(1+R_/EXP(B237)))</f>
        <v>12.512194025721305</v>
      </c>
      <c r="N237" s="30">
        <f>IF(Taxi_journeydata_clean!K236="","",(M237-F237)/F237)</f>
        <v>0.19858169000759474</v>
      </c>
      <c r="O237" s="31">
        <f>IF(Taxi_journeydata_clean!K236="","",ROUND(ROUNDUP(N237,1),1))</f>
        <v>0.2</v>
      </c>
      <c r="P237" s="32">
        <f>IF(Taxi_journeydata_clean!K236="","",IF(O237&gt;200%,'Taxi_location&amp;demand'!F250,VLOOKUP(O237,'Taxi_location&amp;demand'!$E$5:$F$26,2,FALSE)))</f>
        <v>-2.1210000000000003E-2</v>
      </c>
      <c r="Q237" s="32">
        <f>IF(Taxi_journeydata_clean!K236="","",1+P237)</f>
        <v>0.97879000000000005</v>
      </c>
      <c r="S237" t="str">
        <f>IF(Taxi_journeydata_clean!K236="","",VLOOKUP(Taxi_journeydata_clean!G236,'Taxi_location&amp;demand'!$A$5:$B$269,2,FALSE))</f>
        <v>Q</v>
      </c>
      <c r="T237" t="str">
        <f>IF(Taxi_journeydata_clean!K236="","",VLOOKUP(Taxi_journeydata_clean!H236,'Taxi_location&amp;demand'!$A$5:$B$269,2,FALSE))</f>
        <v>Q</v>
      </c>
      <c r="U237" t="str">
        <f>IF(Taxi_journeydata_clean!K236="","",IF(OR(S237="A",T237="A"),"Y","N"))</f>
        <v>N</v>
      </c>
    </row>
    <row r="238" spans="2:21" x14ac:dyDescent="0.35">
      <c r="B238">
        <f>IF(Taxi_journeydata_clean!J237="","",Taxi_journeydata_clean!J237)</f>
        <v>1.95</v>
      </c>
      <c r="C238" s="18">
        <f>IF(Taxi_journeydata_clean!J237="","",Taxi_journeydata_clean!N237)</f>
        <v>16.699999995762482</v>
      </c>
      <c r="D238" s="19">
        <f>IF(Taxi_journeydata_clean!K237="","",Taxi_journeydata_clean!K237)</f>
        <v>11.5</v>
      </c>
      <c r="F238" s="19">
        <f>IF(Taxi_journeydata_clean!K237="","",Constant+Dist_Mult*Fare_analysis!B238+Dur_Mult*Fare_analysis!C238)</f>
        <v>11.388999998432119</v>
      </c>
      <c r="G238" s="19">
        <f>IF(Taxi_journeydata_clean!K237="","",F238*(1+1/EXP(B238)))</f>
        <v>13.009359399507854</v>
      </c>
      <c r="H238" s="30">
        <f>IF(Taxi_journeydata_clean!K237="","",(G238-F238)/F238)</f>
        <v>0.14227407158651362</v>
      </c>
      <c r="I238" s="31">
        <f>IF(Taxi_journeydata_clean!K237="","",ROUND(ROUNDUP(H238,1),1))</f>
        <v>0.2</v>
      </c>
      <c r="J238" s="32">
        <f>IF(Taxi_journeydata_clean!K237="","",IF(I238&gt;200%,'Taxi_location&amp;demand'!F251,VLOOKUP(I238,'Taxi_location&amp;demand'!$E$5:$F$26,2,FALSE)))</f>
        <v>-2.1210000000000003E-2</v>
      </c>
      <c r="K238" s="32">
        <f>IF(Taxi_journeydata_clean!K237="","",1+J238)</f>
        <v>0.97879000000000005</v>
      </c>
      <c r="M238" s="19">
        <f>IF(Taxi_journeydata_clean!K237="","",F238*(1+R_/EXP(B238)))</f>
        <v>15.59323878059651</v>
      </c>
      <c r="N238" s="30">
        <f>IF(Taxi_journeydata_clean!K237="","",(M238-F238)/F238)</f>
        <v>0.3691490721523551</v>
      </c>
      <c r="O238" s="31">
        <f>IF(Taxi_journeydata_clean!K237="","",ROUND(ROUNDUP(N238,1),1))</f>
        <v>0.4</v>
      </c>
      <c r="P238" s="32">
        <f>IF(Taxi_journeydata_clean!K237="","",IF(O238&gt;200%,'Taxi_location&amp;demand'!F251,VLOOKUP(O238,'Taxi_location&amp;demand'!$E$5:$F$26,2,FALSE)))</f>
        <v>-4.6460000000000001E-2</v>
      </c>
      <c r="Q238" s="32">
        <f>IF(Taxi_journeydata_clean!K237="","",1+P238)</f>
        <v>0.95354000000000005</v>
      </c>
      <c r="S238" t="str">
        <f>IF(Taxi_journeydata_clean!K237="","",VLOOKUP(Taxi_journeydata_clean!G237,'Taxi_location&amp;demand'!$A$5:$B$269,2,FALSE))</f>
        <v>Q</v>
      </c>
      <c r="T238" t="str">
        <f>IF(Taxi_journeydata_clean!K237="","",VLOOKUP(Taxi_journeydata_clean!H237,'Taxi_location&amp;demand'!$A$5:$B$269,2,FALSE))</f>
        <v>Q</v>
      </c>
      <c r="U238" t="str">
        <f>IF(Taxi_journeydata_clean!K237="","",IF(OR(S238="A",T238="A"),"Y","N"))</f>
        <v>N</v>
      </c>
    </row>
    <row r="239" spans="2:21" x14ac:dyDescent="0.35">
      <c r="B239">
        <f>IF(Taxi_journeydata_clean!J238="","",Taxi_journeydata_clean!J238)</f>
        <v>5.81</v>
      </c>
      <c r="C239" s="18">
        <f>IF(Taxi_journeydata_clean!J238="","",Taxi_journeydata_clean!N238)</f>
        <v>29.266666666371748</v>
      </c>
      <c r="D239" s="19">
        <f>IF(Taxi_journeydata_clean!K238="","",Taxi_journeydata_clean!K238)</f>
        <v>23</v>
      </c>
      <c r="F239" s="19">
        <f>IF(Taxi_journeydata_clean!K238="","",Constant+Dist_Mult*Fare_analysis!B239+Dur_Mult*Fare_analysis!C239)</f>
        <v>22.986666666557547</v>
      </c>
      <c r="G239" s="19">
        <f>IF(Taxi_journeydata_clean!K238="","",F239*(1+1/EXP(B239)))</f>
        <v>23.055567592486419</v>
      </c>
      <c r="H239" s="30">
        <f>IF(Taxi_journeydata_clean!K238="","",(G239-F239)/F239)</f>
        <v>2.9974300723259644E-3</v>
      </c>
      <c r="I239" s="31">
        <f>IF(Taxi_journeydata_clean!K238="","",ROUND(ROUNDUP(H239,1),1))</f>
        <v>0.1</v>
      </c>
      <c r="J239" s="32">
        <f>IF(Taxi_journeydata_clean!K238="","",IF(I239&gt;200%,'Taxi_location&amp;demand'!F252,VLOOKUP(I239,'Taxi_location&amp;demand'!$E$5:$F$26,2,FALSE)))</f>
        <v>-9.0899999999999991E-3</v>
      </c>
      <c r="K239" s="32">
        <f>IF(Taxi_journeydata_clean!K238="","",1+J239)</f>
        <v>0.99090999999999996</v>
      </c>
      <c r="M239" s="19">
        <f>IF(Taxi_journeydata_clean!K238="","",F239*(1+R_/EXP(B239)))</f>
        <v>23.165439317072536</v>
      </c>
      <c r="N239" s="30">
        <f>IF(Taxi_journeydata_clean!K238="","",(M239-F239)/F239)</f>
        <v>7.7772324760370555E-3</v>
      </c>
      <c r="O239" s="31">
        <f>IF(Taxi_journeydata_clean!K238="","",ROUND(ROUNDUP(N239,1),1))</f>
        <v>0.1</v>
      </c>
      <c r="P239" s="32">
        <f>IF(Taxi_journeydata_clean!K238="","",IF(O239&gt;200%,'Taxi_location&amp;demand'!F252,VLOOKUP(O239,'Taxi_location&amp;demand'!$E$5:$F$26,2,FALSE)))</f>
        <v>-9.0899999999999991E-3</v>
      </c>
      <c r="Q239" s="32">
        <f>IF(Taxi_journeydata_clean!K238="","",1+P239)</f>
        <v>0.99090999999999996</v>
      </c>
      <c r="S239" t="str">
        <f>IF(Taxi_journeydata_clean!K238="","",VLOOKUP(Taxi_journeydata_clean!G238,'Taxi_location&amp;demand'!$A$5:$B$269,2,FALSE))</f>
        <v>B</v>
      </c>
      <c r="T239" t="str">
        <f>IF(Taxi_journeydata_clean!K238="","",VLOOKUP(Taxi_journeydata_clean!H238,'Taxi_location&amp;demand'!$A$5:$B$269,2,FALSE))</f>
        <v>B</v>
      </c>
      <c r="U239" t="str">
        <f>IF(Taxi_journeydata_clean!K238="","",IF(OR(S239="A",T239="A"),"Y","N"))</f>
        <v>N</v>
      </c>
    </row>
    <row r="240" spans="2:21" x14ac:dyDescent="0.35">
      <c r="B240">
        <f>IF(Taxi_journeydata_clean!J239="","",Taxi_journeydata_clean!J239)</f>
        <v>1.27</v>
      </c>
      <c r="C240" s="18">
        <f>IF(Taxi_journeydata_clean!J239="","",Taxi_journeydata_clean!N239)</f>
        <v>14.883333334000781</v>
      </c>
      <c r="D240" s="19">
        <f>IF(Taxi_journeydata_clean!K239="","",Taxi_journeydata_clean!K239)</f>
        <v>10</v>
      </c>
      <c r="F240" s="19">
        <f>IF(Taxi_journeydata_clean!K239="","",Constant+Dist_Mult*Fare_analysis!B240+Dur_Mult*Fare_analysis!C240)</f>
        <v>9.4928333335802897</v>
      </c>
      <c r="G240" s="19">
        <f>IF(Taxi_journeydata_clean!K239="","",F240*(1+1/EXP(B240)))</f>
        <v>12.158721113921505</v>
      </c>
      <c r="H240" s="30">
        <f>IF(Taxi_journeydata_clean!K239="","",(G240-F240)/F240)</f>
        <v>0.28083162177837973</v>
      </c>
      <c r="I240" s="31">
        <f>IF(Taxi_journeydata_clean!K239="","",ROUND(ROUNDUP(H240,1),1))</f>
        <v>0.3</v>
      </c>
      <c r="J240" s="32">
        <f>IF(Taxi_journeydata_clean!K239="","",IF(I240&gt;200%,'Taxi_location&amp;demand'!F253,VLOOKUP(I240,'Taxi_location&amp;demand'!$E$5:$F$26,2,FALSE)))</f>
        <v>-3.4340000000000002E-2</v>
      </c>
      <c r="K240" s="32">
        <f>IF(Taxi_journeydata_clean!K239="","",1+J240)</f>
        <v>0.96565999999999996</v>
      </c>
      <c r="M240" s="19">
        <f>IF(Taxi_journeydata_clean!K239="","",F240*(1+R_/EXP(B240)))</f>
        <v>16.409835072557353</v>
      </c>
      <c r="N240" s="30">
        <f>IF(Taxi_journeydata_clean!K239="","",(M240-F240)/F240)</f>
        <v>0.72865513339506482</v>
      </c>
      <c r="O240" s="31">
        <f>IF(Taxi_journeydata_clean!K239="","",ROUND(ROUNDUP(N240,1),1))</f>
        <v>0.8</v>
      </c>
      <c r="P240" s="32">
        <f>IF(Taxi_journeydata_clean!K239="","",IF(O240&gt;200%,'Taxi_location&amp;demand'!F253,VLOOKUP(O240,'Taxi_location&amp;demand'!$E$5:$F$26,2,FALSE)))</f>
        <v>-0.1515</v>
      </c>
      <c r="Q240" s="32">
        <f>IF(Taxi_journeydata_clean!K239="","",1+P240)</f>
        <v>0.84850000000000003</v>
      </c>
      <c r="S240" t="str">
        <f>IF(Taxi_journeydata_clean!K239="","",VLOOKUP(Taxi_journeydata_clean!G239,'Taxi_location&amp;demand'!$A$5:$B$269,2,FALSE))</f>
        <v>A</v>
      </c>
      <c r="T240" t="str">
        <f>IF(Taxi_journeydata_clean!K239="","",VLOOKUP(Taxi_journeydata_clean!H239,'Taxi_location&amp;demand'!$A$5:$B$269,2,FALSE))</f>
        <v>A</v>
      </c>
      <c r="U240" t="str">
        <f>IF(Taxi_journeydata_clean!K239="","",IF(OR(S240="A",T240="A"),"Y","N"))</f>
        <v>Y</v>
      </c>
    </row>
    <row r="241" spans="2:21" x14ac:dyDescent="0.35">
      <c r="B241">
        <f>IF(Taxi_journeydata_clean!J240="","",Taxi_journeydata_clean!J240)</f>
        <v>4.3099999999999996</v>
      </c>
      <c r="C241" s="18">
        <f>IF(Taxi_journeydata_clean!J240="","",Taxi_journeydata_clean!N240)</f>
        <v>30.400000002700835</v>
      </c>
      <c r="D241" s="19">
        <f>IF(Taxi_journeydata_clean!K240="","",Taxi_journeydata_clean!K240)</f>
        <v>21</v>
      </c>
      <c r="F241" s="19">
        <f>IF(Taxi_journeydata_clean!K240="","",Constant+Dist_Mult*Fare_analysis!B241+Dur_Mult*Fare_analysis!C241)</f>
        <v>20.706000000999307</v>
      </c>
      <c r="G241" s="19">
        <f>IF(Taxi_journeydata_clean!K240="","",F241*(1+1/EXP(B241)))</f>
        <v>20.984155078911172</v>
      </c>
      <c r="H241" s="30">
        <f>IF(Taxi_journeydata_clean!K240="","",(G241-F241)/F241)</f>
        <v>1.3433549594245199E-2</v>
      </c>
      <c r="I241" s="31">
        <f>IF(Taxi_journeydata_clean!K240="","",ROUND(ROUNDUP(H241,1),1))</f>
        <v>0.1</v>
      </c>
      <c r="J241" s="32">
        <f>IF(Taxi_journeydata_clean!K240="","",IF(I241&gt;200%,'Taxi_location&amp;demand'!F254,VLOOKUP(I241,'Taxi_location&amp;demand'!$E$5:$F$26,2,FALSE)))</f>
        <v>-9.0899999999999991E-3</v>
      </c>
      <c r="K241" s="32">
        <f>IF(Taxi_journeydata_clean!K240="","",1+J241)</f>
        <v>0.99090999999999996</v>
      </c>
      <c r="M241" s="19">
        <f>IF(Taxi_journeydata_clean!K240="","",F241*(1+R_/EXP(B241)))</f>
        <v>21.427710484017247</v>
      </c>
      <c r="N241" s="30">
        <f>IF(Taxi_journeydata_clean!K240="","",(M241-F241)/F241)</f>
        <v>3.4855137785333196E-2</v>
      </c>
      <c r="O241" s="31">
        <f>IF(Taxi_journeydata_clean!K240="","",ROUND(ROUNDUP(N241,1),1))</f>
        <v>0.1</v>
      </c>
      <c r="P241" s="32">
        <f>IF(Taxi_journeydata_clean!K240="","",IF(O241&gt;200%,'Taxi_location&amp;demand'!F254,VLOOKUP(O241,'Taxi_location&amp;demand'!$E$5:$F$26,2,FALSE)))</f>
        <v>-9.0899999999999991E-3</v>
      </c>
      <c r="Q241" s="32">
        <f>IF(Taxi_journeydata_clean!K240="","",1+P241)</f>
        <v>0.99090999999999996</v>
      </c>
      <c r="S241" t="str">
        <f>IF(Taxi_journeydata_clean!K240="","",VLOOKUP(Taxi_journeydata_clean!G240,'Taxi_location&amp;demand'!$A$5:$B$269,2,FALSE))</f>
        <v>Q</v>
      </c>
      <c r="T241" t="str">
        <f>IF(Taxi_journeydata_clean!K240="","",VLOOKUP(Taxi_journeydata_clean!H240,'Taxi_location&amp;demand'!$A$5:$B$269,2,FALSE))</f>
        <v>Q</v>
      </c>
      <c r="U241" t="str">
        <f>IF(Taxi_journeydata_clean!K240="","",IF(OR(S241="A",T241="A"),"Y","N"))</f>
        <v>N</v>
      </c>
    </row>
    <row r="242" spans="2:21" x14ac:dyDescent="0.35">
      <c r="B242">
        <f>IF(Taxi_journeydata_clean!J241="","",Taxi_journeydata_clean!J241)</f>
        <v>1.1599999999999999</v>
      </c>
      <c r="C242" s="18">
        <f>IF(Taxi_journeydata_clean!J241="","",Taxi_journeydata_clean!N241)</f>
        <v>9.7499999951105565</v>
      </c>
      <c r="D242" s="19">
        <f>IF(Taxi_journeydata_clean!K241="","",Taxi_journeydata_clean!K241)</f>
        <v>8</v>
      </c>
      <c r="F242" s="19">
        <f>IF(Taxi_journeydata_clean!K241="","",Constant+Dist_Mult*Fare_analysis!B242+Dur_Mult*Fare_analysis!C242)</f>
        <v>7.395499998190906</v>
      </c>
      <c r="G242" s="19">
        <f>IF(Taxi_journeydata_clean!K241="","",F242*(1+1/EXP(B242)))</f>
        <v>9.7138870483410873</v>
      </c>
      <c r="H242" s="30">
        <f>IF(Taxi_journeydata_clean!K241="","",(G242-F242)/F242)</f>
        <v>0.31348618088260527</v>
      </c>
      <c r="I242" s="31">
        <f>IF(Taxi_journeydata_clean!K241="","",ROUND(ROUNDUP(H242,1),1))</f>
        <v>0.4</v>
      </c>
      <c r="J242" s="32">
        <f>IF(Taxi_journeydata_clean!K241="","",IF(I242&gt;200%,'Taxi_location&amp;demand'!F255,VLOOKUP(I242,'Taxi_location&amp;demand'!$E$5:$F$26,2,FALSE)))</f>
        <v>-4.6460000000000001E-2</v>
      </c>
      <c r="K242" s="32">
        <f>IF(Taxi_journeydata_clean!K241="","",1+J242)</f>
        <v>0.95354000000000005</v>
      </c>
      <c r="M242" s="19">
        <f>IF(Taxi_journeydata_clean!K241="","",F242*(1+R_/EXP(B242)))</f>
        <v>13.410864701748746</v>
      </c>
      <c r="N242" s="30">
        <f>IF(Taxi_journeydata_clean!K241="","",(M242-F242)/F242)</f>
        <v>0.8133817463361942</v>
      </c>
      <c r="O242" s="31">
        <f>IF(Taxi_journeydata_clean!K241="","",ROUND(ROUNDUP(N242,1),1))</f>
        <v>0.9</v>
      </c>
      <c r="P242" s="32">
        <f>IF(Taxi_journeydata_clean!K241="","",IF(O242&gt;200%,'Taxi_location&amp;demand'!F255,VLOOKUP(O242,'Taxi_location&amp;demand'!$E$5:$F$26,2,FALSE)))</f>
        <v>-0.19190000000000002</v>
      </c>
      <c r="Q242" s="32">
        <f>IF(Taxi_journeydata_clean!K241="","",1+P242)</f>
        <v>0.80810000000000004</v>
      </c>
      <c r="S242" t="str">
        <f>IF(Taxi_journeydata_clean!K241="","",VLOOKUP(Taxi_journeydata_clean!G241,'Taxi_location&amp;demand'!$A$5:$B$269,2,FALSE))</f>
        <v>A</v>
      </c>
      <c r="T242" t="str">
        <f>IF(Taxi_journeydata_clean!K241="","",VLOOKUP(Taxi_journeydata_clean!H241,'Taxi_location&amp;demand'!$A$5:$B$269,2,FALSE))</f>
        <v>A</v>
      </c>
      <c r="U242" t="str">
        <f>IF(Taxi_journeydata_clean!K241="","",IF(OR(S242="A",T242="A"),"Y","N"))</f>
        <v>Y</v>
      </c>
    </row>
    <row r="243" spans="2:21" x14ac:dyDescent="0.35">
      <c r="B243">
        <f>IF(Taxi_journeydata_clean!J242="","",Taxi_journeydata_clean!J242)</f>
        <v>1.27</v>
      </c>
      <c r="C243" s="18">
        <f>IF(Taxi_journeydata_clean!J242="","",Taxi_journeydata_clean!N242)</f>
        <v>11.350000002421439</v>
      </c>
      <c r="D243" s="19">
        <f>IF(Taxi_journeydata_clean!K242="","",Taxi_journeydata_clean!K242)</f>
        <v>8.5</v>
      </c>
      <c r="F243" s="19">
        <f>IF(Taxi_journeydata_clean!K242="","",Constant+Dist_Mult*Fare_analysis!B243+Dur_Mult*Fare_analysis!C243)</f>
        <v>8.1855000008959315</v>
      </c>
      <c r="G243" s="19">
        <f>IF(Taxi_journeydata_clean!K242="","",F243*(1+1/EXP(B243)))</f>
        <v>10.484247241214465</v>
      </c>
      <c r="H243" s="30">
        <f>IF(Taxi_journeydata_clean!K242="","",(G243-F243)/F243)</f>
        <v>0.28083162177837978</v>
      </c>
      <c r="I243" s="31">
        <f>IF(Taxi_journeydata_clean!K242="","",ROUND(ROUNDUP(H243,1),1))</f>
        <v>0.3</v>
      </c>
      <c r="J243" s="32">
        <f>IF(Taxi_journeydata_clean!K242="","",IF(I243&gt;200%,'Taxi_location&amp;demand'!F256,VLOOKUP(I243,'Taxi_location&amp;demand'!$E$5:$F$26,2,FALSE)))</f>
        <v>-3.4340000000000002E-2</v>
      </c>
      <c r="K243" s="32">
        <f>IF(Taxi_journeydata_clean!K242="","",1+J243)</f>
        <v>0.96565999999999996</v>
      </c>
      <c r="M243" s="19">
        <f>IF(Taxi_journeydata_clean!K242="","",F243*(1+R_/EXP(B243)))</f>
        <v>14.149906595954057</v>
      </c>
      <c r="N243" s="30">
        <f>IF(Taxi_journeydata_clean!K242="","",(M243-F243)/F243)</f>
        <v>0.72865513339506449</v>
      </c>
      <c r="O243" s="31">
        <f>IF(Taxi_journeydata_clean!K242="","",ROUND(ROUNDUP(N243,1),1))</f>
        <v>0.8</v>
      </c>
      <c r="P243" s="32">
        <f>IF(Taxi_journeydata_clean!K242="","",IF(O243&gt;200%,'Taxi_location&amp;demand'!F256,VLOOKUP(O243,'Taxi_location&amp;demand'!$E$5:$F$26,2,FALSE)))</f>
        <v>-0.1515</v>
      </c>
      <c r="Q243" s="32">
        <f>IF(Taxi_journeydata_clean!K242="","",1+P243)</f>
        <v>0.84850000000000003</v>
      </c>
      <c r="S243" t="str">
        <f>IF(Taxi_journeydata_clean!K242="","",VLOOKUP(Taxi_journeydata_clean!G242,'Taxi_location&amp;demand'!$A$5:$B$269,2,FALSE))</f>
        <v>Bx</v>
      </c>
      <c r="T243" t="str">
        <f>IF(Taxi_journeydata_clean!K242="","",VLOOKUP(Taxi_journeydata_clean!H242,'Taxi_location&amp;demand'!$A$5:$B$269,2,FALSE))</f>
        <v>A</v>
      </c>
      <c r="U243" t="str">
        <f>IF(Taxi_journeydata_clean!K242="","",IF(OR(S243="A",T243="A"),"Y","N"))</f>
        <v>Y</v>
      </c>
    </row>
    <row r="244" spans="2:21" x14ac:dyDescent="0.35">
      <c r="B244">
        <f>IF(Taxi_journeydata_clean!J243="","",Taxi_journeydata_clean!J243)</f>
        <v>0.54</v>
      </c>
      <c r="C244" s="18">
        <f>IF(Taxi_journeydata_clean!J243="","",Taxi_journeydata_clean!N243)</f>
        <v>14.133333336794749</v>
      </c>
      <c r="D244" s="19">
        <f>IF(Taxi_journeydata_clean!K243="","",Taxi_journeydata_clean!K243)</f>
        <v>9.5</v>
      </c>
      <c r="F244" s="19">
        <f>IF(Taxi_journeydata_clean!K243="","",Constant+Dist_Mult*Fare_analysis!B244+Dur_Mult*Fare_analysis!C244)</f>
        <v>7.9013333346140566</v>
      </c>
      <c r="G244" s="19">
        <f>IF(Taxi_journeydata_clean!K243="","",F244*(1+1/EXP(B244)))</f>
        <v>12.505821526784747</v>
      </c>
      <c r="H244" s="30">
        <f>IF(Taxi_journeydata_clean!K243="","",(G244-F244)/F244)</f>
        <v>0.58274825237398975</v>
      </c>
      <c r="I244" s="31">
        <f>IF(Taxi_journeydata_clean!K243="","",ROUND(ROUNDUP(H244,1),1))</f>
        <v>0.6</v>
      </c>
      <c r="J244" s="32">
        <f>IF(Taxi_journeydata_clean!K243="","",IF(I244&gt;200%,'Taxi_location&amp;demand'!F257,VLOOKUP(I244,'Taxi_location&amp;demand'!$E$5:$F$26,2,FALSE)))</f>
        <v>-8.8880000000000001E-2</v>
      </c>
      <c r="K244" s="32">
        <f>IF(Taxi_journeydata_clean!K243="","",1+J244)</f>
        <v>0.91112000000000004</v>
      </c>
      <c r="M244" s="19">
        <f>IF(Taxi_journeydata_clean!K243="","",F244*(1+R_/EXP(B244)))</f>
        <v>19.848292642956554</v>
      </c>
      <c r="N244" s="30">
        <f>IF(Taxi_journeydata_clean!K243="","",(M244-F244)/F244)</f>
        <v>1.5120181369902996</v>
      </c>
      <c r="O244" s="31">
        <f>IF(Taxi_journeydata_clean!K243="","",ROUND(ROUNDUP(N244,1),1))</f>
        <v>1.6</v>
      </c>
      <c r="P244" s="32">
        <f>IF(Taxi_journeydata_clean!K243="","",IF(O244&gt;200%,'Taxi_location&amp;demand'!F257,VLOOKUP(O244,'Taxi_location&amp;demand'!$E$5:$F$26,2,FALSE)))</f>
        <v>-0.67670000000000008</v>
      </c>
      <c r="Q244" s="32">
        <f>IF(Taxi_journeydata_clean!K243="","",1+P244)</f>
        <v>0.32329999999999992</v>
      </c>
      <c r="S244" t="str">
        <f>IF(Taxi_journeydata_clean!K243="","",VLOOKUP(Taxi_journeydata_clean!G243,'Taxi_location&amp;demand'!$A$5:$B$269,2,FALSE))</f>
        <v>A</v>
      </c>
      <c r="T244" t="str">
        <f>IF(Taxi_journeydata_clean!K243="","",VLOOKUP(Taxi_journeydata_clean!H243,'Taxi_location&amp;demand'!$A$5:$B$269,2,FALSE))</f>
        <v>A</v>
      </c>
      <c r="U244" t="str">
        <f>IF(Taxi_journeydata_clean!K243="","",IF(OR(S244="A",T244="A"),"Y","N"))</f>
        <v>Y</v>
      </c>
    </row>
    <row r="245" spans="2:21" x14ac:dyDescent="0.35">
      <c r="B245">
        <f>IF(Taxi_journeydata_clean!J244="","",Taxi_journeydata_clean!J244)</f>
        <v>2.35</v>
      </c>
      <c r="C245" s="18">
        <f>IF(Taxi_journeydata_clean!J244="","",Taxi_journeydata_clean!N244)</f>
        <v>49.900000003399327</v>
      </c>
      <c r="D245" s="19">
        <f>IF(Taxi_journeydata_clean!K244="","",Taxi_journeydata_clean!K244)</f>
        <v>28</v>
      </c>
      <c r="F245" s="19">
        <f>IF(Taxi_journeydata_clean!K244="","",Constant+Dist_Mult*Fare_analysis!B245+Dur_Mult*Fare_analysis!C245)</f>
        <v>24.39300000125775</v>
      </c>
      <c r="G245" s="19">
        <f>IF(Taxi_journeydata_clean!K244="","",F245*(1+1/EXP(B245)))</f>
        <v>26.719339975301605</v>
      </c>
      <c r="H245" s="30">
        <f>IF(Taxi_journeydata_clean!K244="","",(G245-F245)/F245)</f>
        <v>9.5369162215549697E-2</v>
      </c>
      <c r="I245" s="31">
        <f>IF(Taxi_journeydata_clean!K244="","",ROUND(ROUNDUP(H245,1),1))</f>
        <v>0.1</v>
      </c>
      <c r="J245" s="32">
        <f>IF(Taxi_journeydata_clean!K244="","",IF(I245&gt;200%,'Taxi_location&amp;demand'!F258,VLOOKUP(I245,'Taxi_location&amp;demand'!$E$5:$F$26,2,FALSE)))</f>
        <v>-9.0899999999999991E-3</v>
      </c>
      <c r="K245" s="32">
        <f>IF(Taxi_journeydata_clean!K244="","",1+J245)</f>
        <v>0.99090999999999996</v>
      </c>
      <c r="M245" s="19">
        <f>IF(Taxi_journeydata_clean!K244="","",F245*(1+R_/EXP(B245)))</f>
        <v>30.428999627563702</v>
      </c>
      <c r="N245" s="30">
        <f>IF(Taxi_journeydata_clean!K244="","",(M245-F245)/F245)</f>
        <v>0.24744802303918023</v>
      </c>
      <c r="O245" s="31">
        <f>IF(Taxi_journeydata_clean!K244="","",ROUND(ROUNDUP(N245,1),1))</f>
        <v>0.3</v>
      </c>
      <c r="P245" s="32">
        <f>IF(Taxi_journeydata_clean!K244="","",IF(O245&gt;200%,'Taxi_location&amp;demand'!F258,VLOOKUP(O245,'Taxi_location&amp;demand'!$E$5:$F$26,2,FALSE)))</f>
        <v>-3.4340000000000002E-2</v>
      </c>
      <c r="Q245" s="32">
        <f>IF(Taxi_journeydata_clean!K244="","",1+P245)</f>
        <v>0.96565999999999996</v>
      </c>
      <c r="S245" t="str">
        <f>IF(Taxi_journeydata_clean!K244="","",VLOOKUP(Taxi_journeydata_clean!G244,'Taxi_location&amp;demand'!$A$5:$B$269,2,FALSE))</f>
        <v>A</v>
      </c>
      <c r="T245" t="str">
        <f>IF(Taxi_journeydata_clean!K244="","",VLOOKUP(Taxi_journeydata_clean!H244,'Taxi_location&amp;demand'!$A$5:$B$269,2,FALSE))</f>
        <v>Bx</v>
      </c>
      <c r="U245" t="str">
        <f>IF(Taxi_journeydata_clean!K244="","",IF(OR(S245="A",T245="A"),"Y","N"))</f>
        <v>Y</v>
      </c>
    </row>
    <row r="246" spans="2:21" x14ac:dyDescent="0.35">
      <c r="B246">
        <f>IF(Taxi_journeydata_clean!J245="","",Taxi_journeydata_clean!J245)</f>
        <v>3.56</v>
      </c>
      <c r="C246" s="18">
        <f>IF(Taxi_journeydata_clean!J245="","",Taxi_journeydata_clean!N245)</f>
        <v>14.00000000372529</v>
      </c>
      <c r="D246" s="19">
        <f>IF(Taxi_journeydata_clean!K245="","",Taxi_journeydata_clean!K245)</f>
        <v>12.5</v>
      </c>
      <c r="F246" s="19">
        <f>IF(Taxi_journeydata_clean!K245="","",Constant+Dist_Mult*Fare_analysis!B246+Dur_Mult*Fare_analysis!C246)</f>
        <v>13.288000001378357</v>
      </c>
      <c r="G246" s="19">
        <f>IF(Taxi_journeydata_clean!K245="","",F246*(1+1/EXP(B246)))</f>
        <v>13.66589510421964</v>
      </c>
      <c r="H246" s="30">
        <f>IF(Taxi_journeydata_clean!K245="","",(G246-F246)/F246)</f>
        <v>2.8438824714184515E-2</v>
      </c>
      <c r="I246" s="31">
        <f>IF(Taxi_journeydata_clean!K245="","",ROUND(ROUNDUP(H246,1),1))</f>
        <v>0.1</v>
      </c>
      <c r="J246" s="32">
        <f>IF(Taxi_journeydata_clean!K245="","",IF(I246&gt;200%,'Taxi_location&amp;demand'!F259,VLOOKUP(I246,'Taxi_location&amp;demand'!$E$5:$F$26,2,FALSE)))</f>
        <v>-9.0899999999999991E-3</v>
      </c>
      <c r="K246" s="32">
        <f>IF(Taxi_journeydata_clean!K245="","",1+J246)</f>
        <v>0.99090999999999996</v>
      </c>
      <c r="M246" s="19">
        <f>IF(Taxi_journeydata_clean!K245="","",F246*(1+R_/EXP(B246)))</f>
        <v>14.268499294251633</v>
      </c>
      <c r="N246" s="30">
        <f>IF(Taxi_journeydata_clean!K245="","",(M246-F246)/F246)</f>
        <v>7.3788327270587692E-2</v>
      </c>
      <c r="O246" s="31">
        <f>IF(Taxi_journeydata_clean!K245="","",ROUND(ROUNDUP(N246,1),1))</f>
        <v>0.1</v>
      </c>
      <c r="P246" s="32">
        <f>IF(Taxi_journeydata_clean!K245="","",IF(O246&gt;200%,'Taxi_location&amp;demand'!F259,VLOOKUP(O246,'Taxi_location&amp;demand'!$E$5:$F$26,2,FALSE)))</f>
        <v>-9.0899999999999991E-3</v>
      </c>
      <c r="Q246" s="32">
        <f>IF(Taxi_journeydata_clean!K245="","",1+P246)</f>
        <v>0.99090999999999996</v>
      </c>
      <c r="S246" t="str">
        <f>IF(Taxi_journeydata_clean!K245="","",VLOOKUP(Taxi_journeydata_clean!G245,'Taxi_location&amp;demand'!$A$5:$B$269,2,FALSE))</f>
        <v>B</v>
      </c>
      <c r="T246" t="str">
        <f>IF(Taxi_journeydata_clean!K245="","",VLOOKUP(Taxi_journeydata_clean!H245,'Taxi_location&amp;demand'!$A$5:$B$269,2,FALSE))</f>
        <v>B</v>
      </c>
      <c r="U246" t="str">
        <f>IF(Taxi_journeydata_clean!K245="","",IF(OR(S246="A",T246="A"),"Y","N"))</f>
        <v>N</v>
      </c>
    </row>
    <row r="247" spans="2:21" x14ac:dyDescent="0.35">
      <c r="B247">
        <f>IF(Taxi_journeydata_clean!J246="","",Taxi_journeydata_clean!J246)</f>
        <v>27.8</v>
      </c>
      <c r="C247" s="18">
        <f>IF(Taxi_journeydata_clean!J246="","",Taxi_journeydata_clean!N246)</f>
        <v>61.150000003399327</v>
      </c>
      <c r="D247" s="19">
        <f>IF(Taxi_journeydata_clean!K246="","",Taxi_journeydata_clean!K246)</f>
        <v>83.5</v>
      </c>
      <c r="F247" s="19">
        <f>IF(Taxi_journeydata_clean!K246="","",Constant+Dist_Mult*Fare_analysis!B247+Dur_Mult*Fare_analysis!C247)</f>
        <v>74.365500001257757</v>
      </c>
      <c r="G247" s="19">
        <f>IF(Taxi_journeydata_clean!K246="","",F247*(1+1/EXP(B247)))</f>
        <v>74.365500001320555</v>
      </c>
      <c r="H247" s="30">
        <f>IF(Taxi_journeydata_clean!K246="","",(G247-F247)/F247)</f>
        <v>8.4444758638636925E-13</v>
      </c>
      <c r="I247" s="31">
        <f>IF(Taxi_journeydata_clean!K246="","",ROUND(ROUNDUP(H247,1),1))</f>
        <v>0.1</v>
      </c>
      <c r="J247" s="32">
        <f>IF(Taxi_journeydata_clean!K246="","",IF(I247&gt;200%,'Taxi_location&amp;demand'!F260,VLOOKUP(I247,'Taxi_location&amp;demand'!$E$5:$F$26,2,FALSE)))</f>
        <v>-9.0899999999999991E-3</v>
      </c>
      <c r="K247" s="32">
        <f>IF(Taxi_journeydata_clean!K246="","",1+J247)</f>
        <v>0.99090999999999996</v>
      </c>
      <c r="M247" s="19">
        <f>IF(Taxi_journeydata_clean!K246="","",F247*(1+R_/EXP(B247)))</f>
        <v>74.365500001420699</v>
      </c>
      <c r="N247" s="30">
        <f>IF(Taxi_journeydata_clean!K246="","",(M247-F247)/F247)</f>
        <v>2.1910921080575039E-12</v>
      </c>
      <c r="O247" s="31">
        <f>IF(Taxi_journeydata_clean!K246="","",ROUND(ROUNDUP(N247,1),1))</f>
        <v>0.1</v>
      </c>
      <c r="P247" s="32">
        <f>IF(Taxi_journeydata_clean!K246="","",IF(O247&gt;200%,'Taxi_location&amp;demand'!F260,VLOOKUP(O247,'Taxi_location&amp;demand'!$E$5:$F$26,2,FALSE)))</f>
        <v>-9.0899999999999991E-3</v>
      </c>
      <c r="Q247" s="32">
        <f>IF(Taxi_journeydata_clean!K246="","",1+P247)</f>
        <v>0.99090999999999996</v>
      </c>
      <c r="S247" t="str">
        <f>IF(Taxi_journeydata_clean!K246="","",VLOOKUP(Taxi_journeydata_clean!G246,'Taxi_location&amp;demand'!$A$5:$B$269,2,FALSE))</f>
        <v>Bx</v>
      </c>
      <c r="T247" t="str">
        <f>IF(Taxi_journeydata_clean!K246="","",VLOOKUP(Taxi_journeydata_clean!H246,'Taxi_location&amp;demand'!$A$5:$B$269,2,FALSE))</f>
        <v>U</v>
      </c>
      <c r="U247" t="str">
        <f>IF(Taxi_journeydata_clean!K246="","",IF(OR(S247="A",T247="A"),"Y","N"))</f>
        <v>N</v>
      </c>
    </row>
    <row r="248" spans="2:21" x14ac:dyDescent="0.35">
      <c r="B248">
        <f>IF(Taxi_journeydata_clean!J247="","",Taxi_journeydata_clean!J247)</f>
        <v>10.98</v>
      </c>
      <c r="C248" s="18">
        <f>IF(Taxi_journeydata_clean!J247="","",Taxi_journeydata_clean!N247)</f>
        <v>29.06666666152887</v>
      </c>
      <c r="D248" s="19">
        <f>IF(Taxi_journeydata_clean!K247="","",Taxi_journeydata_clean!K247)</f>
        <v>33</v>
      </c>
      <c r="F248" s="19">
        <f>IF(Taxi_journeydata_clean!K247="","",Constant+Dist_Mult*Fare_analysis!B248+Dur_Mult*Fare_analysis!C248)</f>
        <v>32.218666664765685</v>
      </c>
      <c r="G248" s="19">
        <f>IF(Taxi_journeydata_clean!K247="","",F248*(1+1/EXP(B248)))</f>
        <v>32.219215641769175</v>
      </c>
      <c r="H248" s="30">
        <f>IF(Taxi_journeydata_clean!K247="","",(G248-F248)/F248)</f>
        <v>1.7039097526970041E-5</v>
      </c>
      <c r="I248" s="31">
        <f>IF(Taxi_journeydata_clean!K247="","",ROUND(ROUNDUP(H248,1),1))</f>
        <v>0.1</v>
      </c>
      <c r="J248" s="32">
        <f>IF(Taxi_journeydata_clean!K247="","",IF(I248&gt;200%,'Taxi_location&amp;demand'!F261,VLOOKUP(I248,'Taxi_location&amp;demand'!$E$5:$F$26,2,FALSE)))</f>
        <v>-9.0899999999999991E-3</v>
      </c>
      <c r="K248" s="32">
        <f>IF(Taxi_journeydata_clean!K247="","",1+J248)</f>
        <v>0.99090999999999996</v>
      </c>
      <c r="M248" s="19">
        <f>IF(Taxi_journeydata_clean!K247="","",F248*(1+R_/EXP(B248)))</f>
        <v>32.220091058889025</v>
      </c>
      <c r="N248" s="30">
        <f>IF(Taxi_journeydata_clean!K247="","",(M248-F248)/F248)</f>
        <v>4.4210213233249483E-5</v>
      </c>
      <c r="O248" s="31">
        <f>IF(Taxi_journeydata_clean!K247="","",ROUND(ROUNDUP(N248,1),1))</f>
        <v>0.1</v>
      </c>
      <c r="P248" s="32">
        <f>IF(Taxi_journeydata_clean!K247="","",IF(O248&gt;200%,'Taxi_location&amp;demand'!F261,VLOOKUP(O248,'Taxi_location&amp;demand'!$E$5:$F$26,2,FALSE)))</f>
        <v>-9.0899999999999991E-3</v>
      </c>
      <c r="Q248" s="32">
        <f>IF(Taxi_journeydata_clean!K247="","",1+P248)</f>
        <v>0.99090999999999996</v>
      </c>
      <c r="S248" t="str">
        <f>IF(Taxi_journeydata_clean!K247="","",VLOOKUP(Taxi_journeydata_clean!G247,'Taxi_location&amp;demand'!$A$5:$B$269,2,FALSE))</f>
        <v>Q</v>
      </c>
      <c r="T248" t="str">
        <f>IF(Taxi_journeydata_clean!K247="","",VLOOKUP(Taxi_journeydata_clean!H247,'Taxi_location&amp;demand'!$A$5:$B$269,2,FALSE))</f>
        <v>B</v>
      </c>
      <c r="U248" t="str">
        <f>IF(Taxi_journeydata_clean!K247="","",IF(OR(S248="A",T248="A"),"Y","N"))</f>
        <v>N</v>
      </c>
    </row>
    <row r="249" spans="2:21" x14ac:dyDescent="0.35">
      <c r="B249">
        <f>IF(Taxi_journeydata_clean!J248="","",Taxi_journeydata_clean!J248)</f>
        <v>1.86</v>
      </c>
      <c r="C249" s="18">
        <f>IF(Taxi_journeydata_clean!J248="","",Taxi_journeydata_clean!N248)</f>
        <v>9.066666669677943</v>
      </c>
      <c r="D249" s="19">
        <f>IF(Taxi_journeydata_clean!K248="","",Taxi_journeydata_clean!K248)</f>
        <v>8.5</v>
      </c>
      <c r="F249" s="19">
        <f>IF(Taxi_journeydata_clean!K248="","",Constant+Dist_Mult*Fare_analysis!B249+Dur_Mult*Fare_analysis!C249)</f>
        <v>8.4026666677808386</v>
      </c>
      <c r="G249" s="19">
        <f>IF(Taxi_journeydata_clean!K248="","",F249*(1+1/EXP(B249)))</f>
        <v>9.7107318900597779</v>
      </c>
      <c r="H249" s="30">
        <f>IF(Taxi_journeydata_clean!K248="","",(G249-F249)/F249)</f>
        <v>0.15567263036799744</v>
      </c>
      <c r="I249" s="31">
        <f>IF(Taxi_journeydata_clean!K248="","",ROUND(ROUNDUP(H249,1),1))</f>
        <v>0.2</v>
      </c>
      <c r="J249" s="32">
        <f>IF(Taxi_journeydata_clean!K248="","",IF(I249&gt;200%,'Taxi_location&amp;demand'!F262,VLOOKUP(I249,'Taxi_location&amp;demand'!$E$5:$F$26,2,FALSE)))</f>
        <v>-2.1210000000000003E-2</v>
      </c>
      <c r="K249" s="32">
        <f>IF(Taxi_journeydata_clean!K248="","",1+J249)</f>
        <v>0.97879000000000005</v>
      </c>
      <c r="M249" s="19">
        <f>IF(Taxi_journeydata_clean!K248="","",F249*(1+R_/EXP(B249)))</f>
        <v>11.796616512151543</v>
      </c>
      <c r="N249" s="30">
        <f>IF(Taxi_journeydata_clean!K248="","",(M249-F249)/F249)</f>
        <v>0.40391342160274618</v>
      </c>
      <c r="O249" s="31">
        <f>IF(Taxi_journeydata_clean!K248="","",ROUND(ROUNDUP(N249,1),1))</f>
        <v>0.5</v>
      </c>
      <c r="P249" s="32">
        <f>IF(Taxi_journeydata_clean!K248="","",IF(O249&gt;200%,'Taxi_location&amp;demand'!F262,VLOOKUP(O249,'Taxi_location&amp;demand'!$E$5:$F$26,2,FALSE)))</f>
        <v>-6.7670000000000008E-2</v>
      </c>
      <c r="Q249" s="32">
        <f>IF(Taxi_journeydata_clean!K248="","",1+P249)</f>
        <v>0.93232999999999999</v>
      </c>
      <c r="S249" t="str">
        <f>IF(Taxi_journeydata_clean!K248="","",VLOOKUP(Taxi_journeydata_clean!G248,'Taxi_location&amp;demand'!$A$5:$B$269,2,FALSE))</f>
        <v>A</v>
      </c>
      <c r="T249" t="str">
        <f>IF(Taxi_journeydata_clean!K248="","",VLOOKUP(Taxi_journeydata_clean!H248,'Taxi_location&amp;demand'!$A$5:$B$269,2,FALSE))</f>
        <v>A</v>
      </c>
      <c r="U249" t="str">
        <f>IF(Taxi_journeydata_clean!K248="","",IF(OR(S249="A",T249="A"),"Y","N"))</f>
        <v>Y</v>
      </c>
    </row>
    <row r="250" spans="2:21" x14ac:dyDescent="0.35">
      <c r="B250">
        <f>IF(Taxi_journeydata_clean!J249="","",Taxi_journeydata_clean!J249)</f>
        <v>1.69</v>
      </c>
      <c r="C250" s="18">
        <f>IF(Taxi_journeydata_clean!J249="","",Taxi_journeydata_clean!N249)</f>
        <v>9.3666666664648801</v>
      </c>
      <c r="D250" s="19">
        <f>IF(Taxi_journeydata_clean!K249="","",Taxi_journeydata_clean!K249)</f>
        <v>8.5</v>
      </c>
      <c r="F250" s="19">
        <f>IF(Taxi_journeydata_clean!K249="","",Constant+Dist_Mult*Fare_analysis!B250+Dur_Mult*Fare_analysis!C250)</f>
        <v>8.2076666665920062</v>
      </c>
      <c r="G250" s="19">
        <f>IF(Taxi_journeydata_clean!K249="","",F250*(1+1/EXP(B250)))</f>
        <v>9.7221414130046888</v>
      </c>
      <c r="H250" s="30">
        <f>IF(Taxi_journeydata_clean!K249="","",(G250-F250)/F250)</f>
        <v>0.18451952399298935</v>
      </c>
      <c r="I250" s="31">
        <f>IF(Taxi_journeydata_clean!K249="","",ROUND(ROUNDUP(H250,1),1))</f>
        <v>0.2</v>
      </c>
      <c r="J250" s="32">
        <f>IF(Taxi_journeydata_clean!K249="","",IF(I250&gt;200%,'Taxi_location&amp;demand'!F263,VLOOKUP(I250,'Taxi_location&amp;demand'!$E$5:$F$26,2,FALSE)))</f>
        <v>-2.1210000000000003E-2</v>
      </c>
      <c r="K250" s="32">
        <f>IF(Taxi_journeydata_clean!K249="","",1+J250)</f>
        <v>0.97879000000000005</v>
      </c>
      <c r="M250" s="19">
        <f>IF(Taxi_journeydata_clean!K249="","",F250*(1+R_/EXP(B250)))</f>
        <v>12.137173576756304</v>
      </c>
      <c r="N250" s="30">
        <f>IF(Taxi_journeydata_clean!K249="","",(M250-F250)/F250)</f>
        <v>0.47876053813914332</v>
      </c>
      <c r="O250" s="31">
        <f>IF(Taxi_journeydata_clean!K249="","",ROUND(ROUNDUP(N250,1),1))</f>
        <v>0.5</v>
      </c>
      <c r="P250" s="32">
        <f>IF(Taxi_journeydata_clean!K249="","",IF(O250&gt;200%,'Taxi_location&amp;demand'!F263,VLOOKUP(O250,'Taxi_location&amp;demand'!$E$5:$F$26,2,FALSE)))</f>
        <v>-6.7670000000000008E-2</v>
      </c>
      <c r="Q250" s="32">
        <f>IF(Taxi_journeydata_clean!K249="","",1+P250)</f>
        <v>0.93232999999999999</v>
      </c>
      <c r="S250" t="str">
        <f>IF(Taxi_journeydata_clean!K249="","",VLOOKUP(Taxi_journeydata_clean!G249,'Taxi_location&amp;demand'!$A$5:$B$269,2,FALSE))</f>
        <v>B</v>
      </c>
      <c r="T250" t="str">
        <f>IF(Taxi_journeydata_clean!K249="","",VLOOKUP(Taxi_journeydata_clean!H249,'Taxi_location&amp;demand'!$A$5:$B$269,2,FALSE))</f>
        <v>B</v>
      </c>
      <c r="U250" t="str">
        <f>IF(Taxi_journeydata_clean!K249="","",IF(OR(S250="A",T250="A"),"Y","N"))</f>
        <v>N</v>
      </c>
    </row>
    <row r="251" spans="2:21" x14ac:dyDescent="0.35">
      <c r="B251">
        <f>IF(Taxi_journeydata_clean!J250="","",Taxi_journeydata_clean!J250)</f>
        <v>0.64</v>
      </c>
      <c r="C251" s="18">
        <f>IF(Taxi_journeydata_clean!J250="","",Taxi_journeydata_clean!N250)</f>
        <v>4.9500000046100467</v>
      </c>
      <c r="D251" s="19">
        <f>IF(Taxi_journeydata_clean!K250="","",Taxi_journeydata_clean!K250)</f>
        <v>5</v>
      </c>
      <c r="F251" s="19">
        <f>IF(Taxi_journeydata_clean!K250="","",Constant+Dist_Mult*Fare_analysis!B251+Dur_Mult*Fare_analysis!C251)</f>
        <v>4.6835000017057178</v>
      </c>
      <c r="G251" s="19">
        <f>IF(Taxi_journeydata_clean!K250="","",F251*(1+1/EXP(B251)))</f>
        <v>7.1530740706107476</v>
      </c>
      <c r="H251" s="30">
        <f>IF(Taxi_journeydata_clean!K250="","",(G251-F251)/F251)</f>
        <v>0.52729242404304855</v>
      </c>
      <c r="I251" s="31">
        <f>IF(Taxi_journeydata_clean!K250="","",ROUND(ROUNDUP(H251,1),1))</f>
        <v>0.6</v>
      </c>
      <c r="J251" s="32">
        <f>IF(Taxi_journeydata_clean!K250="","",IF(I251&gt;200%,'Taxi_location&amp;demand'!F264,VLOOKUP(I251,'Taxi_location&amp;demand'!$E$5:$F$26,2,FALSE)))</f>
        <v>-8.8880000000000001E-2</v>
      </c>
      <c r="K251" s="32">
        <f>IF(Taxi_journeydata_clean!K250="","",1+J251)</f>
        <v>0.91112000000000004</v>
      </c>
      <c r="M251" s="19">
        <f>IF(Taxi_journeydata_clean!K250="","",F251*(1+R_/EXP(B251)))</f>
        <v>11.091139608712119</v>
      </c>
      <c r="N251" s="30">
        <f>IF(Taxi_journeydata_clean!K250="","",(M251-F251)/F251)</f>
        <v>1.3681305870978449</v>
      </c>
      <c r="O251" s="31">
        <f>IF(Taxi_journeydata_clean!K250="","",ROUND(ROUNDUP(N251,1),1))</f>
        <v>1.4</v>
      </c>
      <c r="P251" s="32">
        <f>IF(Taxi_journeydata_clean!K250="","",IF(O251&gt;200%,'Taxi_location&amp;demand'!F264,VLOOKUP(O251,'Taxi_location&amp;demand'!$E$5:$F$26,2,FALSE)))</f>
        <v>-0.5454</v>
      </c>
      <c r="Q251" s="32">
        <f>IF(Taxi_journeydata_clean!K250="","",1+P251)</f>
        <v>0.4546</v>
      </c>
      <c r="S251" t="str">
        <f>IF(Taxi_journeydata_clean!K250="","",VLOOKUP(Taxi_journeydata_clean!G250,'Taxi_location&amp;demand'!$A$5:$B$269,2,FALSE))</f>
        <v>Bx</v>
      </c>
      <c r="T251" t="str">
        <f>IF(Taxi_journeydata_clean!K250="","",VLOOKUP(Taxi_journeydata_clean!H250,'Taxi_location&amp;demand'!$A$5:$B$269,2,FALSE))</f>
        <v>Bx</v>
      </c>
      <c r="U251" t="str">
        <f>IF(Taxi_journeydata_clean!K250="","",IF(OR(S251="A",T251="A"),"Y","N"))</f>
        <v>N</v>
      </c>
    </row>
    <row r="252" spans="2:21" x14ac:dyDescent="0.35">
      <c r="B252">
        <f>IF(Taxi_journeydata_clean!J251="","",Taxi_journeydata_clean!J251)</f>
        <v>2.2799999999999998</v>
      </c>
      <c r="C252" s="18">
        <f>IF(Taxi_journeydata_clean!J251="","",Taxi_journeydata_clean!N251)</f>
        <v>10.450000001583248</v>
      </c>
      <c r="D252" s="19">
        <f>IF(Taxi_journeydata_clean!K251="","",Taxi_journeydata_clean!K251)</f>
        <v>10</v>
      </c>
      <c r="F252" s="19">
        <f>IF(Taxi_journeydata_clean!K251="","",Constant+Dist_Mult*Fare_analysis!B252+Dur_Mult*Fare_analysis!C252)</f>
        <v>9.6705000005858022</v>
      </c>
      <c r="G252" s="19">
        <f>IF(Taxi_journeydata_clean!K251="","",F252*(1+1/EXP(B252)))</f>
        <v>10.659639421688325</v>
      </c>
      <c r="H252" s="30">
        <f>IF(Taxi_journeydata_clean!K251="","",(G252-F252)/F252)</f>
        <v>0.10228420671553745</v>
      </c>
      <c r="I252" s="31">
        <f>IF(Taxi_journeydata_clean!K251="","",ROUND(ROUNDUP(H252,1),1))</f>
        <v>0.2</v>
      </c>
      <c r="J252" s="32">
        <f>IF(Taxi_journeydata_clean!K251="","",IF(I252&gt;200%,'Taxi_location&amp;demand'!F265,VLOOKUP(I252,'Taxi_location&amp;demand'!$E$5:$F$26,2,FALSE)))</f>
        <v>-2.1210000000000003E-2</v>
      </c>
      <c r="K252" s="32">
        <f>IF(Taxi_journeydata_clean!K251="","",1+J252)</f>
        <v>0.97879000000000005</v>
      </c>
      <c r="M252" s="19">
        <f>IF(Taxi_journeydata_clean!K251="","",F252*(1+R_/EXP(B252)))</f>
        <v>12.236954277585115</v>
      </c>
      <c r="N252" s="30">
        <f>IF(Taxi_journeydata_clean!K251="","",(M252-F252)/F252)</f>
        <v>0.26539002914470261</v>
      </c>
      <c r="O252" s="31">
        <f>IF(Taxi_journeydata_clean!K251="","",ROUND(ROUNDUP(N252,1),1))</f>
        <v>0.3</v>
      </c>
      <c r="P252" s="32">
        <f>IF(Taxi_journeydata_clean!K251="","",IF(O252&gt;200%,'Taxi_location&amp;demand'!F265,VLOOKUP(O252,'Taxi_location&amp;demand'!$E$5:$F$26,2,FALSE)))</f>
        <v>-3.4340000000000002E-2</v>
      </c>
      <c r="Q252" s="32">
        <f>IF(Taxi_journeydata_clean!K251="","",1+P252)</f>
        <v>0.96565999999999996</v>
      </c>
      <c r="S252" t="str">
        <f>IF(Taxi_journeydata_clean!K251="","",VLOOKUP(Taxi_journeydata_clean!G251,'Taxi_location&amp;demand'!$A$5:$B$269,2,FALSE))</f>
        <v>Q</v>
      </c>
      <c r="T252" t="str">
        <f>IF(Taxi_journeydata_clean!K251="","",VLOOKUP(Taxi_journeydata_clean!H251,'Taxi_location&amp;demand'!$A$5:$B$269,2,FALSE))</f>
        <v>Q</v>
      </c>
      <c r="U252" t="str">
        <f>IF(Taxi_journeydata_clean!K251="","",IF(OR(S252="A",T252="A"),"Y","N"))</f>
        <v>N</v>
      </c>
    </row>
    <row r="253" spans="2:21" x14ac:dyDescent="0.35">
      <c r="B253">
        <f>IF(Taxi_journeydata_clean!J252="","",Taxi_journeydata_clean!J252)</f>
        <v>0.21</v>
      </c>
      <c r="C253" s="18">
        <f>IF(Taxi_journeydata_clean!J252="","",Taxi_journeydata_clean!N252)</f>
        <v>4.1333333356305957</v>
      </c>
      <c r="D253" s="19">
        <f>IF(Taxi_journeydata_clean!K252="","",Taxi_journeydata_clean!K252)</f>
        <v>4.5</v>
      </c>
      <c r="F253" s="19">
        <f>IF(Taxi_journeydata_clean!K252="","",Constant+Dist_Mult*Fare_analysis!B253+Dur_Mult*Fare_analysis!C253)</f>
        <v>3.6073333341833203</v>
      </c>
      <c r="G253" s="19">
        <f>IF(Taxi_journeydata_clean!K252="","",F253*(1+1/EXP(B253)))</f>
        <v>6.5313809048354283</v>
      </c>
      <c r="H253" s="30">
        <f>IF(Taxi_journeydata_clean!K252="","",(G253-F253)/F253)</f>
        <v>0.81058424597018719</v>
      </c>
      <c r="I253" s="31">
        <f>IF(Taxi_journeydata_clean!K252="","",ROUND(ROUNDUP(H253,1),1))</f>
        <v>0.9</v>
      </c>
      <c r="J253" s="32">
        <f>IF(Taxi_journeydata_clean!K252="","",IF(I253&gt;200%,'Taxi_location&amp;demand'!F266,VLOOKUP(I253,'Taxi_location&amp;demand'!$E$5:$F$26,2,FALSE)))</f>
        <v>-0.19190000000000002</v>
      </c>
      <c r="K253" s="32">
        <f>IF(Taxi_journeydata_clean!K252="","",1+J253)</f>
        <v>0.80810000000000004</v>
      </c>
      <c r="M253" s="19">
        <f>IF(Taxi_journeydata_clean!K252="","",F253*(1+R_/EXP(B253)))</f>
        <v>11.194165113150227</v>
      </c>
      <c r="N253" s="30">
        <f>IF(Taxi_journeydata_clean!K252="","",(M253-F253)/F253)</f>
        <v>2.1031690382126893</v>
      </c>
      <c r="O253" s="31">
        <f>IF(Taxi_journeydata_clean!K252="","",ROUND(ROUNDUP(N253,1),1))</f>
        <v>2.2000000000000002</v>
      </c>
      <c r="P253" s="32">
        <f>IF(Taxi_journeydata_clean!K252="","",IF(O253&gt;200%,'Taxi_location&amp;demand'!F266,VLOOKUP(O253,'Taxi_location&amp;demand'!$E$5:$F$26,2,FALSE)))</f>
        <v>0</v>
      </c>
      <c r="Q253" s="32">
        <f>IF(Taxi_journeydata_clean!K252="","",1+P253)</f>
        <v>1</v>
      </c>
      <c r="S253" t="str">
        <f>IF(Taxi_journeydata_clean!K252="","",VLOOKUP(Taxi_journeydata_clean!G252,'Taxi_location&amp;demand'!$A$5:$B$269,2,FALSE))</f>
        <v>Q</v>
      </c>
      <c r="T253" t="str">
        <f>IF(Taxi_journeydata_clean!K252="","",VLOOKUP(Taxi_journeydata_clean!H252,'Taxi_location&amp;demand'!$A$5:$B$269,2,FALSE))</f>
        <v>Q</v>
      </c>
      <c r="U253" t="str">
        <f>IF(Taxi_journeydata_clean!K252="","",IF(OR(S253="A",T253="A"),"Y","N"))</f>
        <v>N</v>
      </c>
    </row>
    <row r="254" spans="2:21" x14ac:dyDescent="0.35">
      <c r="B254">
        <f>IF(Taxi_journeydata_clean!J253="","",Taxi_journeydata_clean!J253)</f>
        <v>13.64</v>
      </c>
      <c r="C254" s="18">
        <f>IF(Taxi_journeydata_clean!J253="","",Taxi_journeydata_clean!N253)</f>
        <v>121.04999999748543</v>
      </c>
      <c r="D254" s="19">
        <f>IF(Taxi_journeydata_clean!K253="","",Taxi_journeydata_clean!K253)</f>
        <v>72.5</v>
      </c>
      <c r="F254" s="19">
        <f>IF(Taxi_journeydata_clean!K253="","",Constant+Dist_Mult*Fare_analysis!B254+Dur_Mult*Fare_analysis!C254)</f>
        <v>71.04049999906961</v>
      </c>
      <c r="G254" s="19">
        <f>IF(Taxi_journeydata_clean!K253="","",F254*(1+1/EXP(B254)))</f>
        <v>71.040584669014336</v>
      </c>
      <c r="H254" s="30">
        <f>IF(Taxi_journeydata_clean!K253="","",(G254-F254)/F254)</f>
        <v>1.1918545720774109E-6</v>
      </c>
      <c r="I254" s="31">
        <f>IF(Taxi_journeydata_clean!K253="","",ROUND(ROUNDUP(H254,1),1))</f>
        <v>0.1</v>
      </c>
      <c r="J254" s="32">
        <f>IF(Taxi_journeydata_clean!K253="","",IF(I254&gt;200%,'Taxi_location&amp;demand'!F267,VLOOKUP(I254,'Taxi_location&amp;demand'!$E$5:$F$26,2,FALSE)))</f>
        <v>-9.0899999999999991E-3</v>
      </c>
      <c r="K254" s="32">
        <f>IF(Taxi_journeydata_clean!K253="","",1+J254)</f>
        <v>0.99090999999999996</v>
      </c>
      <c r="M254" s="19">
        <f>IF(Taxi_journeydata_clean!K253="","",F254*(1+R_/EXP(B254)))</f>
        <v>71.040719686544548</v>
      </c>
      <c r="N254" s="30">
        <f>IF(Taxi_journeydata_clean!K253="","",(M254-F254)/F254)</f>
        <v>3.0924257985459081E-6</v>
      </c>
      <c r="O254" s="31">
        <f>IF(Taxi_journeydata_clean!K253="","",ROUND(ROUNDUP(N254,1),1))</f>
        <v>0.1</v>
      </c>
      <c r="P254" s="32">
        <f>IF(Taxi_journeydata_clean!K253="","",IF(O254&gt;200%,'Taxi_location&amp;demand'!F267,VLOOKUP(O254,'Taxi_location&amp;demand'!$E$5:$F$26,2,FALSE)))</f>
        <v>-9.0899999999999991E-3</v>
      </c>
      <c r="Q254" s="32">
        <f>IF(Taxi_journeydata_clean!K253="","",1+P254)</f>
        <v>0.99090999999999996</v>
      </c>
      <c r="S254" t="str">
        <f>IF(Taxi_journeydata_clean!K253="","",VLOOKUP(Taxi_journeydata_clean!G253,'Taxi_location&amp;demand'!$A$5:$B$269,2,FALSE))</f>
        <v>Bx</v>
      </c>
      <c r="T254" t="str">
        <f>IF(Taxi_journeydata_clean!K253="","",VLOOKUP(Taxi_journeydata_clean!H253,'Taxi_location&amp;demand'!$A$5:$B$269,2,FALSE))</f>
        <v>A</v>
      </c>
      <c r="U254" t="str">
        <f>IF(Taxi_journeydata_clean!K253="","",IF(OR(S254="A",T254="A"),"Y","N"))</f>
        <v>Y</v>
      </c>
    </row>
    <row r="255" spans="2:21" x14ac:dyDescent="0.35">
      <c r="B255">
        <f>IF(Taxi_journeydata_clean!J254="","",Taxi_journeydata_clean!J254)</f>
        <v>4.45</v>
      </c>
      <c r="C255" s="18">
        <f>IF(Taxi_journeydata_clean!J254="","",Taxi_journeydata_clean!N254)</f>
        <v>15.533333328785375</v>
      </c>
      <c r="D255" s="19">
        <f>IF(Taxi_journeydata_clean!K254="","",Taxi_journeydata_clean!K254)</f>
        <v>15</v>
      </c>
      <c r="F255" s="19">
        <f>IF(Taxi_journeydata_clean!K254="","",Constant+Dist_Mult*Fare_analysis!B255+Dur_Mult*Fare_analysis!C255)</f>
        <v>15.457333331650588</v>
      </c>
      <c r="G255" s="19">
        <f>IF(Taxi_journeydata_clean!K254="","",F255*(1+1/EXP(B255)))</f>
        <v>15.637852834147994</v>
      </c>
      <c r="H255" s="30">
        <f>IF(Taxi_journeydata_clean!K254="","",(G255-F255)/F255)</f>
        <v>1.1678566970395357E-2</v>
      </c>
      <c r="I255" s="31">
        <f>IF(Taxi_journeydata_clean!K254="","",ROUND(ROUNDUP(H255,1),1))</f>
        <v>0.1</v>
      </c>
      <c r="J255" s="32">
        <f>IF(Taxi_journeydata_clean!K254="","",IF(I255&gt;200%,'Taxi_location&amp;demand'!F268,VLOOKUP(I255,'Taxi_location&amp;demand'!$E$5:$F$26,2,FALSE)))</f>
        <v>-9.0899999999999991E-3</v>
      </c>
      <c r="K255" s="32">
        <f>IF(Taxi_journeydata_clean!K254="","",1+J255)</f>
        <v>0.99090999999999996</v>
      </c>
      <c r="M255" s="19">
        <f>IF(Taxi_journeydata_clean!K254="","",F255*(1+R_/EXP(B255)))</f>
        <v>15.925715280021279</v>
      </c>
      <c r="N255" s="30">
        <f>IF(Taxi_journeydata_clean!K254="","",(M255-F255)/F255)</f>
        <v>3.0301601079639511E-2</v>
      </c>
      <c r="O255" s="31">
        <f>IF(Taxi_journeydata_clean!K254="","",ROUND(ROUNDUP(N255,1),1))</f>
        <v>0.1</v>
      </c>
      <c r="P255" s="32">
        <f>IF(Taxi_journeydata_clean!K254="","",IF(O255&gt;200%,'Taxi_location&amp;demand'!F268,VLOOKUP(O255,'Taxi_location&amp;demand'!$E$5:$F$26,2,FALSE)))</f>
        <v>-9.0899999999999991E-3</v>
      </c>
      <c r="Q255" s="32">
        <f>IF(Taxi_journeydata_clean!K254="","",1+P255)</f>
        <v>0.99090999999999996</v>
      </c>
      <c r="S255" t="str">
        <f>IF(Taxi_journeydata_clean!K254="","",VLOOKUP(Taxi_journeydata_clean!G254,'Taxi_location&amp;demand'!$A$5:$B$269,2,FALSE))</f>
        <v>A</v>
      </c>
      <c r="T255" t="str">
        <f>IF(Taxi_journeydata_clean!K254="","",VLOOKUP(Taxi_journeydata_clean!H254,'Taxi_location&amp;demand'!$A$5:$B$269,2,FALSE))</f>
        <v>Bx</v>
      </c>
      <c r="U255" t="str">
        <f>IF(Taxi_journeydata_clean!K254="","",IF(OR(S255="A",T255="A"),"Y","N"))</f>
        <v>Y</v>
      </c>
    </row>
    <row r="256" spans="2:21" x14ac:dyDescent="0.35">
      <c r="B256">
        <f>IF(Taxi_journeydata_clean!J255="","",Taxi_journeydata_clean!J255)</f>
        <v>1.62</v>
      </c>
      <c r="C256" s="18">
        <f>IF(Taxi_journeydata_clean!J255="","",Taxi_journeydata_clean!N255)</f>
        <v>6.9833333312999457</v>
      </c>
      <c r="D256" s="19">
        <f>IF(Taxi_journeydata_clean!K255="","",Taxi_journeydata_clean!K255)</f>
        <v>7</v>
      </c>
      <c r="F256" s="19">
        <f>IF(Taxi_journeydata_clean!K255="","",Constant+Dist_Mult*Fare_analysis!B256+Dur_Mult*Fare_analysis!C256)</f>
        <v>7.1998333325809805</v>
      </c>
      <c r="G256" s="19">
        <f>IF(Taxi_journeydata_clean!K255="","",F256*(1+1/EXP(B256)))</f>
        <v>8.6246709827176034</v>
      </c>
      <c r="H256" s="30">
        <f>IF(Taxi_journeydata_clean!K255="","",(G256-F256)/F256)</f>
        <v>0.19789869908361479</v>
      </c>
      <c r="I256" s="31">
        <f>IF(Taxi_journeydata_clean!K255="","",ROUND(ROUNDUP(H256,1),1))</f>
        <v>0.2</v>
      </c>
      <c r="J256" s="32">
        <f>IF(Taxi_journeydata_clean!K255="","",IF(I256&gt;200%,'Taxi_location&amp;demand'!F269,VLOOKUP(I256,'Taxi_location&amp;demand'!$E$5:$F$26,2,FALSE)))</f>
        <v>-2.1210000000000003E-2</v>
      </c>
      <c r="K256" s="32">
        <f>IF(Taxi_journeydata_clean!K255="","",1+J256)</f>
        <v>0.97879000000000005</v>
      </c>
      <c r="M256" s="19">
        <f>IF(Taxi_journeydata_clean!K255="","",F256*(1+R_/EXP(B256)))</f>
        <v>10.896764830010161</v>
      </c>
      <c r="N256" s="30">
        <f>IF(Taxi_journeydata_clean!K255="","",(M256-F256)/F256)</f>
        <v>0.51347459401590245</v>
      </c>
      <c r="O256" s="31">
        <f>IF(Taxi_journeydata_clean!K255="","",ROUND(ROUNDUP(N256,1),1))</f>
        <v>0.6</v>
      </c>
      <c r="P256" s="32">
        <f>IF(Taxi_journeydata_clean!K255="","",IF(O256&gt;200%,'Taxi_location&amp;demand'!F269,VLOOKUP(O256,'Taxi_location&amp;demand'!$E$5:$F$26,2,FALSE)))</f>
        <v>-8.8880000000000001E-2</v>
      </c>
      <c r="Q256" s="32">
        <f>IF(Taxi_journeydata_clean!K255="","",1+P256)</f>
        <v>0.91112000000000004</v>
      </c>
      <c r="S256" t="str">
        <f>IF(Taxi_journeydata_clean!K255="","",VLOOKUP(Taxi_journeydata_clean!G255,'Taxi_location&amp;demand'!$A$5:$B$269,2,FALSE))</f>
        <v>A</v>
      </c>
      <c r="T256" t="str">
        <f>IF(Taxi_journeydata_clean!K255="","",VLOOKUP(Taxi_journeydata_clean!H255,'Taxi_location&amp;demand'!$A$5:$B$269,2,FALSE))</f>
        <v>A</v>
      </c>
      <c r="U256" t="str">
        <f>IF(Taxi_journeydata_clean!K255="","",IF(OR(S256="A",T256="A"),"Y","N"))</f>
        <v>Y</v>
      </c>
    </row>
    <row r="257" spans="2:21" x14ac:dyDescent="0.35">
      <c r="B257">
        <f>IF(Taxi_journeydata_clean!J256="","",Taxi_journeydata_clean!J256)</f>
        <v>1.41</v>
      </c>
      <c r="C257" s="18">
        <f>IF(Taxi_journeydata_clean!J256="","",Taxi_journeydata_clean!N256)</f>
        <v>8.4999999962747097</v>
      </c>
      <c r="D257" s="19">
        <f>IF(Taxi_journeydata_clean!K256="","",Taxi_journeydata_clean!K256)</f>
        <v>7.5</v>
      </c>
      <c r="F257" s="19">
        <f>IF(Taxi_journeydata_clean!K256="","",Constant+Dist_Mult*Fare_analysis!B257+Dur_Mult*Fare_analysis!C257)</f>
        <v>7.3829999986216421</v>
      </c>
      <c r="G257" s="19">
        <f>IF(Taxi_journeydata_clean!K256="","",F257*(1+1/EXP(B257)))</f>
        <v>9.1855098578069523</v>
      </c>
      <c r="H257" s="30">
        <f>IF(Taxi_journeydata_clean!K256="","",(G257-F257)/F257)</f>
        <v>0.24414328315343722</v>
      </c>
      <c r="I257" s="31">
        <f>IF(Taxi_journeydata_clean!K256="","",ROUND(ROUNDUP(H257,1),1))</f>
        <v>0.3</v>
      </c>
      <c r="J257" s="32">
        <f>IF(Taxi_journeydata_clean!K256="","",IF(I257&gt;200%,'Taxi_location&amp;demand'!F270,VLOOKUP(I257,'Taxi_location&amp;demand'!$E$5:$F$26,2,FALSE)))</f>
        <v>-3.4340000000000002E-2</v>
      </c>
      <c r="K257" s="32">
        <f>IF(Taxi_journeydata_clean!K256="","",1+J257)</f>
        <v>0.96565999999999996</v>
      </c>
      <c r="M257" s="19">
        <f>IF(Taxi_journeydata_clean!K256="","",F257*(1+R_/EXP(B257)))</f>
        <v>12.059852461223153</v>
      </c>
      <c r="N257" s="30">
        <f>IF(Taxi_journeydata_clean!K256="","",(M257-F257)/F257)</f>
        <v>0.63346234098261534</v>
      </c>
      <c r="O257" s="31">
        <f>IF(Taxi_journeydata_clean!K256="","",ROUND(ROUNDUP(N257,1),1))</f>
        <v>0.7</v>
      </c>
      <c r="P257" s="32">
        <f>IF(Taxi_journeydata_clean!K256="","",IF(O257&gt;200%,'Taxi_location&amp;demand'!F270,VLOOKUP(O257,'Taxi_location&amp;demand'!$E$5:$F$26,2,FALSE)))</f>
        <v>-0.1111</v>
      </c>
      <c r="Q257" s="32">
        <f>IF(Taxi_journeydata_clean!K256="","",1+P257)</f>
        <v>0.88890000000000002</v>
      </c>
      <c r="S257" t="str">
        <f>IF(Taxi_journeydata_clean!K256="","",VLOOKUP(Taxi_journeydata_clean!G256,'Taxi_location&amp;demand'!$A$5:$B$269,2,FALSE))</f>
        <v>A</v>
      </c>
      <c r="T257" t="str">
        <f>IF(Taxi_journeydata_clean!K256="","",VLOOKUP(Taxi_journeydata_clean!H256,'Taxi_location&amp;demand'!$A$5:$B$269,2,FALSE))</f>
        <v>A</v>
      </c>
      <c r="U257" t="str">
        <f>IF(Taxi_journeydata_clean!K256="","",IF(OR(S257="A",T257="A"),"Y","N"))</f>
        <v>Y</v>
      </c>
    </row>
    <row r="258" spans="2:21" x14ac:dyDescent="0.35">
      <c r="B258">
        <f>IF(Taxi_journeydata_clean!J257="","",Taxi_journeydata_clean!J257)</f>
        <v>25.48</v>
      </c>
      <c r="C258" s="18">
        <f>IF(Taxi_journeydata_clean!J257="","",Taxi_journeydata_clean!N257)</f>
        <v>64.299999995855615</v>
      </c>
      <c r="D258" s="19">
        <f>IF(Taxi_journeydata_clean!K257="","",Taxi_journeydata_clean!K257)</f>
        <v>75.5</v>
      </c>
      <c r="F258" s="19">
        <f>IF(Taxi_journeydata_clean!K257="","",Constant+Dist_Mult*Fare_analysis!B258+Dur_Mult*Fare_analysis!C258)</f>
        <v>71.354999998466582</v>
      </c>
      <c r="G258" s="19">
        <f>IF(Taxi_journeydata_clean!K257="","",F258*(1+1/EXP(B258)))</f>
        <v>71.35499999907978</v>
      </c>
      <c r="H258" s="30">
        <f>IF(Taxi_journeydata_clean!K257="","",(G258-F258)/F258)</f>
        <v>8.5936287712724282E-12</v>
      </c>
      <c r="I258" s="31">
        <f>IF(Taxi_journeydata_clean!K257="","",ROUND(ROUNDUP(H258,1),1))</f>
        <v>0.1</v>
      </c>
      <c r="J258" s="32">
        <f>IF(Taxi_journeydata_clean!K257="","",IF(I258&gt;200%,'Taxi_location&amp;demand'!F271,VLOOKUP(I258,'Taxi_location&amp;demand'!$E$5:$F$26,2,FALSE)))</f>
        <v>-9.0899999999999991E-3</v>
      </c>
      <c r="K258" s="32">
        <f>IF(Taxi_journeydata_clean!K257="","",1+J258)</f>
        <v>0.99090999999999996</v>
      </c>
      <c r="M258" s="19">
        <f>IF(Taxi_journeydata_clean!K257="","",F258*(1+R_/EXP(B258)))</f>
        <v>71.355000000057601</v>
      </c>
      <c r="N258" s="30">
        <f>IF(Taxi_journeydata_clean!K257="","",(M258-F258)/F258)</f>
        <v>2.2297230358612248E-11</v>
      </c>
      <c r="O258" s="31">
        <f>IF(Taxi_journeydata_clean!K257="","",ROUND(ROUNDUP(N258,1),1))</f>
        <v>0.1</v>
      </c>
      <c r="P258" s="32">
        <f>IF(Taxi_journeydata_clean!K257="","",IF(O258&gt;200%,'Taxi_location&amp;demand'!F271,VLOOKUP(O258,'Taxi_location&amp;demand'!$E$5:$F$26,2,FALSE)))</f>
        <v>-9.0899999999999991E-3</v>
      </c>
      <c r="Q258" s="32">
        <f>IF(Taxi_journeydata_clean!K257="","",1+P258)</f>
        <v>0.99090999999999996</v>
      </c>
      <c r="S258" t="str">
        <f>IF(Taxi_journeydata_clean!K257="","",VLOOKUP(Taxi_journeydata_clean!G257,'Taxi_location&amp;demand'!$A$5:$B$269,2,FALSE))</f>
        <v>B</v>
      </c>
      <c r="T258" t="str">
        <f>IF(Taxi_journeydata_clean!K257="","",VLOOKUP(Taxi_journeydata_clean!H257,'Taxi_location&amp;demand'!$A$5:$B$269,2,FALSE))</f>
        <v>Q</v>
      </c>
      <c r="U258" t="str">
        <f>IF(Taxi_journeydata_clean!K257="","",IF(OR(S258="A",T258="A"),"Y","N"))</f>
        <v>N</v>
      </c>
    </row>
    <row r="259" spans="2:21" x14ac:dyDescent="0.35">
      <c r="B259">
        <f>IF(Taxi_journeydata_clean!J258="","",Taxi_journeydata_clean!J258)</f>
        <v>2.97</v>
      </c>
      <c r="C259" s="18">
        <f>IF(Taxi_journeydata_clean!J258="","",Taxi_journeydata_clean!N258)</f>
        <v>54.233333333395422</v>
      </c>
      <c r="D259" s="19">
        <f>IF(Taxi_journeydata_clean!K258="","",Taxi_journeydata_clean!K258)</f>
        <v>31.5</v>
      </c>
      <c r="F259" s="19">
        <f>IF(Taxi_journeydata_clean!K258="","",Constant+Dist_Mult*Fare_analysis!B259+Dur_Mult*Fare_analysis!C259)</f>
        <v>27.112333333356304</v>
      </c>
      <c r="G259" s="19">
        <f>IF(Taxi_journeydata_clean!K258="","",F259*(1+1/EXP(B259)))</f>
        <v>28.503285784179919</v>
      </c>
      <c r="H259" s="30">
        <f>IF(Taxi_journeydata_clean!K258="","",(G259-F259)/F259)</f>
        <v>5.1303310331919184E-2</v>
      </c>
      <c r="I259" s="31">
        <f>IF(Taxi_journeydata_clean!K258="","",ROUND(ROUNDUP(H259,1),1))</f>
        <v>0.1</v>
      </c>
      <c r="J259" s="32">
        <f>IF(Taxi_journeydata_clean!K258="","",IF(I259&gt;200%,'Taxi_location&amp;demand'!F272,VLOOKUP(I259,'Taxi_location&amp;demand'!$E$5:$F$26,2,FALSE)))</f>
        <v>-9.0899999999999991E-3</v>
      </c>
      <c r="K259" s="32">
        <f>IF(Taxi_journeydata_clean!K258="","",1+J259)</f>
        <v>0.99090999999999996</v>
      </c>
      <c r="M259" s="19">
        <f>IF(Taxi_journeydata_clean!K258="","",F259*(1+R_/EXP(B259)))</f>
        <v>30.721345157533648</v>
      </c>
      <c r="N259" s="30">
        <f>IF(Taxi_journeydata_clean!K258="","",(M259-F259)/F259)</f>
        <v>0.13311328758772586</v>
      </c>
      <c r="O259" s="31">
        <f>IF(Taxi_journeydata_clean!K258="","",ROUND(ROUNDUP(N259,1),1))</f>
        <v>0.2</v>
      </c>
      <c r="P259" s="32">
        <f>IF(Taxi_journeydata_clean!K258="","",IF(O259&gt;200%,'Taxi_location&amp;demand'!F272,VLOOKUP(O259,'Taxi_location&amp;demand'!$E$5:$F$26,2,FALSE)))</f>
        <v>-2.1210000000000003E-2</v>
      </c>
      <c r="Q259" s="32">
        <f>IF(Taxi_journeydata_clean!K258="","",1+P259)</f>
        <v>0.97879000000000005</v>
      </c>
      <c r="S259" t="str">
        <f>IF(Taxi_journeydata_clean!K258="","",VLOOKUP(Taxi_journeydata_clean!G258,'Taxi_location&amp;demand'!$A$5:$B$269,2,FALSE))</f>
        <v>Bx</v>
      </c>
      <c r="T259" t="str">
        <f>IF(Taxi_journeydata_clean!K258="","",VLOOKUP(Taxi_journeydata_clean!H258,'Taxi_location&amp;demand'!$A$5:$B$269,2,FALSE))</f>
        <v>A</v>
      </c>
      <c r="U259" t="str">
        <f>IF(Taxi_journeydata_clean!K258="","",IF(OR(S259="A",T259="A"),"Y","N"))</f>
        <v>Y</v>
      </c>
    </row>
    <row r="260" spans="2:21" x14ac:dyDescent="0.35">
      <c r="B260">
        <f>IF(Taxi_journeydata_clean!J259="","",Taxi_journeydata_clean!J259)</f>
        <v>0.95</v>
      </c>
      <c r="C260" s="18">
        <f>IF(Taxi_journeydata_clean!J259="","",Taxi_journeydata_clean!N259)</f>
        <v>5.9499999973922968</v>
      </c>
      <c r="D260" s="19">
        <f>IF(Taxi_journeydata_clean!K259="","",Taxi_journeydata_clean!K259)</f>
        <v>5.5</v>
      </c>
      <c r="F260" s="19">
        <f>IF(Taxi_journeydata_clean!K259="","",Constant+Dist_Mult*Fare_analysis!B260+Dur_Mult*Fare_analysis!C260)</f>
        <v>5.61149999903515</v>
      </c>
      <c r="G260" s="19">
        <f>IF(Taxi_journeydata_clean!K259="","",F260*(1+1/EXP(B260)))</f>
        <v>7.7816972517769365</v>
      </c>
      <c r="H260" s="30">
        <f>IF(Taxi_journeydata_clean!K259="","",(G260-F260)/F260)</f>
        <v>0.38674102345450123</v>
      </c>
      <c r="I260" s="31">
        <f>IF(Taxi_journeydata_clean!K259="","",ROUND(ROUNDUP(H260,1),1))</f>
        <v>0.4</v>
      </c>
      <c r="J260" s="32">
        <f>IF(Taxi_journeydata_clean!K259="","",IF(I260&gt;200%,'Taxi_location&amp;demand'!F273,VLOOKUP(I260,'Taxi_location&amp;demand'!$E$5:$F$26,2,FALSE)))</f>
        <v>-4.6460000000000001E-2</v>
      </c>
      <c r="K260" s="32">
        <f>IF(Taxi_journeydata_clean!K259="","",1+J260)</f>
        <v>0.95354000000000005</v>
      </c>
      <c r="M260" s="19">
        <f>IF(Taxi_journeydata_clean!K259="","",F260*(1+R_/EXP(B260)))</f>
        <v>11.242366490053328</v>
      </c>
      <c r="N260" s="30">
        <f>IF(Taxi_journeydata_clean!K259="","",(M260-F260)/F260)</f>
        <v>1.0034512148242642</v>
      </c>
      <c r="O260" s="31">
        <f>IF(Taxi_journeydata_clean!K259="","",ROUND(ROUNDUP(N260,1),1))</f>
        <v>1.1000000000000001</v>
      </c>
      <c r="P260" s="32">
        <f>IF(Taxi_journeydata_clean!K259="","",IF(O260&gt;200%,'Taxi_location&amp;demand'!F273,VLOOKUP(O260,'Taxi_location&amp;demand'!$E$5:$F$26,2,FALSE)))</f>
        <v>-0.35349999999999998</v>
      </c>
      <c r="Q260" s="32">
        <f>IF(Taxi_journeydata_clean!K259="","",1+P260)</f>
        <v>0.64650000000000007</v>
      </c>
      <c r="S260" t="str">
        <f>IF(Taxi_journeydata_clean!K259="","",VLOOKUP(Taxi_journeydata_clean!G259,'Taxi_location&amp;demand'!$A$5:$B$269,2,FALSE))</f>
        <v>A</v>
      </c>
      <c r="T260" t="str">
        <f>IF(Taxi_journeydata_clean!K259="","",VLOOKUP(Taxi_journeydata_clean!H259,'Taxi_location&amp;demand'!$A$5:$B$269,2,FALSE))</f>
        <v>A</v>
      </c>
      <c r="U260" t="str">
        <f>IF(Taxi_journeydata_clean!K259="","",IF(OR(S260="A",T260="A"),"Y","N"))</f>
        <v>Y</v>
      </c>
    </row>
    <row r="261" spans="2:21" x14ac:dyDescent="0.35">
      <c r="B261">
        <f>IF(Taxi_journeydata_clean!J260="","",Taxi_journeydata_clean!J260)</f>
        <v>2.4</v>
      </c>
      <c r="C261" s="18">
        <f>IF(Taxi_journeydata_clean!J260="","",Taxi_journeydata_clean!N260)</f>
        <v>20.316666669677943</v>
      </c>
      <c r="D261" s="19">
        <f>IF(Taxi_journeydata_clean!K260="","",Taxi_journeydata_clean!K260)</f>
        <v>14</v>
      </c>
      <c r="F261" s="19">
        <f>IF(Taxi_journeydata_clean!K260="","",Constant+Dist_Mult*Fare_analysis!B261+Dur_Mult*Fare_analysis!C261)</f>
        <v>13.53716666778084</v>
      </c>
      <c r="G261" s="19">
        <f>IF(Taxi_journeydata_clean!K260="","",F261*(1+1/EXP(B261)))</f>
        <v>14.765230721219574</v>
      </c>
      <c r="H261" s="30">
        <f>IF(Taxi_journeydata_clean!K260="","",(G261-F261)/F261)</f>
        <v>9.0717953289412512E-2</v>
      </c>
      <c r="I261" s="31">
        <f>IF(Taxi_journeydata_clean!K260="","",ROUND(ROUNDUP(H261,1),1))</f>
        <v>0.1</v>
      </c>
      <c r="J261" s="32">
        <f>IF(Taxi_journeydata_clean!K260="","",IF(I261&gt;200%,'Taxi_location&amp;demand'!F274,VLOOKUP(I261,'Taxi_location&amp;demand'!$E$5:$F$26,2,FALSE)))</f>
        <v>-9.0899999999999991E-3</v>
      </c>
      <c r="K261" s="32">
        <f>IF(Taxi_journeydata_clean!K260="","",1+J261)</f>
        <v>0.99090999999999996</v>
      </c>
      <c r="M261" s="19">
        <f>IF(Taxi_journeydata_clean!K260="","",F261*(1+R_/EXP(B261)))</f>
        <v>16.723542799533732</v>
      </c>
      <c r="N261" s="30">
        <f>IF(Taxi_journeydata_clean!K260="","",(M261-F261)/F261)</f>
        <v>0.23537984054939895</v>
      </c>
      <c r="O261" s="31">
        <f>IF(Taxi_journeydata_clean!K260="","",ROUND(ROUNDUP(N261,1),1))</f>
        <v>0.3</v>
      </c>
      <c r="P261" s="32">
        <f>IF(Taxi_journeydata_clean!K260="","",IF(O261&gt;200%,'Taxi_location&amp;demand'!F274,VLOOKUP(O261,'Taxi_location&amp;demand'!$E$5:$F$26,2,FALSE)))</f>
        <v>-3.4340000000000002E-2</v>
      </c>
      <c r="Q261" s="32">
        <f>IF(Taxi_journeydata_clean!K260="","",1+P261)</f>
        <v>0.96565999999999996</v>
      </c>
      <c r="S261" t="str">
        <f>IF(Taxi_journeydata_clean!K260="","",VLOOKUP(Taxi_journeydata_clean!G260,'Taxi_location&amp;demand'!$A$5:$B$269,2,FALSE))</f>
        <v>A</v>
      </c>
      <c r="T261" t="str">
        <f>IF(Taxi_journeydata_clean!K260="","",VLOOKUP(Taxi_journeydata_clean!H260,'Taxi_location&amp;demand'!$A$5:$B$269,2,FALSE))</f>
        <v>A</v>
      </c>
      <c r="U261" t="str">
        <f>IF(Taxi_journeydata_clean!K260="","",IF(OR(S261="A",T261="A"),"Y","N"))</f>
        <v>Y</v>
      </c>
    </row>
    <row r="262" spans="2:21" x14ac:dyDescent="0.35">
      <c r="B262">
        <f>IF(Taxi_journeydata_clean!J261="","",Taxi_journeydata_clean!J261)</f>
        <v>2.57</v>
      </c>
      <c r="C262" s="18">
        <f>IF(Taxi_journeydata_clean!J261="","",Taxi_journeydata_clean!N261)</f>
        <v>26.000000000931323</v>
      </c>
      <c r="D262" s="19">
        <f>IF(Taxi_journeydata_clean!K261="","",Taxi_journeydata_clean!K261)</f>
        <v>16.5</v>
      </c>
      <c r="F262" s="19">
        <f>IF(Taxi_journeydata_clean!K261="","",Constant+Dist_Mult*Fare_analysis!B262+Dur_Mult*Fare_analysis!C262)</f>
        <v>15.94600000034459</v>
      </c>
      <c r="G262" s="19">
        <f>IF(Taxi_journeydata_clean!K261="","",F262*(1+1/EXP(B262)))</f>
        <v>17.166435807700658</v>
      </c>
      <c r="H262" s="30">
        <f>IF(Taxi_journeydata_clean!K261="","",(G262-F262)/F262)</f>
        <v>7.6535545423911638E-2</v>
      </c>
      <c r="I262" s="31">
        <f>IF(Taxi_journeydata_clean!K261="","",ROUND(ROUNDUP(H262,1),1))</f>
        <v>0.1</v>
      </c>
      <c r="J262" s="32">
        <f>IF(Taxi_journeydata_clean!K261="","",IF(I262&gt;200%,'Taxi_location&amp;demand'!F275,VLOOKUP(I262,'Taxi_location&amp;demand'!$E$5:$F$26,2,FALSE)))</f>
        <v>-9.0899999999999991E-3</v>
      </c>
      <c r="K262" s="32">
        <f>IF(Taxi_journeydata_clean!K261="","",1+J262)</f>
        <v>0.99090999999999996</v>
      </c>
      <c r="M262" s="19">
        <f>IF(Taxi_journeydata_clean!K261="","",F262*(1+R_/EXP(B262)))</f>
        <v>19.112583629274123</v>
      </c>
      <c r="N262" s="30">
        <f>IF(Taxi_journeydata_clean!K261="","",(M262-F262)/F262)</f>
        <v>0.19858169000759465</v>
      </c>
      <c r="O262" s="31">
        <f>IF(Taxi_journeydata_clean!K261="","",ROUND(ROUNDUP(N262,1),1))</f>
        <v>0.2</v>
      </c>
      <c r="P262" s="32">
        <f>IF(Taxi_journeydata_clean!K261="","",IF(O262&gt;200%,'Taxi_location&amp;demand'!F275,VLOOKUP(O262,'Taxi_location&amp;demand'!$E$5:$F$26,2,FALSE)))</f>
        <v>-2.1210000000000003E-2</v>
      </c>
      <c r="Q262" s="32">
        <f>IF(Taxi_journeydata_clean!K261="","",1+P262)</f>
        <v>0.97879000000000005</v>
      </c>
      <c r="S262" t="str">
        <f>IF(Taxi_journeydata_clean!K261="","",VLOOKUP(Taxi_journeydata_clean!G261,'Taxi_location&amp;demand'!$A$5:$B$269,2,FALSE))</f>
        <v>B</v>
      </c>
      <c r="T262" t="str">
        <f>IF(Taxi_journeydata_clean!K261="","",VLOOKUP(Taxi_journeydata_clean!H261,'Taxi_location&amp;demand'!$A$5:$B$269,2,FALSE))</f>
        <v>B</v>
      </c>
      <c r="U262" t="str">
        <f>IF(Taxi_journeydata_clean!K261="","",IF(OR(S262="A",T262="A"),"Y","N"))</f>
        <v>N</v>
      </c>
    </row>
    <row r="263" spans="2:21" x14ac:dyDescent="0.35">
      <c r="B263">
        <f>IF(Taxi_journeydata_clean!J262="","",Taxi_journeydata_clean!J262)</f>
        <v>0.5</v>
      </c>
      <c r="C263" s="18">
        <f>IF(Taxi_journeydata_clean!J262="","",Taxi_journeydata_clean!N262)</f>
        <v>4.1333333356305957</v>
      </c>
      <c r="D263" s="19">
        <f>IF(Taxi_journeydata_clean!K262="","",Taxi_journeydata_clean!K262)</f>
        <v>5</v>
      </c>
      <c r="F263" s="19">
        <f>IF(Taxi_journeydata_clean!K262="","",Constant+Dist_Mult*Fare_analysis!B263+Dur_Mult*Fare_analysis!C263)</f>
        <v>4.12933333418332</v>
      </c>
      <c r="G263" s="19">
        <f>IF(Taxi_journeydata_clean!K262="","",F263*(1+1/EXP(B263)))</f>
        <v>6.6339006055388969</v>
      </c>
      <c r="H263" s="30">
        <f>IF(Taxi_journeydata_clean!K262="","",(G263-F263)/F263)</f>
        <v>0.60653065971263331</v>
      </c>
      <c r="I263" s="31">
        <f>IF(Taxi_journeydata_clean!K262="","",ROUND(ROUNDUP(H263,1),1))</f>
        <v>0.7</v>
      </c>
      <c r="J263" s="32">
        <f>IF(Taxi_journeydata_clean!K262="","",IF(I263&gt;200%,'Taxi_location&amp;demand'!F276,VLOOKUP(I263,'Taxi_location&amp;demand'!$E$5:$F$26,2,FALSE)))</f>
        <v>-0.1111</v>
      </c>
      <c r="K263" s="32">
        <f>IF(Taxi_journeydata_clean!K262="","",1+J263)</f>
        <v>0.88890000000000002</v>
      </c>
      <c r="M263" s="19">
        <f>IF(Taxi_journeydata_clean!K262="","",F263*(1+R_/EXP(B263)))</f>
        <v>10.627767476499017</v>
      </c>
      <c r="N263" s="30">
        <f>IF(Taxi_journeydata_clean!K262="","",(M263-F263)/F263)</f>
        <v>1.5737247677538064</v>
      </c>
      <c r="O263" s="31">
        <f>IF(Taxi_journeydata_clean!K262="","",ROUND(ROUNDUP(N263,1),1))</f>
        <v>1.6</v>
      </c>
      <c r="P263" s="32">
        <f>IF(Taxi_journeydata_clean!K262="","",IF(O263&gt;200%,'Taxi_location&amp;demand'!F276,VLOOKUP(O263,'Taxi_location&amp;demand'!$E$5:$F$26,2,FALSE)))</f>
        <v>-0.67670000000000008</v>
      </c>
      <c r="Q263" s="32">
        <f>IF(Taxi_journeydata_clean!K262="","",1+P263)</f>
        <v>0.32329999999999992</v>
      </c>
      <c r="S263" t="str">
        <f>IF(Taxi_journeydata_clean!K262="","",VLOOKUP(Taxi_journeydata_clean!G262,'Taxi_location&amp;demand'!$A$5:$B$269,2,FALSE))</f>
        <v>A</v>
      </c>
      <c r="T263" t="str">
        <f>IF(Taxi_journeydata_clean!K262="","",VLOOKUP(Taxi_journeydata_clean!H262,'Taxi_location&amp;demand'!$A$5:$B$269,2,FALSE))</f>
        <v>A</v>
      </c>
      <c r="U263" t="str">
        <f>IF(Taxi_journeydata_clean!K262="","",IF(OR(S263="A",T263="A"),"Y","N"))</f>
        <v>Y</v>
      </c>
    </row>
    <row r="264" spans="2:21" x14ac:dyDescent="0.35">
      <c r="B264">
        <f>IF(Taxi_journeydata_clean!J263="","",Taxi_journeydata_clean!J263)</f>
        <v>1.67</v>
      </c>
      <c r="C264" s="18">
        <f>IF(Taxi_journeydata_clean!J263="","",Taxi_journeydata_clean!N263)</f>
        <v>12.11666667019017</v>
      </c>
      <c r="D264" s="19">
        <f>IF(Taxi_journeydata_clean!K263="","",Taxi_journeydata_clean!K263)</f>
        <v>9.5</v>
      </c>
      <c r="F264" s="19">
        <f>IF(Taxi_journeydata_clean!K263="","",Constant+Dist_Mult*Fare_analysis!B264+Dur_Mult*Fare_analysis!C264)</f>
        <v>9.1891666679703619</v>
      </c>
      <c r="G264" s="19">
        <f>IF(Taxi_journeydata_clean!K263="","",F264*(1+1/EXP(B264)))</f>
        <v>10.919000328881163</v>
      </c>
      <c r="H264" s="30">
        <f>IF(Taxi_journeydata_clean!K263="","",(G264-F264)/F264)</f>
        <v>0.1882470656387468</v>
      </c>
      <c r="I264" s="31">
        <f>IF(Taxi_journeydata_clean!K263="","",ROUND(ROUNDUP(H264,1),1))</f>
        <v>0.2</v>
      </c>
      <c r="J264" s="32">
        <f>IF(Taxi_journeydata_clean!K263="","",IF(I264&gt;200%,'Taxi_location&amp;demand'!F277,VLOOKUP(I264,'Taxi_location&amp;demand'!$E$5:$F$26,2,FALSE)))</f>
        <v>-2.1210000000000003E-2</v>
      </c>
      <c r="K264" s="32">
        <f>IF(Taxi_journeydata_clean!K263="","",1+J264)</f>
        <v>0.97879000000000005</v>
      </c>
      <c r="M264" s="19">
        <f>IF(Taxi_journeydata_clean!K263="","",F264*(1+R_/EXP(B264)))</f>
        <v>13.677451031961706</v>
      </c>
      <c r="N264" s="30">
        <f>IF(Taxi_journeydata_clean!K263="","",(M264-F264)/F264)</f>
        <v>0.48843214256148476</v>
      </c>
      <c r="O264" s="31">
        <f>IF(Taxi_journeydata_clean!K263="","",ROUND(ROUNDUP(N264,1),1))</f>
        <v>0.5</v>
      </c>
      <c r="P264" s="32">
        <f>IF(Taxi_journeydata_clean!K263="","",IF(O264&gt;200%,'Taxi_location&amp;demand'!F277,VLOOKUP(O264,'Taxi_location&amp;demand'!$E$5:$F$26,2,FALSE)))</f>
        <v>-6.7670000000000008E-2</v>
      </c>
      <c r="Q264" s="32">
        <f>IF(Taxi_journeydata_clean!K263="","",1+P264)</f>
        <v>0.93232999999999999</v>
      </c>
      <c r="S264" t="str">
        <f>IF(Taxi_journeydata_clean!K263="","",VLOOKUP(Taxi_journeydata_clean!G263,'Taxi_location&amp;demand'!$A$5:$B$269,2,FALSE))</f>
        <v>A</v>
      </c>
      <c r="T264" t="str">
        <f>IF(Taxi_journeydata_clean!K263="","",VLOOKUP(Taxi_journeydata_clean!H263,'Taxi_location&amp;demand'!$A$5:$B$269,2,FALSE))</f>
        <v>A</v>
      </c>
      <c r="U264" t="str">
        <f>IF(Taxi_journeydata_clean!K263="","",IF(OR(S264="A",T264="A"),"Y","N"))</f>
        <v>Y</v>
      </c>
    </row>
    <row r="265" spans="2:21" x14ac:dyDescent="0.35">
      <c r="B265">
        <f>IF(Taxi_journeydata_clean!J264="","",Taxi_journeydata_clean!J264)</f>
        <v>9.0500000000000007</v>
      </c>
      <c r="C265" s="18">
        <f>IF(Taxi_journeydata_clean!J264="","",Taxi_journeydata_clean!N264)</f>
        <v>69.183333328692243</v>
      </c>
      <c r="D265" s="19">
        <f>IF(Taxi_journeydata_clean!K264="","",Taxi_journeydata_clean!K264)</f>
        <v>42</v>
      </c>
      <c r="F265" s="19">
        <f>IF(Taxi_journeydata_clean!K264="","",Constant+Dist_Mult*Fare_analysis!B265+Dur_Mult*Fare_analysis!C265)</f>
        <v>43.587833331616132</v>
      </c>
      <c r="G265" s="19">
        <f>IF(Taxi_journeydata_clean!K264="","",F265*(1+1/EXP(B265)))</f>
        <v>43.592950152567994</v>
      </c>
      <c r="H265" s="30">
        <f>IF(Taxi_journeydata_clean!K264="","",(G265-F265)/F265)</f>
        <v>1.1739103691925692E-4</v>
      </c>
      <c r="I265" s="31">
        <f>IF(Taxi_journeydata_clean!K264="","",ROUND(ROUNDUP(H265,1),1))</f>
        <v>0.1</v>
      </c>
      <c r="J265" s="32">
        <f>IF(Taxi_journeydata_clean!K264="","",IF(I265&gt;200%,'Taxi_location&amp;demand'!F278,VLOOKUP(I265,'Taxi_location&amp;demand'!$E$5:$F$26,2,FALSE)))</f>
        <v>-9.0899999999999991E-3</v>
      </c>
      <c r="K265" s="32">
        <f>IF(Taxi_journeydata_clean!K264="","",1+J265)</f>
        <v>0.99090999999999996</v>
      </c>
      <c r="M265" s="19">
        <f>IF(Taxi_journeydata_clean!K264="","",F265*(1+R_/EXP(B265)))</f>
        <v>43.601109606665297</v>
      </c>
      <c r="N265" s="30">
        <f>IF(Taxi_journeydata_clean!K264="","",(M265-F265)/F265)</f>
        <v>3.0458671685190675E-4</v>
      </c>
      <c r="O265" s="31">
        <f>IF(Taxi_journeydata_clean!K264="","",ROUND(ROUNDUP(N265,1),1))</f>
        <v>0.1</v>
      </c>
      <c r="P265" s="32">
        <f>IF(Taxi_journeydata_clean!K264="","",IF(O265&gt;200%,'Taxi_location&amp;demand'!F278,VLOOKUP(O265,'Taxi_location&amp;demand'!$E$5:$F$26,2,FALSE)))</f>
        <v>-9.0899999999999991E-3</v>
      </c>
      <c r="Q265" s="32">
        <f>IF(Taxi_journeydata_clean!K264="","",1+P265)</f>
        <v>0.99090999999999996</v>
      </c>
      <c r="S265" t="str">
        <f>IF(Taxi_journeydata_clean!K264="","",VLOOKUP(Taxi_journeydata_clean!G264,'Taxi_location&amp;demand'!$A$5:$B$269,2,FALSE))</f>
        <v>Q</v>
      </c>
      <c r="T265" t="str">
        <f>IF(Taxi_journeydata_clean!K264="","",VLOOKUP(Taxi_journeydata_clean!H264,'Taxi_location&amp;demand'!$A$5:$B$269,2,FALSE))</f>
        <v>Q</v>
      </c>
      <c r="U265" t="str">
        <f>IF(Taxi_journeydata_clean!K264="","",IF(OR(S265="A",T265="A"),"Y","N"))</f>
        <v>N</v>
      </c>
    </row>
    <row r="266" spans="2:21" x14ac:dyDescent="0.35">
      <c r="B266">
        <f>IF(Taxi_journeydata_clean!J265="","",Taxi_journeydata_clean!J265)</f>
        <v>1.79</v>
      </c>
      <c r="C266" s="18">
        <f>IF(Taxi_journeydata_clean!J265="","",Taxi_journeydata_clean!N265)</f>
        <v>10.766666668932885</v>
      </c>
      <c r="D266" s="19">
        <f>IF(Taxi_journeydata_clean!K265="","",Taxi_journeydata_clean!K265)</f>
        <v>9</v>
      </c>
      <c r="F266" s="19">
        <f>IF(Taxi_journeydata_clean!K265="","",Constant+Dist_Mult*Fare_analysis!B266+Dur_Mult*Fare_analysis!C266)</f>
        <v>8.9056666675051677</v>
      </c>
      <c r="G266" s="19">
        <f>IF(Taxi_journeydata_clean!K265="","",F266*(1+1/EXP(B266)))</f>
        <v>10.392558285309939</v>
      </c>
      <c r="H266" s="30">
        <f>IF(Taxi_journeydata_clean!K265="","",(G266-F266)/F266)</f>
        <v>0.16696016966704061</v>
      </c>
      <c r="I266" s="31">
        <f>IF(Taxi_journeydata_clean!K265="","",ROUND(ROUNDUP(H266,1),1))</f>
        <v>0.2</v>
      </c>
      <c r="J266" s="32">
        <f>IF(Taxi_journeydata_clean!K265="","",IF(I266&gt;200%,'Taxi_location&amp;demand'!F279,VLOOKUP(I266,'Taxi_location&amp;demand'!$E$5:$F$26,2,FALSE)))</f>
        <v>-2.1210000000000003E-2</v>
      </c>
      <c r="K266" s="32">
        <f>IF(Taxi_journeydata_clean!K265="","",1+J266)</f>
        <v>0.97879000000000005</v>
      </c>
      <c r="M266" s="19">
        <f>IF(Taxi_journeydata_clean!K265="","",F266*(1+R_/EXP(B266)))</f>
        <v>12.763605468181028</v>
      </c>
      <c r="N266" s="30">
        <f>IF(Taxi_journeydata_clean!K265="","",(M266-F266)/F266)</f>
        <v>0.43320044918732886</v>
      </c>
      <c r="O266" s="31">
        <f>IF(Taxi_journeydata_clean!K265="","",ROUND(ROUNDUP(N266,1),1))</f>
        <v>0.5</v>
      </c>
      <c r="P266" s="32">
        <f>IF(Taxi_journeydata_clean!K265="","",IF(O266&gt;200%,'Taxi_location&amp;demand'!F279,VLOOKUP(O266,'Taxi_location&amp;demand'!$E$5:$F$26,2,FALSE)))</f>
        <v>-6.7670000000000008E-2</v>
      </c>
      <c r="Q266" s="32">
        <f>IF(Taxi_journeydata_clean!K265="","",1+P266)</f>
        <v>0.93232999999999999</v>
      </c>
      <c r="S266" t="str">
        <f>IF(Taxi_journeydata_clean!K265="","",VLOOKUP(Taxi_journeydata_clean!G265,'Taxi_location&amp;demand'!$A$5:$B$269,2,FALSE))</f>
        <v>A</v>
      </c>
      <c r="T266" t="str">
        <f>IF(Taxi_journeydata_clean!K265="","",VLOOKUP(Taxi_journeydata_clean!H265,'Taxi_location&amp;demand'!$A$5:$B$269,2,FALSE))</f>
        <v>Bx</v>
      </c>
      <c r="U266" t="str">
        <f>IF(Taxi_journeydata_clean!K265="","",IF(OR(S266="A",T266="A"),"Y","N"))</f>
        <v>Y</v>
      </c>
    </row>
    <row r="267" spans="2:21" x14ac:dyDescent="0.35">
      <c r="B267">
        <f>IF(Taxi_journeydata_clean!J266="","",Taxi_journeydata_clean!J266)</f>
        <v>4.3099999999999996</v>
      </c>
      <c r="C267" s="18">
        <f>IF(Taxi_journeydata_clean!J266="","",Taxi_journeydata_clean!N266)</f>
        <v>21.199999999953434</v>
      </c>
      <c r="D267" s="19">
        <f>IF(Taxi_journeydata_clean!K266="","",Taxi_journeydata_clean!K266)</f>
        <v>17</v>
      </c>
      <c r="F267" s="19">
        <f>IF(Taxi_journeydata_clean!K266="","",Constant+Dist_Mult*Fare_analysis!B267+Dur_Mult*Fare_analysis!C267)</f>
        <v>17.301999999982769</v>
      </c>
      <c r="G267" s="19">
        <f>IF(Taxi_journeydata_clean!K266="","",F267*(1+1/EXP(B267)))</f>
        <v>17.534427275062168</v>
      </c>
      <c r="H267" s="30">
        <f>IF(Taxi_journeydata_clean!K266="","",(G267-F267)/F267)</f>
        <v>1.3433549594245187E-2</v>
      </c>
      <c r="I267" s="31">
        <f>IF(Taxi_journeydata_clean!K266="","",ROUND(ROUNDUP(H267,1),1))</f>
        <v>0.1</v>
      </c>
      <c r="J267" s="32">
        <f>IF(Taxi_journeydata_clean!K266="","",IF(I267&gt;200%,'Taxi_location&amp;demand'!F280,VLOOKUP(I267,'Taxi_location&amp;demand'!$E$5:$F$26,2,FALSE)))</f>
        <v>-9.0899999999999991E-3</v>
      </c>
      <c r="K267" s="32">
        <f>IF(Taxi_journeydata_clean!K266="","",1+J267)</f>
        <v>0.99090999999999996</v>
      </c>
      <c r="M267" s="19">
        <f>IF(Taxi_journeydata_clean!K266="","",F267*(1+R_/EXP(B267)))</f>
        <v>17.905063593944003</v>
      </c>
      <c r="N267" s="30">
        <f>IF(Taxi_journeydata_clean!K266="","",(M267-F267)/F267)</f>
        <v>3.4855137785333209E-2</v>
      </c>
      <c r="O267" s="31">
        <f>IF(Taxi_journeydata_clean!K266="","",ROUND(ROUNDUP(N267,1),1))</f>
        <v>0.1</v>
      </c>
      <c r="P267" s="32">
        <f>IF(Taxi_journeydata_clean!K266="","",IF(O267&gt;200%,'Taxi_location&amp;demand'!F280,VLOOKUP(O267,'Taxi_location&amp;demand'!$E$5:$F$26,2,FALSE)))</f>
        <v>-9.0899999999999991E-3</v>
      </c>
      <c r="Q267" s="32">
        <f>IF(Taxi_journeydata_clean!K266="","",1+P267)</f>
        <v>0.99090999999999996</v>
      </c>
      <c r="S267" t="str">
        <f>IF(Taxi_journeydata_clean!K266="","",VLOOKUP(Taxi_journeydata_clean!G266,'Taxi_location&amp;demand'!$A$5:$B$269,2,FALSE))</f>
        <v>Q</v>
      </c>
      <c r="T267" t="str">
        <f>IF(Taxi_journeydata_clean!K266="","",VLOOKUP(Taxi_journeydata_clean!H266,'Taxi_location&amp;demand'!$A$5:$B$269,2,FALSE))</f>
        <v>Q</v>
      </c>
      <c r="U267" t="str">
        <f>IF(Taxi_journeydata_clean!K266="","",IF(OR(S267="A",T267="A"),"Y","N"))</f>
        <v>N</v>
      </c>
    </row>
    <row r="268" spans="2:21" x14ac:dyDescent="0.35">
      <c r="B268">
        <f>IF(Taxi_journeydata_clean!J267="","",Taxi_journeydata_clean!J267)</f>
        <v>8.56</v>
      </c>
      <c r="C268" s="18">
        <f>IF(Taxi_journeydata_clean!J267="","",Taxi_journeydata_clean!N267)</f>
        <v>43.199999998323619</v>
      </c>
      <c r="D268" s="19">
        <f>IF(Taxi_journeydata_clean!K267="","",Taxi_journeydata_clean!K267)</f>
        <v>33</v>
      </c>
      <c r="F268" s="19">
        <f>IF(Taxi_journeydata_clean!K267="","",Constant+Dist_Mult*Fare_analysis!B268+Dur_Mult*Fare_analysis!C268)</f>
        <v>33.091999999379738</v>
      </c>
      <c r="G268" s="19">
        <f>IF(Taxi_journeydata_clean!K267="","",F268*(1+1/EXP(B268)))</f>
        <v>33.098341065044771</v>
      </c>
      <c r="H268" s="30">
        <f>IF(Taxi_journeydata_clean!K267="","",(G268-F268)/F268)</f>
        <v>1.9161929364052324E-4</v>
      </c>
      <c r="I268" s="31">
        <f>IF(Taxi_journeydata_clean!K267="","",ROUND(ROUNDUP(H268,1),1))</f>
        <v>0.1</v>
      </c>
      <c r="J268" s="32">
        <f>IF(Taxi_journeydata_clean!K267="","",IF(I268&gt;200%,'Taxi_location&amp;demand'!F281,VLOOKUP(I268,'Taxi_location&amp;demand'!$E$5:$F$26,2,FALSE)))</f>
        <v>-9.0899999999999991E-3</v>
      </c>
      <c r="K268" s="32">
        <f>IF(Taxi_journeydata_clean!K267="","",1+J268)</f>
        <v>0.99090999999999996</v>
      </c>
      <c r="M268" s="19">
        <f>IF(Taxi_journeydata_clean!K267="","",F268*(1+R_/EXP(B268)))</f>
        <v>33.108452740772464</v>
      </c>
      <c r="N268" s="30">
        <f>IF(Taxi_journeydata_clean!K267="","",(M268-F268)/F268)</f>
        <v>4.9718183830032615E-4</v>
      </c>
      <c r="O268" s="31">
        <f>IF(Taxi_journeydata_clean!K267="","",ROUND(ROUNDUP(N268,1),1))</f>
        <v>0.1</v>
      </c>
      <c r="P268" s="32">
        <f>IF(Taxi_journeydata_clean!K267="","",IF(O268&gt;200%,'Taxi_location&amp;demand'!F281,VLOOKUP(O268,'Taxi_location&amp;demand'!$E$5:$F$26,2,FALSE)))</f>
        <v>-9.0899999999999991E-3</v>
      </c>
      <c r="Q268" s="32">
        <f>IF(Taxi_journeydata_clean!K267="","",1+P268)</f>
        <v>0.99090999999999996</v>
      </c>
      <c r="S268" t="str">
        <f>IF(Taxi_journeydata_clean!K267="","",VLOOKUP(Taxi_journeydata_clean!G267,'Taxi_location&amp;demand'!$A$5:$B$269,2,FALSE))</f>
        <v>Bx</v>
      </c>
      <c r="T268" t="str">
        <f>IF(Taxi_journeydata_clean!K267="","",VLOOKUP(Taxi_journeydata_clean!H267,'Taxi_location&amp;demand'!$A$5:$B$269,2,FALSE))</f>
        <v>A</v>
      </c>
      <c r="U268" t="str">
        <f>IF(Taxi_journeydata_clean!K267="","",IF(OR(S268="A",T268="A"),"Y","N"))</f>
        <v>Y</v>
      </c>
    </row>
    <row r="269" spans="2:21" x14ac:dyDescent="0.35">
      <c r="B269">
        <f>IF(Taxi_journeydata_clean!J268="","",Taxi_journeydata_clean!J268)</f>
        <v>1.97</v>
      </c>
      <c r="C269" s="18">
        <f>IF(Taxi_journeydata_clean!J268="","",Taxi_journeydata_clean!N268)</f>
        <v>24.516666666604578</v>
      </c>
      <c r="D269" s="19">
        <f>IF(Taxi_journeydata_clean!K268="","",Taxi_journeydata_clean!K268)</f>
        <v>14.5</v>
      </c>
      <c r="F269" s="19">
        <f>IF(Taxi_journeydata_clean!K268="","",Constant+Dist_Mult*Fare_analysis!B269+Dur_Mult*Fare_analysis!C269)</f>
        <v>14.317166666643693</v>
      </c>
      <c r="G269" s="19">
        <f>IF(Taxi_journeydata_clean!K268="","",F269*(1+1/EXP(B269)))</f>
        <v>16.313793719880742</v>
      </c>
      <c r="H269" s="30">
        <f>IF(Taxi_journeydata_clean!K268="","",(G269-F269)/F269)</f>
        <v>0.13945685621505086</v>
      </c>
      <c r="I269" s="31">
        <f>IF(Taxi_journeydata_clean!K268="","",ROUND(ROUNDUP(H269,1),1))</f>
        <v>0.2</v>
      </c>
      <c r="J269" s="32">
        <f>IF(Taxi_journeydata_clean!K268="","",IF(I269&gt;200%,'Taxi_location&amp;demand'!F282,VLOOKUP(I269,'Taxi_location&amp;demand'!$E$5:$F$26,2,FALSE)))</f>
        <v>-2.1210000000000003E-2</v>
      </c>
      <c r="K269" s="32">
        <f>IF(Taxi_journeydata_clean!K268="","",1+J269)</f>
        <v>0.97879000000000005</v>
      </c>
      <c r="M269" s="19">
        <f>IF(Taxi_journeydata_clean!K268="","",F269*(1+R_/EXP(B269)))</f>
        <v>19.497682103629437</v>
      </c>
      <c r="N269" s="30">
        <f>IF(Taxi_journeydata_clean!K268="","",(M269-F269)/F269)</f>
        <v>0.36183943077615843</v>
      </c>
      <c r="O269" s="31">
        <f>IF(Taxi_journeydata_clean!K268="","",ROUND(ROUNDUP(N269,1),1))</f>
        <v>0.4</v>
      </c>
      <c r="P269" s="32">
        <f>IF(Taxi_journeydata_clean!K268="","",IF(O269&gt;200%,'Taxi_location&amp;demand'!F282,VLOOKUP(O269,'Taxi_location&amp;demand'!$E$5:$F$26,2,FALSE)))</f>
        <v>-4.6460000000000001E-2</v>
      </c>
      <c r="Q269" s="32">
        <f>IF(Taxi_journeydata_clean!K268="","",1+P269)</f>
        <v>0.95354000000000005</v>
      </c>
      <c r="S269" t="str">
        <f>IF(Taxi_journeydata_clean!K268="","",VLOOKUP(Taxi_journeydata_clean!G268,'Taxi_location&amp;demand'!$A$5:$B$269,2,FALSE))</f>
        <v>A</v>
      </c>
      <c r="T269" t="str">
        <f>IF(Taxi_journeydata_clean!K268="","",VLOOKUP(Taxi_journeydata_clean!H268,'Taxi_location&amp;demand'!$A$5:$B$269,2,FALSE))</f>
        <v>A</v>
      </c>
      <c r="U269" t="str">
        <f>IF(Taxi_journeydata_clean!K268="","",IF(OR(S269="A",T269="A"),"Y","N"))</f>
        <v>Y</v>
      </c>
    </row>
    <row r="270" spans="2:21" x14ac:dyDescent="0.35">
      <c r="B270">
        <f>IF(Taxi_journeydata_clean!J269="","",Taxi_journeydata_clean!J269)</f>
        <v>1.63</v>
      </c>
      <c r="C270" s="18">
        <f>IF(Taxi_journeydata_clean!J269="","",Taxi_journeydata_clean!N269)</f>
        <v>11.716666670981795</v>
      </c>
      <c r="D270" s="19">
        <f>IF(Taxi_journeydata_clean!K269="","",Taxi_journeydata_clean!K269)</f>
        <v>9.5</v>
      </c>
      <c r="F270" s="19">
        <f>IF(Taxi_journeydata_clean!K269="","",Constant+Dist_Mult*Fare_analysis!B270+Dur_Mult*Fare_analysis!C270)</f>
        <v>8.9691666682632629</v>
      </c>
      <c r="G270" s="19">
        <f>IF(Taxi_journeydata_clean!K269="","",F270*(1+1/EXP(B270)))</f>
        <v>10.726491673849354</v>
      </c>
      <c r="H270" s="30">
        <f>IF(Taxi_journeydata_clean!K269="","",(G270-F270)/F270)</f>
        <v>0.19592957412690934</v>
      </c>
      <c r="I270" s="31">
        <f>IF(Taxi_journeydata_clean!K269="","",ROUND(ROUNDUP(H270,1),1))</f>
        <v>0.2</v>
      </c>
      <c r="J270" s="32">
        <f>IF(Taxi_journeydata_clean!K269="","",IF(I270&gt;200%,'Taxi_location&amp;demand'!F283,VLOOKUP(I270,'Taxi_location&amp;demand'!$E$5:$F$26,2,FALSE)))</f>
        <v>-2.1210000000000003E-2</v>
      </c>
      <c r="K270" s="32">
        <f>IF(Taxi_journeydata_clean!K269="","",1+J270)</f>
        <v>0.97879000000000005</v>
      </c>
      <c r="M270" s="19">
        <f>IF(Taxi_journeydata_clean!K269="","",F270*(1+R_/EXP(B270)))</f>
        <v>13.528780996076815</v>
      </c>
      <c r="N270" s="30">
        <f>IF(Taxi_journeydata_clean!K269="","",(M270-F270)/F270)</f>
        <v>0.50836543643986598</v>
      </c>
      <c r="O270" s="31">
        <f>IF(Taxi_journeydata_clean!K269="","",ROUND(ROUNDUP(N270,1),1))</f>
        <v>0.6</v>
      </c>
      <c r="P270" s="32">
        <f>IF(Taxi_journeydata_clean!K269="","",IF(O270&gt;200%,'Taxi_location&amp;demand'!F283,VLOOKUP(O270,'Taxi_location&amp;demand'!$E$5:$F$26,2,FALSE)))</f>
        <v>-8.8880000000000001E-2</v>
      </c>
      <c r="Q270" s="32">
        <f>IF(Taxi_journeydata_clean!K269="","",1+P270)</f>
        <v>0.91112000000000004</v>
      </c>
      <c r="S270" t="str">
        <f>IF(Taxi_journeydata_clean!K269="","",VLOOKUP(Taxi_journeydata_clean!G269,'Taxi_location&amp;demand'!$A$5:$B$269,2,FALSE))</f>
        <v>A</v>
      </c>
      <c r="T270" t="str">
        <f>IF(Taxi_journeydata_clean!K269="","",VLOOKUP(Taxi_journeydata_clean!H269,'Taxi_location&amp;demand'!$A$5:$B$269,2,FALSE))</f>
        <v>A</v>
      </c>
      <c r="U270" t="str">
        <f>IF(Taxi_journeydata_clean!K269="","",IF(OR(S270="A",T270="A"),"Y","N"))</f>
        <v>Y</v>
      </c>
    </row>
    <row r="271" spans="2:21" x14ac:dyDescent="0.35">
      <c r="B271">
        <f>IF(Taxi_journeydata_clean!J270="","",Taxi_journeydata_clean!J270)</f>
        <v>3.1</v>
      </c>
      <c r="C271" s="18">
        <f>IF(Taxi_journeydata_clean!J270="","",Taxi_journeydata_clean!N270)</f>
        <v>16.283333336468786</v>
      </c>
      <c r="D271" s="19">
        <f>IF(Taxi_journeydata_clean!K270="","",Taxi_journeydata_clean!K270)</f>
        <v>13.5</v>
      </c>
      <c r="F271" s="19">
        <f>IF(Taxi_journeydata_clean!K270="","",Constant+Dist_Mult*Fare_analysis!B271+Dur_Mult*Fare_analysis!C271)</f>
        <v>13.304833334493452</v>
      </c>
      <c r="G271" s="19">
        <f>IF(Taxi_journeydata_clean!K270="","",F271*(1+1/EXP(B271)))</f>
        <v>13.904205464191602</v>
      </c>
      <c r="H271" s="30">
        <f>IF(Taxi_journeydata_clean!K270="","",(G271-F271)/F271)</f>
        <v>4.504920239355778E-2</v>
      </c>
      <c r="I271" s="31">
        <f>IF(Taxi_journeydata_clean!K270="","",ROUND(ROUNDUP(H271,1),1))</f>
        <v>0.1</v>
      </c>
      <c r="J271" s="32">
        <f>IF(Taxi_journeydata_clean!K270="","",IF(I271&gt;200%,'Taxi_location&amp;demand'!F284,VLOOKUP(I271,'Taxi_location&amp;demand'!$E$5:$F$26,2,FALSE)))</f>
        <v>-9.0899999999999991E-3</v>
      </c>
      <c r="K271" s="32">
        <f>IF(Taxi_journeydata_clean!K270="","",1+J271)</f>
        <v>0.99090999999999996</v>
      </c>
      <c r="M271" s="19">
        <f>IF(Taxi_journeydata_clean!K270="","",F271*(1+R_/EXP(B271)))</f>
        <v>14.859984340469348</v>
      </c>
      <c r="N271" s="30">
        <f>IF(Taxi_journeydata_clean!K270="","",(M271-F271)/F271)</f>
        <v>0.11688616962559675</v>
      </c>
      <c r="O271" s="31">
        <f>IF(Taxi_journeydata_clean!K270="","",ROUND(ROUNDUP(N271,1),1))</f>
        <v>0.2</v>
      </c>
      <c r="P271" s="32">
        <f>IF(Taxi_journeydata_clean!K270="","",IF(O271&gt;200%,'Taxi_location&amp;demand'!F284,VLOOKUP(O271,'Taxi_location&amp;demand'!$E$5:$F$26,2,FALSE)))</f>
        <v>-2.1210000000000003E-2</v>
      </c>
      <c r="Q271" s="32">
        <f>IF(Taxi_journeydata_clean!K270="","",1+P271)</f>
        <v>0.97879000000000005</v>
      </c>
      <c r="S271" t="str">
        <f>IF(Taxi_journeydata_clean!K270="","",VLOOKUP(Taxi_journeydata_clean!G270,'Taxi_location&amp;demand'!$A$5:$B$269,2,FALSE))</f>
        <v>B</v>
      </c>
      <c r="T271" t="str">
        <f>IF(Taxi_journeydata_clean!K270="","",VLOOKUP(Taxi_journeydata_clean!H270,'Taxi_location&amp;demand'!$A$5:$B$269,2,FALSE))</f>
        <v>B</v>
      </c>
      <c r="U271" t="str">
        <f>IF(Taxi_journeydata_clean!K270="","",IF(OR(S271="A",T271="A"),"Y","N"))</f>
        <v>N</v>
      </c>
    </row>
    <row r="272" spans="2:21" x14ac:dyDescent="0.35">
      <c r="B272">
        <f>IF(Taxi_journeydata_clean!J271="","",Taxi_journeydata_clean!J271)</f>
        <v>3.55</v>
      </c>
      <c r="C272" s="18">
        <f>IF(Taxi_journeydata_clean!J271="","",Taxi_journeydata_clean!N271)</f>
        <v>28.06666666874662</v>
      </c>
      <c r="D272" s="19">
        <f>IF(Taxi_journeydata_clean!K271="","",Taxi_journeydata_clean!K271)</f>
        <v>18.5</v>
      </c>
      <c r="F272" s="19">
        <f>IF(Taxi_journeydata_clean!K271="","",Constant+Dist_Mult*Fare_analysis!B272+Dur_Mult*Fare_analysis!C272)</f>
        <v>18.474666667436249</v>
      </c>
      <c r="G272" s="19">
        <f>IF(Taxi_journeydata_clean!K271="","",F272*(1+1/EXP(B272)))</f>
        <v>19.005344810190543</v>
      </c>
      <c r="H272" s="30">
        <f>IF(Taxi_journeydata_clean!K271="","",(G272-F272)/F272)</f>
        <v>2.8724639654239374E-2</v>
      </c>
      <c r="I272" s="31">
        <f>IF(Taxi_journeydata_clean!K271="","",ROUND(ROUNDUP(H272,1),1))</f>
        <v>0.1</v>
      </c>
      <c r="J272" s="32">
        <f>IF(Taxi_journeydata_clean!K271="","",IF(I272&gt;200%,'Taxi_location&amp;demand'!F285,VLOOKUP(I272,'Taxi_location&amp;demand'!$E$5:$F$26,2,FALSE)))</f>
        <v>-9.0899999999999991E-3</v>
      </c>
      <c r="K272" s="32">
        <f>IF(Taxi_journeydata_clean!K271="","",1+J272)</f>
        <v>0.99090999999999996</v>
      </c>
      <c r="M272" s="19">
        <f>IF(Taxi_journeydata_clean!K271="","",F272*(1+R_/EXP(B272)))</f>
        <v>19.851581953719887</v>
      </c>
      <c r="N272" s="30">
        <f>IF(Taxi_journeydata_clean!K271="","",(M272-F272)/F272)</f>
        <v>7.4529912288518338E-2</v>
      </c>
      <c r="O272" s="31">
        <f>IF(Taxi_journeydata_clean!K271="","",ROUND(ROUNDUP(N272,1),1))</f>
        <v>0.1</v>
      </c>
      <c r="P272" s="32">
        <f>IF(Taxi_journeydata_clean!K271="","",IF(O272&gt;200%,'Taxi_location&amp;demand'!F285,VLOOKUP(O272,'Taxi_location&amp;demand'!$E$5:$F$26,2,FALSE)))</f>
        <v>-9.0899999999999991E-3</v>
      </c>
      <c r="Q272" s="32">
        <f>IF(Taxi_journeydata_clean!K271="","",1+P272)</f>
        <v>0.99090999999999996</v>
      </c>
      <c r="S272" t="str">
        <f>IF(Taxi_journeydata_clean!K271="","",VLOOKUP(Taxi_journeydata_clean!G271,'Taxi_location&amp;demand'!$A$5:$B$269,2,FALSE))</f>
        <v>Q</v>
      </c>
      <c r="T272" t="str">
        <f>IF(Taxi_journeydata_clean!K271="","",VLOOKUP(Taxi_journeydata_clean!H271,'Taxi_location&amp;demand'!$A$5:$B$269,2,FALSE))</f>
        <v>Q</v>
      </c>
      <c r="U272" t="str">
        <f>IF(Taxi_journeydata_clean!K271="","",IF(OR(S272="A",T272="A"),"Y","N"))</f>
        <v>N</v>
      </c>
    </row>
    <row r="273" spans="2:21" x14ac:dyDescent="0.35">
      <c r="B273">
        <f>IF(Taxi_journeydata_clean!J272="","",Taxi_journeydata_clean!J272)</f>
        <v>0.48</v>
      </c>
      <c r="C273" s="18">
        <f>IF(Taxi_journeydata_clean!J272="","",Taxi_journeydata_clean!N272)</f>
        <v>2.2666666621807963</v>
      </c>
      <c r="D273" s="19">
        <f>IF(Taxi_journeydata_clean!K272="","",Taxi_journeydata_clean!K272)</f>
        <v>4</v>
      </c>
      <c r="F273" s="19">
        <f>IF(Taxi_journeydata_clean!K272="","",Constant+Dist_Mult*Fare_analysis!B273+Dur_Mult*Fare_analysis!C273)</f>
        <v>3.4026666650068949</v>
      </c>
      <c r="G273" s="19">
        <f>IF(Taxi_journeydata_clean!K272="","",F273*(1+1/EXP(B273)))</f>
        <v>5.508180285165551</v>
      </c>
      <c r="H273" s="30">
        <f>IF(Taxi_journeydata_clean!K272="","",(G273-F273)/F273)</f>
        <v>0.61878339180614084</v>
      </c>
      <c r="I273" s="31">
        <f>IF(Taxi_journeydata_clean!K272="","",ROUND(ROUNDUP(H273,1),1))</f>
        <v>0.7</v>
      </c>
      <c r="J273" s="32">
        <f>IF(Taxi_journeydata_clean!K272="","",IF(I273&gt;200%,'Taxi_location&amp;demand'!F286,VLOOKUP(I273,'Taxi_location&amp;demand'!$E$5:$F$26,2,FALSE)))</f>
        <v>-0.1111</v>
      </c>
      <c r="K273" s="32">
        <f>IF(Taxi_journeydata_clean!K272="","",1+J273)</f>
        <v>0.88890000000000002</v>
      </c>
      <c r="M273" s="19">
        <f>IF(Taxi_journeydata_clean!K272="","",F273*(1+R_/EXP(B273)))</f>
        <v>8.8657028360993024</v>
      </c>
      <c r="N273" s="30">
        <f>IF(Taxi_journeydata_clean!K272="","",(M273-F273)/F273)</f>
        <v>1.6055161168957282</v>
      </c>
      <c r="O273" s="31">
        <f>IF(Taxi_journeydata_clean!K272="","",ROUND(ROUNDUP(N273,1),1))</f>
        <v>1.7</v>
      </c>
      <c r="P273" s="32">
        <f>IF(Taxi_journeydata_clean!K272="","",IF(O273&gt;200%,'Taxi_location&amp;demand'!F286,VLOOKUP(O273,'Taxi_location&amp;demand'!$E$5:$F$26,2,FALSE)))</f>
        <v>-0.72719999999999996</v>
      </c>
      <c r="Q273" s="32">
        <f>IF(Taxi_journeydata_clean!K272="","",1+P273)</f>
        <v>0.27280000000000004</v>
      </c>
      <c r="S273" t="str">
        <f>IF(Taxi_journeydata_clean!K272="","",VLOOKUP(Taxi_journeydata_clean!G272,'Taxi_location&amp;demand'!$A$5:$B$269,2,FALSE))</f>
        <v>Bx</v>
      </c>
      <c r="T273" t="str">
        <f>IF(Taxi_journeydata_clean!K272="","",VLOOKUP(Taxi_journeydata_clean!H272,'Taxi_location&amp;demand'!$A$5:$B$269,2,FALSE))</f>
        <v>Bx</v>
      </c>
      <c r="U273" t="str">
        <f>IF(Taxi_journeydata_clean!K272="","",IF(OR(S273="A",T273="A"),"Y","N"))</f>
        <v>N</v>
      </c>
    </row>
    <row r="274" spans="2:21" x14ac:dyDescent="0.35">
      <c r="B274">
        <f>IF(Taxi_journeydata_clean!J273="","",Taxi_journeydata_clean!J273)</f>
        <v>1.38</v>
      </c>
      <c r="C274" s="18">
        <f>IF(Taxi_journeydata_clean!J273="","",Taxi_journeydata_clean!N273)</f>
        <v>11.899999994784594</v>
      </c>
      <c r="D274" s="19">
        <f>IF(Taxi_journeydata_clean!K273="","",Taxi_journeydata_clean!K273)</f>
        <v>9</v>
      </c>
      <c r="F274" s="19">
        <f>IF(Taxi_journeydata_clean!K273="","",Constant+Dist_Mult*Fare_analysis!B274+Dur_Mult*Fare_analysis!C274)</f>
        <v>8.5869999980703007</v>
      </c>
      <c r="G274" s="19">
        <f>IF(Taxi_journeydata_clean!K273="","",F274*(1+1/EXP(B274)))</f>
        <v>10.747305032708958</v>
      </c>
      <c r="H274" s="30">
        <f>IF(Taxi_journeydata_clean!K273="","",(G274-F274)/F274)</f>
        <v>0.2515785530597564</v>
      </c>
      <c r="I274" s="31">
        <f>IF(Taxi_journeydata_clean!K273="","",ROUND(ROUNDUP(H274,1),1))</f>
        <v>0.3</v>
      </c>
      <c r="J274" s="32">
        <f>IF(Taxi_journeydata_clean!K273="","",IF(I274&gt;200%,'Taxi_location&amp;demand'!F287,VLOOKUP(I274,'Taxi_location&amp;demand'!$E$5:$F$26,2,FALSE)))</f>
        <v>-3.4340000000000002E-2</v>
      </c>
      <c r="K274" s="32">
        <f>IF(Taxi_journeydata_clean!K273="","",1+J274)</f>
        <v>0.96565999999999996</v>
      </c>
      <c r="M274" s="19">
        <f>IF(Taxi_journeydata_clean!K273="","",F274*(1+R_/EXP(B274)))</f>
        <v>14.192199808620439</v>
      </c>
      <c r="N274" s="30">
        <f>IF(Taxi_journeydata_clean!K273="","",(M274-F274)/F274)</f>
        <v>0.65275414135434462</v>
      </c>
      <c r="O274" s="31">
        <f>IF(Taxi_journeydata_clean!K273="","",ROUND(ROUNDUP(N274,1),1))</f>
        <v>0.7</v>
      </c>
      <c r="P274" s="32">
        <f>IF(Taxi_journeydata_clean!K273="","",IF(O274&gt;200%,'Taxi_location&amp;demand'!F287,VLOOKUP(O274,'Taxi_location&amp;demand'!$E$5:$F$26,2,FALSE)))</f>
        <v>-0.1111</v>
      </c>
      <c r="Q274" s="32">
        <f>IF(Taxi_journeydata_clean!K273="","",1+P274)</f>
        <v>0.88890000000000002</v>
      </c>
      <c r="S274" t="str">
        <f>IF(Taxi_journeydata_clean!K273="","",VLOOKUP(Taxi_journeydata_clean!G273,'Taxi_location&amp;demand'!$A$5:$B$269,2,FALSE))</f>
        <v>Q</v>
      </c>
      <c r="T274" t="str">
        <f>IF(Taxi_journeydata_clean!K273="","",VLOOKUP(Taxi_journeydata_clean!H273,'Taxi_location&amp;demand'!$A$5:$B$269,2,FALSE))</f>
        <v>Q</v>
      </c>
      <c r="U274" t="str">
        <f>IF(Taxi_journeydata_clean!K273="","",IF(OR(S274="A",T274="A"),"Y","N"))</f>
        <v>N</v>
      </c>
    </row>
    <row r="275" spans="2:21" x14ac:dyDescent="0.35">
      <c r="B275">
        <f>IF(Taxi_journeydata_clean!J274="","",Taxi_journeydata_clean!J274)</f>
        <v>1</v>
      </c>
      <c r="C275" s="18">
        <f>IF(Taxi_journeydata_clean!J274="","",Taxi_journeydata_clean!N274)</f>
        <v>13.833333329530433</v>
      </c>
      <c r="D275" s="19">
        <f>IF(Taxi_journeydata_clean!K274="","",Taxi_journeydata_clean!K274)</f>
        <v>9.5</v>
      </c>
      <c r="F275" s="19">
        <f>IF(Taxi_journeydata_clean!K274="","",Constant+Dist_Mult*Fare_analysis!B275+Dur_Mult*Fare_analysis!C275)</f>
        <v>8.6183333319262605</v>
      </c>
      <c r="G275" s="19">
        <f>IF(Taxi_journeydata_clean!K274="","",F275*(1+1/EXP(B275)))</f>
        <v>11.788840981904508</v>
      </c>
      <c r="H275" s="30">
        <f>IF(Taxi_journeydata_clean!K274="","",(G275-F275)/F275)</f>
        <v>0.36787944117144239</v>
      </c>
      <c r="I275" s="31">
        <f>IF(Taxi_journeydata_clean!K274="","",ROUND(ROUNDUP(H275,1),1))</f>
        <v>0.4</v>
      </c>
      <c r="J275" s="32">
        <f>IF(Taxi_journeydata_clean!K274="","",IF(I275&gt;200%,'Taxi_location&amp;demand'!F288,VLOOKUP(I275,'Taxi_location&amp;demand'!$E$5:$F$26,2,FALSE)))</f>
        <v>-4.6460000000000001E-2</v>
      </c>
      <c r="K275" s="32">
        <f>IF(Taxi_journeydata_clean!K274="","",1+J275)</f>
        <v>0.95354000000000005</v>
      </c>
      <c r="M275" s="19">
        <f>IF(Taxi_journeydata_clean!K274="","",F275*(1+R_/EXP(B275)))</f>
        <v>16.844638688835424</v>
      </c>
      <c r="N275" s="30">
        <f>IF(Taxi_journeydata_clean!K274="","",(M275-F275)/F275)</f>
        <v>0.95451232159182731</v>
      </c>
      <c r="O275" s="31">
        <f>IF(Taxi_journeydata_clean!K274="","",ROUND(ROUNDUP(N275,1),1))</f>
        <v>1</v>
      </c>
      <c r="P275" s="32">
        <f>IF(Taxi_journeydata_clean!K274="","",IF(O275&gt;200%,'Taxi_location&amp;demand'!F288,VLOOKUP(O275,'Taxi_location&amp;demand'!$E$5:$F$26,2,FALSE)))</f>
        <v>-0.28280000000000005</v>
      </c>
      <c r="Q275" s="32">
        <f>IF(Taxi_journeydata_clean!K274="","",1+P275)</f>
        <v>0.71719999999999995</v>
      </c>
      <c r="S275" t="str">
        <f>IF(Taxi_journeydata_clean!K274="","",VLOOKUP(Taxi_journeydata_clean!G274,'Taxi_location&amp;demand'!$A$5:$B$269,2,FALSE))</f>
        <v>Q</v>
      </c>
      <c r="T275" t="str">
        <f>IF(Taxi_journeydata_clean!K274="","",VLOOKUP(Taxi_journeydata_clean!H274,'Taxi_location&amp;demand'!$A$5:$B$269,2,FALSE))</f>
        <v>Q</v>
      </c>
      <c r="U275" t="str">
        <f>IF(Taxi_journeydata_clean!K274="","",IF(OR(S275="A",T275="A"),"Y","N"))</f>
        <v>N</v>
      </c>
    </row>
    <row r="276" spans="2:21" x14ac:dyDescent="0.35">
      <c r="B276">
        <f>IF(Taxi_journeydata_clean!J275="","",Taxi_journeydata_clean!J275)</f>
        <v>0.78</v>
      </c>
      <c r="C276" s="18">
        <f>IF(Taxi_journeydata_clean!J275="","",Taxi_journeydata_clean!N275)</f>
        <v>4.69999999855645</v>
      </c>
      <c r="D276" s="19">
        <f>IF(Taxi_journeydata_clean!K275="","",Taxi_journeydata_clean!K275)</f>
        <v>5</v>
      </c>
      <c r="F276" s="19">
        <f>IF(Taxi_journeydata_clean!K275="","",Constant+Dist_Mult*Fare_analysis!B276+Dur_Mult*Fare_analysis!C276)</f>
        <v>4.8429999994658868</v>
      </c>
      <c r="G276" s="19">
        <f>IF(Taxi_journeydata_clean!K275="","",F276*(1+1/EXP(B276)))</f>
        <v>7.0630603119722437</v>
      </c>
      <c r="H276" s="30">
        <f>IF(Taxi_journeydata_clean!K275="","",(G276-F276)/F276)</f>
        <v>0.45840601130522357</v>
      </c>
      <c r="I276" s="31">
        <f>IF(Taxi_journeydata_clean!K275="","",ROUND(ROUNDUP(H276,1),1))</f>
        <v>0.5</v>
      </c>
      <c r="J276" s="32">
        <f>IF(Taxi_journeydata_clean!K275="","",IF(I276&gt;200%,'Taxi_location&amp;demand'!F289,VLOOKUP(I276,'Taxi_location&amp;demand'!$E$5:$F$26,2,FALSE)))</f>
        <v>-6.7670000000000008E-2</v>
      </c>
      <c r="K276" s="32">
        <f>IF(Taxi_journeydata_clean!K275="","",1+J276)</f>
        <v>0.93232999999999999</v>
      </c>
      <c r="M276" s="19">
        <f>IF(Taxi_journeydata_clean!K275="","",F276*(1+R_/EXP(B276)))</f>
        <v>10.60324285570305</v>
      </c>
      <c r="N276" s="30">
        <f>IF(Taxi_journeydata_clean!K275="","",(M276-F276)/F276)</f>
        <v>1.1893955929945148</v>
      </c>
      <c r="O276" s="31">
        <f>IF(Taxi_journeydata_clean!K275="","",ROUND(ROUNDUP(N276,1),1))</f>
        <v>1.2</v>
      </c>
      <c r="P276" s="32">
        <f>IF(Taxi_journeydata_clean!K275="","",IF(O276&gt;200%,'Taxi_location&amp;demand'!F289,VLOOKUP(O276,'Taxi_location&amp;demand'!$E$5:$F$26,2,FALSE)))</f>
        <v>-0.42419999999999997</v>
      </c>
      <c r="Q276" s="32">
        <f>IF(Taxi_journeydata_clean!K275="","",1+P276)</f>
        <v>0.57580000000000009</v>
      </c>
      <c r="S276" t="str">
        <f>IF(Taxi_journeydata_clean!K275="","",VLOOKUP(Taxi_journeydata_clean!G275,'Taxi_location&amp;demand'!$A$5:$B$269,2,FALSE))</f>
        <v>A</v>
      </c>
      <c r="T276" t="str">
        <f>IF(Taxi_journeydata_clean!K275="","",VLOOKUP(Taxi_journeydata_clean!H275,'Taxi_location&amp;demand'!$A$5:$B$269,2,FALSE))</f>
        <v>A</v>
      </c>
      <c r="U276" t="str">
        <f>IF(Taxi_journeydata_clean!K275="","",IF(OR(S276="A",T276="A"),"Y","N"))</f>
        <v>Y</v>
      </c>
    </row>
    <row r="277" spans="2:21" x14ac:dyDescent="0.35">
      <c r="B277">
        <f>IF(Taxi_journeydata_clean!J276="","",Taxi_journeydata_clean!J276)</f>
        <v>1.75</v>
      </c>
      <c r="C277" s="18">
        <f>IF(Taxi_journeydata_clean!J276="","",Taxi_journeydata_clean!N276)</f>
        <v>7.9666666639968753</v>
      </c>
      <c r="D277" s="19">
        <f>IF(Taxi_journeydata_clean!K276="","",Taxi_journeydata_clean!K276)</f>
        <v>8</v>
      </c>
      <c r="F277" s="19">
        <f>IF(Taxi_journeydata_clean!K276="","",Constant+Dist_Mult*Fare_analysis!B277+Dur_Mult*Fare_analysis!C277)</f>
        <v>7.7976666656788431</v>
      </c>
      <c r="G277" s="19">
        <f>IF(Taxi_journeydata_clean!K276="","",F277*(1+1/EXP(B277)))</f>
        <v>9.1526979518859388</v>
      </c>
      <c r="H277" s="30">
        <f>IF(Taxi_journeydata_clean!K276="","",(G277-F277)/F277)</f>
        <v>0.17377394345044506</v>
      </c>
      <c r="I277" s="31">
        <f>IF(Taxi_journeydata_clean!K276="","",ROUND(ROUNDUP(H277,1),1))</f>
        <v>0.2</v>
      </c>
      <c r="J277" s="32">
        <f>IF(Taxi_journeydata_clean!K276="","",IF(I277&gt;200%,'Taxi_location&amp;demand'!F290,VLOOKUP(I277,'Taxi_location&amp;demand'!$E$5:$F$26,2,FALSE)))</f>
        <v>-2.1210000000000003E-2</v>
      </c>
      <c r="K277" s="32">
        <f>IF(Taxi_journeydata_clean!K276="","",1+J277)</f>
        <v>0.97879000000000005</v>
      </c>
      <c r="M277" s="19">
        <f>IF(Taxi_journeydata_clean!K276="","",F277*(1+R_/EXP(B277)))</f>
        <v>11.313476232825426</v>
      </c>
      <c r="N277" s="30">
        <f>IF(Taxi_journeydata_clean!K276="","",(M277-F277)/F277)</f>
        <v>0.45087969489915436</v>
      </c>
      <c r="O277" s="31">
        <f>IF(Taxi_journeydata_clean!K276="","",ROUND(ROUNDUP(N277,1),1))</f>
        <v>0.5</v>
      </c>
      <c r="P277" s="32">
        <f>IF(Taxi_journeydata_clean!K276="","",IF(O277&gt;200%,'Taxi_location&amp;demand'!F290,VLOOKUP(O277,'Taxi_location&amp;demand'!$E$5:$F$26,2,FALSE)))</f>
        <v>-6.7670000000000008E-2</v>
      </c>
      <c r="Q277" s="32">
        <f>IF(Taxi_journeydata_clean!K276="","",1+P277)</f>
        <v>0.93232999999999999</v>
      </c>
      <c r="S277" t="str">
        <f>IF(Taxi_journeydata_clean!K276="","",VLOOKUP(Taxi_journeydata_clean!G276,'Taxi_location&amp;demand'!$A$5:$B$269,2,FALSE))</f>
        <v>A</v>
      </c>
      <c r="T277" t="str">
        <f>IF(Taxi_journeydata_clean!K276="","",VLOOKUP(Taxi_journeydata_clean!H276,'Taxi_location&amp;demand'!$A$5:$B$269,2,FALSE))</f>
        <v>A</v>
      </c>
      <c r="U277" t="str">
        <f>IF(Taxi_journeydata_clean!K276="","",IF(OR(S277="A",T277="A"),"Y","N"))</f>
        <v>Y</v>
      </c>
    </row>
    <row r="278" spans="2:21" x14ac:dyDescent="0.35">
      <c r="B278">
        <f>IF(Taxi_journeydata_clean!J277="","",Taxi_journeydata_clean!J277)</f>
        <v>1.27</v>
      </c>
      <c r="C278" s="18">
        <f>IF(Taxi_journeydata_clean!J277="","",Taxi_journeydata_clean!N277)</f>
        <v>9.8166666668839753</v>
      </c>
      <c r="D278" s="19">
        <f>IF(Taxi_journeydata_clean!K277="","",Taxi_journeydata_clean!K277)</f>
        <v>8</v>
      </c>
      <c r="F278" s="19">
        <f>IF(Taxi_journeydata_clean!K277="","",Constant+Dist_Mult*Fare_analysis!B278+Dur_Mult*Fare_analysis!C278)</f>
        <v>7.6181666667470704</v>
      </c>
      <c r="G278" s="19">
        <f>IF(Taxi_journeydata_clean!K277="","",F278*(1+1/EXP(B278)))</f>
        <v>9.7575887667476433</v>
      </c>
      <c r="H278" s="30">
        <f>IF(Taxi_journeydata_clean!K277="","",(G278-F278)/F278)</f>
        <v>0.28083162177837973</v>
      </c>
      <c r="I278" s="31">
        <f>IF(Taxi_journeydata_clean!K277="","",ROUND(ROUNDUP(H278,1),1))</f>
        <v>0.3</v>
      </c>
      <c r="J278" s="32">
        <f>IF(Taxi_journeydata_clean!K277="","",IF(I278&gt;200%,'Taxi_location&amp;demand'!F291,VLOOKUP(I278,'Taxi_location&amp;demand'!$E$5:$F$26,2,FALSE)))</f>
        <v>-3.4340000000000002E-2</v>
      </c>
      <c r="K278" s="32">
        <f>IF(Taxi_journeydata_clean!K277="","",1+J278)</f>
        <v>0.96565999999999996</v>
      </c>
      <c r="M278" s="19">
        <f>IF(Taxi_journeydata_clean!K277="","",F278*(1+R_/EXP(B278)))</f>
        <v>13.169182915531492</v>
      </c>
      <c r="N278" s="30">
        <f>IF(Taxi_journeydata_clean!K277="","",(M278-F278)/F278)</f>
        <v>0.7286551333950646</v>
      </c>
      <c r="O278" s="31">
        <f>IF(Taxi_journeydata_clean!K277="","",ROUND(ROUNDUP(N278,1),1))</f>
        <v>0.8</v>
      </c>
      <c r="P278" s="32">
        <f>IF(Taxi_journeydata_clean!K277="","",IF(O278&gt;200%,'Taxi_location&amp;demand'!F291,VLOOKUP(O278,'Taxi_location&amp;demand'!$E$5:$F$26,2,FALSE)))</f>
        <v>-0.1515</v>
      </c>
      <c r="Q278" s="32">
        <f>IF(Taxi_journeydata_clean!K277="","",1+P278)</f>
        <v>0.84850000000000003</v>
      </c>
      <c r="S278" t="str">
        <f>IF(Taxi_journeydata_clean!K277="","",VLOOKUP(Taxi_journeydata_clean!G277,'Taxi_location&amp;demand'!$A$5:$B$269,2,FALSE))</f>
        <v>A</v>
      </c>
      <c r="T278" t="str">
        <f>IF(Taxi_journeydata_clean!K277="","",VLOOKUP(Taxi_journeydata_clean!H277,'Taxi_location&amp;demand'!$A$5:$B$269,2,FALSE))</f>
        <v>A</v>
      </c>
      <c r="U278" t="str">
        <f>IF(Taxi_journeydata_clean!K277="","",IF(OR(S278="A",T278="A"),"Y","N"))</f>
        <v>Y</v>
      </c>
    </row>
    <row r="279" spans="2:21" x14ac:dyDescent="0.35">
      <c r="B279">
        <f>IF(Taxi_journeydata_clean!J278="","",Taxi_journeydata_clean!J278)</f>
        <v>3.77</v>
      </c>
      <c r="C279" s="18">
        <f>IF(Taxi_journeydata_clean!J278="","",Taxi_journeydata_clean!N278)</f>
        <v>19.066666670842096</v>
      </c>
      <c r="D279" s="19">
        <f>IF(Taxi_journeydata_clean!K278="","",Taxi_journeydata_clean!K278)</f>
        <v>15.5</v>
      </c>
      <c r="F279" s="19">
        <f>IF(Taxi_journeydata_clean!K278="","",Constant+Dist_Mult*Fare_analysis!B279+Dur_Mult*Fare_analysis!C279)</f>
        <v>15.540666668211577</v>
      </c>
      <c r="G279" s="19">
        <f>IF(Taxi_journeydata_clean!K278="","",F279*(1+1/EXP(B279)))</f>
        <v>15.898911099772866</v>
      </c>
      <c r="H279" s="30">
        <f>IF(Taxi_journeydata_clean!K278="","",(G279-F279)/F279)</f>
        <v>2.3052063287225488E-2</v>
      </c>
      <c r="I279" s="31">
        <f>IF(Taxi_journeydata_clean!K278="","",ROUND(ROUNDUP(H279,1),1))</f>
        <v>0.1</v>
      </c>
      <c r="J279" s="32">
        <f>IF(Taxi_journeydata_clean!K278="","",IF(I279&gt;200%,'Taxi_location&amp;demand'!F292,VLOOKUP(I279,'Taxi_location&amp;demand'!$E$5:$F$26,2,FALSE)))</f>
        <v>-9.0899999999999991E-3</v>
      </c>
      <c r="K279" s="32">
        <f>IF(Taxi_journeydata_clean!K278="","",1+J279)</f>
        <v>0.99090999999999996</v>
      </c>
      <c r="M279" s="19">
        <f>IF(Taxi_journeydata_clean!K278="","",F279*(1+R_/EXP(B279)))</f>
        <v>16.47017967110742</v>
      </c>
      <c r="N279" s="30">
        <f>IF(Taxi_journeydata_clean!K278="","",(M279-F279)/F279)</f>
        <v>5.98116556220308E-2</v>
      </c>
      <c r="O279" s="31">
        <f>IF(Taxi_journeydata_clean!K278="","",ROUND(ROUNDUP(N279,1),1))</f>
        <v>0.1</v>
      </c>
      <c r="P279" s="32">
        <f>IF(Taxi_journeydata_clean!K278="","",IF(O279&gt;200%,'Taxi_location&amp;demand'!F292,VLOOKUP(O279,'Taxi_location&amp;demand'!$E$5:$F$26,2,FALSE)))</f>
        <v>-9.0899999999999991E-3</v>
      </c>
      <c r="Q279" s="32">
        <f>IF(Taxi_journeydata_clean!K278="","",1+P279)</f>
        <v>0.99090999999999996</v>
      </c>
      <c r="S279" t="str">
        <f>IF(Taxi_journeydata_clean!K278="","",VLOOKUP(Taxi_journeydata_clean!G278,'Taxi_location&amp;demand'!$A$5:$B$269,2,FALSE))</f>
        <v>A</v>
      </c>
      <c r="T279" t="str">
        <f>IF(Taxi_journeydata_clean!K278="","",VLOOKUP(Taxi_journeydata_clean!H278,'Taxi_location&amp;demand'!$A$5:$B$269,2,FALSE))</f>
        <v>Bx</v>
      </c>
      <c r="U279" t="str">
        <f>IF(Taxi_journeydata_clean!K278="","",IF(OR(S279="A",T279="A"),"Y","N"))</f>
        <v>Y</v>
      </c>
    </row>
    <row r="280" spans="2:21" x14ac:dyDescent="0.35">
      <c r="B280">
        <f>IF(Taxi_journeydata_clean!J279="","",Taxi_journeydata_clean!J279)</f>
        <v>2.9</v>
      </c>
      <c r="C280" s="18">
        <f>IF(Taxi_journeydata_clean!J279="","",Taxi_journeydata_clean!N279)</f>
        <v>15.849999996135011</v>
      </c>
      <c r="D280" s="19">
        <f>IF(Taxi_journeydata_clean!K279="","",Taxi_journeydata_clean!K279)</f>
        <v>13</v>
      </c>
      <c r="F280" s="19">
        <f>IF(Taxi_journeydata_clean!K279="","",Constant+Dist_Mult*Fare_analysis!B280+Dur_Mult*Fare_analysis!C280)</f>
        <v>12.784499998569954</v>
      </c>
      <c r="G280" s="19">
        <f>IF(Taxi_journeydata_clean!K279="","",F280*(1+1/EXP(B280)))</f>
        <v>13.487944355302405</v>
      </c>
      <c r="H280" s="30">
        <f>IF(Taxi_journeydata_clean!K279="","",(G280-F280)/F280)</f>
        <v>5.5023220056407099E-2</v>
      </c>
      <c r="I280" s="31">
        <f>IF(Taxi_journeydata_clean!K279="","",ROUND(ROUNDUP(H280,1),1))</f>
        <v>0.1</v>
      </c>
      <c r="J280" s="32">
        <f>IF(Taxi_journeydata_clean!K279="","",IF(I280&gt;200%,'Taxi_location&amp;demand'!F293,VLOOKUP(I280,'Taxi_location&amp;demand'!$E$5:$F$26,2,FALSE)))</f>
        <v>-9.0899999999999991E-3</v>
      </c>
      <c r="K280" s="32">
        <f>IF(Taxi_journeydata_clean!K279="","",1+J280)</f>
        <v>0.99090999999999996</v>
      </c>
      <c r="M280" s="19">
        <f>IF(Taxi_journeydata_clean!K279="","",F280*(1+R_/EXP(B280)))</f>
        <v>14.609680291106198</v>
      </c>
      <c r="N280" s="30">
        <f>IF(Taxi_journeydata_clean!K279="","",(M280-F280)/F280)</f>
        <v>0.14276508997148143</v>
      </c>
      <c r="O280" s="31">
        <f>IF(Taxi_journeydata_clean!K279="","",ROUND(ROUNDUP(N280,1),1))</f>
        <v>0.2</v>
      </c>
      <c r="P280" s="32">
        <f>IF(Taxi_journeydata_clean!K279="","",IF(O280&gt;200%,'Taxi_location&amp;demand'!F293,VLOOKUP(O280,'Taxi_location&amp;demand'!$E$5:$F$26,2,FALSE)))</f>
        <v>-2.1210000000000003E-2</v>
      </c>
      <c r="Q280" s="32">
        <f>IF(Taxi_journeydata_clean!K279="","",1+P280)</f>
        <v>0.97879000000000005</v>
      </c>
      <c r="S280" t="str">
        <f>IF(Taxi_journeydata_clean!K279="","",VLOOKUP(Taxi_journeydata_clean!G279,'Taxi_location&amp;demand'!$A$5:$B$269,2,FALSE))</f>
        <v>B</v>
      </c>
      <c r="T280" t="str">
        <f>IF(Taxi_journeydata_clean!K279="","",VLOOKUP(Taxi_journeydata_clean!H279,'Taxi_location&amp;demand'!$A$5:$B$269,2,FALSE))</f>
        <v>B</v>
      </c>
      <c r="U280" t="str">
        <f>IF(Taxi_journeydata_clean!K279="","",IF(OR(S280="A",T280="A"),"Y","N"))</f>
        <v>N</v>
      </c>
    </row>
    <row r="281" spans="2:21" x14ac:dyDescent="0.35">
      <c r="B281">
        <f>IF(Taxi_journeydata_clean!J280="","",Taxi_journeydata_clean!J280)</f>
        <v>1.08</v>
      </c>
      <c r="C281" s="18">
        <f>IF(Taxi_journeydata_clean!J280="","",Taxi_journeydata_clean!N280)</f>
        <v>6.9166666700039059</v>
      </c>
      <c r="D281" s="19">
        <f>IF(Taxi_journeydata_clean!K280="","",Taxi_journeydata_clean!K280)</f>
        <v>6.5</v>
      </c>
      <c r="F281" s="19">
        <f>IF(Taxi_journeydata_clean!K280="","",Constant+Dist_Mult*Fare_analysis!B281+Dur_Mult*Fare_analysis!C281)</f>
        <v>6.2031666679014457</v>
      </c>
      <c r="G281" s="19">
        <f>IF(Taxi_journeydata_clean!K280="","",F281*(1+1/EXP(B281)))</f>
        <v>8.309734313150603</v>
      </c>
      <c r="H281" s="30">
        <f>IF(Taxi_journeydata_clean!K280="","",(G281-F281)/F281)</f>
        <v>0.33959552564493917</v>
      </c>
      <c r="I281" s="31">
        <f>IF(Taxi_journeydata_clean!K280="","",ROUND(ROUNDUP(H281,1),1))</f>
        <v>0.4</v>
      </c>
      <c r="J281" s="32">
        <f>IF(Taxi_journeydata_clean!K280="","",IF(I281&gt;200%,'Taxi_location&amp;demand'!F294,VLOOKUP(I281,'Taxi_location&amp;demand'!$E$5:$F$26,2,FALSE)))</f>
        <v>-4.6460000000000001E-2</v>
      </c>
      <c r="K281" s="32">
        <f>IF(Taxi_journeydata_clean!K280="","",1+J281)</f>
        <v>0.95354000000000005</v>
      </c>
      <c r="M281" s="19">
        <f>IF(Taxi_journeydata_clean!K280="","",F281*(1+R_/EXP(B281)))</f>
        <v>11.668937647802267</v>
      </c>
      <c r="N281" s="30">
        <f>IF(Taxi_journeydata_clean!K280="","",(M281-F281)/F281)</f>
        <v>0.88112592688887259</v>
      </c>
      <c r="O281" s="31">
        <f>IF(Taxi_journeydata_clean!K280="","",ROUND(ROUNDUP(N281,1),1))</f>
        <v>0.9</v>
      </c>
      <c r="P281" s="32">
        <f>IF(Taxi_journeydata_clean!K280="","",IF(O281&gt;200%,'Taxi_location&amp;demand'!F294,VLOOKUP(O281,'Taxi_location&amp;demand'!$E$5:$F$26,2,FALSE)))</f>
        <v>-0.19190000000000002</v>
      </c>
      <c r="Q281" s="32">
        <f>IF(Taxi_journeydata_clean!K280="","",1+P281)</f>
        <v>0.80810000000000004</v>
      </c>
      <c r="S281" t="str">
        <f>IF(Taxi_journeydata_clean!K280="","",VLOOKUP(Taxi_journeydata_clean!G280,'Taxi_location&amp;demand'!$A$5:$B$269,2,FALSE))</f>
        <v>A</v>
      </c>
      <c r="T281" t="str">
        <f>IF(Taxi_journeydata_clean!K280="","",VLOOKUP(Taxi_journeydata_clean!H280,'Taxi_location&amp;demand'!$A$5:$B$269,2,FALSE))</f>
        <v>A</v>
      </c>
      <c r="U281" t="str">
        <f>IF(Taxi_journeydata_clean!K280="","",IF(OR(S281="A",T281="A"),"Y","N"))</f>
        <v>Y</v>
      </c>
    </row>
    <row r="282" spans="2:21" x14ac:dyDescent="0.35">
      <c r="B282">
        <f>IF(Taxi_journeydata_clean!J281="","",Taxi_journeydata_clean!J281)</f>
        <v>0.32</v>
      </c>
      <c r="C282" s="18">
        <f>IF(Taxi_journeydata_clean!J281="","",Taxi_journeydata_clean!N281)</f>
        <v>3.8166666682809591</v>
      </c>
      <c r="D282" s="19">
        <f>IF(Taxi_journeydata_clean!K281="","",Taxi_journeydata_clean!K281)</f>
        <v>4</v>
      </c>
      <c r="F282" s="19">
        <f>IF(Taxi_journeydata_clean!K281="","",Constant+Dist_Mult*Fare_analysis!B282+Dur_Mult*Fare_analysis!C282)</f>
        <v>3.6881666672639546</v>
      </c>
      <c r="G282" s="19">
        <f>IF(Taxi_journeydata_clean!K281="","",F282*(1+1/EXP(B282)))</f>
        <v>6.3663253412649583</v>
      </c>
      <c r="H282" s="30">
        <f>IF(Taxi_journeydata_clean!K281="","",(G282-F282)/F282)</f>
        <v>0.72614903707369072</v>
      </c>
      <c r="I282" s="31">
        <f>IF(Taxi_journeydata_clean!K281="","",ROUND(ROUNDUP(H282,1),1))</f>
        <v>0.8</v>
      </c>
      <c r="J282" s="32">
        <f>IF(Taxi_journeydata_clean!K281="","",IF(I282&gt;200%,'Taxi_location&amp;demand'!F295,VLOOKUP(I282,'Taxi_location&amp;demand'!$E$5:$F$26,2,FALSE)))</f>
        <v>-0.1515</v>
      </c>
      <c r="K282" s="32">
        <f>IF(Taxi_journeydata_clean!K281="","",1+J282)</f>
        <v>0.84850000000000003</v>
      </c>
      <c r="M282" s="19">
        <f>IF(Taxi_journeydata_clean!K281="","",F282*(1+R_/EXP(B282)))</f>
        <v>10.637006877991205</v>
      </c>
      <c r="N282" s="30">
        <f>IF(Taxi_journeydata_clean!K281="","",(M282-F282)/F282)</f>
        <v>1.8840906167296954</v>
      </c>
      <c r="O282" s="31">
        <f>IF(Taxi_journeydata_clean!K281="","",ROUND(ROUNDUP(N282,1),1))</f>
        <v>1.9</v>
      </c>
      <c r="P282" s="32">
        <f>IF(Taxi_journeydata_clean!K281="","",IF(O282&gt;200%,'Taxi_location&amp;demand'!F295,VLOOKUP(O282,'Taxi_location&amp;demand'!$E$5:$F$26,2,FALSE)))</f>
        <v>-0.81810000000000005</v>
      </c>
      <c r="Q282" s="32">
        <f>IF(Taxi_journeydata_clean!K281="","",1+P282)</f>
        <v>0.18189999999999995</v>
      </c>
      <c r="S282" t="str">
        <f>IF(Taxi_journeydata_clean!K281="","",VLOOKUP(Taxi_journeydata_clean!G281,'Taxi_location&amp;demand'!$A$5:$B$269,2,FALSE))</f>
        <v>Q</v>
      </c>
      <c r="T282" t="str">
        <f>IF(Taxi_journeydata_clean!K281="","",VLOOKUP(Taxi_journeydata_clean!H281,'Taxi_location&amp;demand'!$A$5:$B$269,2,FALSE))</f>
        <v>Q</v>
      </c>
      <c r="U282" t="str">
        <f>IF(Taxi_journeydata_clean!K281="","",IF(OR(S282="A",T282="A"),"Y","N"))</f>
        <v>N</v>
      </c>
    </row>
    <row r="283" spans="2:21" x14ac:dyDescent="0.35">
      <c r="B283">
        <f>IF(Taxi_journeydata_clean!J282="","",Taxi_journeydata_clean!J282)</f>
        <v>5.42</v>
      </c>
      <c r="C283" s="18">
        <f>IF(Taxi_journeydata_clean!J282="","",Taxi_journeydata_clean!N282)</f>
        <v>13.383333329111338</v>
      </c>
      <c r="D283" s="19">
        <f>IF(Taxi_journeydata_clean!K282="","",Taxi_journeydata_clean!K282)</f>
        <v>17</v>
      </c>
      <c r="F283" s="19">
        <f>IF(Taxi_journeydata_clean!K282="","",Constant+Dist_Mult*Fare_analysis!B283+Dur_Mult*Fare_analysis!C283)</f>
        <v>16.407833331771194</v>
      </c>
      <c r="G283" s="19">
        <f>IF(Taxi_journeydata_clean!K282="","",F283*(1+1/EXP(B283)))</f>
        <v>16.480473216104123</v>
      </c>
      <c r="H283" s="30">
        <f>IF(Taxi_journeydata_clean!K282="","",(G283-F283)/F283)</f>
        <v>4.4271466478315261E-3</v>
      </c>
      <c r="I283" s="31">
        <f>IF(Taxi_journeydata_clean!K282="","",ROUND(ROUNDUP(H283,1),1))</f>
        <v>0.1</v>
      </c>
      <c r="J283" s="32">
        <f>IF(Taxi_journeydata_clean!K282="","",IF(I283&gt;200%,'Taxi_location&amp;demand'!F296,VLOOKUP(I283,'Taxi_location&amp;demand'!$E$5:$F$26,2,FALSE)))</f>
        <v>-9.0899999999999991E-3</v>
      </c>
      <c r="K283" s="32">
        <f>IF(Taxi_journeydata_clean!K282="","",1+J283)</f>
        <v>0.99090999999999996</v>
      </c>
      <c r="M283" s="19">
        <f>IF(Taxi_journeydata_clean!K282="","",F283*(1+R_/EXP(B283)))</f>
        <v>16.59630720901206</v>
      </c>
      <c r="N283" s="30">
        <f>IF(Taxi_journeydata_clean!K282="","",(M283-F283)/F283)</f>
        <v>1.1486822996666882E-2</v>
      </c>
      <c r="O283" s="31">
        <f>IF(Taxi_journeydata_clean!K282="","",ROUND(ROUNDUP(N283,1),1))</f>
        <v>0.1</v>
      </c>
      <c r="P283" s="32">
        <f>IF(Taxi_journeydata_clean!K282="","",IF(O283&gt;200%,'Taxi_location&amp;demand'!F296,VLOOKUP(O283,'Taxi_location&amp;demand'!$E$5:$F$26,2,FALSE)))</f>
        <v>-9.0899999999999991E-3</v>
      </c>
      <c r="Q283" s="32">
        <f>IF(Taxi_journeydata_clean!K282="","",1+P283)</f>
        <v>0.99090999999999996</v>
      </c>
      <c r="S283" t="str">
        <f>IF(Taxi_journeydata_clean!K282="","",VLOOKUP(Taxi_journeydata_clean!G282,'Taxi_location&amp;demand'!$A$5:$B$269,2,FALSE))</f>
        <v>Q</v>
      </c>
      <c r="T283" t="str">
        <f>IF(Taxi_journeydata_clean!K282="","",VLOOKUP(Taxi_journeydata_clean!H282,'Taxi_location&amp;demand'!$A$5:$B$269,2,FALSE))</f>
        <v>Q</v>
      </c>
      <c r="U283" t="str">
        <f>IF(Taxi_journeydata_clean!K282="","",IF(OR(S283="A",T283="A"),"Y","N"))</f>
        <v>N</v>
      </c>
    </row>
    <row r="284" spans="2:21" x14ac:dyDescent="0.35">
      <c r="B284">
        <f>IF(Taxi_journeydata_clean!J283="","",Taxi_journeydata_clean!J283)</f>
        <v>1.43</v>
      </c>
      <c r="C284" s="18">
        <f>IF(Taxi_journeydata_clean!J283="","",Taxi_journeydata_clean!N283)</f>
        <v>9.733333335025236</v>
      </c>
      <c r="D284" s="19">
        <f>IF(Taxi_journeydata_clean!K283="","",Taxi_journeydata_clean!K283)</f>
        <v>8.5</v>
      </c>
      <c r="F284" s="19">
        <f>IF(Taxi_journeydata_clean!K283="","",Constant+Dist_Mult*Fare_analysis!B284+Dur_Mult*Fare_analysis!C284)</f>
        <v>7.8753333339593379</v>
      </c>
      <c r="G284" s="19">
        <f>IF(Taxi_journeydata_clean!K283="","",F284*(1+1/EXP(B284)))</f>
        <v>9.7599708664194615</v>
      </c>
      <c r="H284" s="30">
        <f>IF(Taxi_journeydata_clean!K283="","",(G284-F284)/F284)</f>
        <v>0.23930892224375458</v>
      </c>
      <c r="I284" s="31">
        <f>IF(Taxi_journeydata_clean!K283="","",ROUND(ROUNDUP(H284,1),1))</f>
        <v>0.3</v>
      </c>
      <c r="J284" s="32">
        <f>IF(Taxi_journeydata_clean!K283="","",IF(I284&gt;200%,'Taxi_location&amp;demand'!F297,VLOOKUP(I284,'Taxi_location&amp;demand'!$E$5:$F$26,2,FALSE)))</f>
        <v>-3.4340000000000002E-2</v>
      </c>
      <c r="K284" s="32">
        <f>IF(Taxi_journeydata_clean!K283="","",1+J284)</f>
        <v>0.96565999999999996</v>
      </c>
      <c r="M284" s="19">
        <f>IF(Taxi_journeydata_clean!K283="","",F284*(1+R_/EXP(B284)))</f>
        <v>12.765277008820096</v>
      </c>
      <c r="N284" s="30">
        <f>IF(Taxi_journeydata_clean!K283="","",(M284-F284)/F284)</f>
        <v>0.62091894622095067</v>
      </c>
      <c r="O284" s="31">
        <f>IF(Taxi_journeydata_clean!K283="","",ROUND(ROUNDUP(N284,1),1))</f>
        <v>0.7</v>
      </c>
      <c r="P284" s="32">
        <f>IF(Taxi_journeydata_clean!K283="","",IF(O284&gt;200%,'Taxi_location&amp;demand'!F297,VLOOKUP(O284,'Taxi_location&amp;demand'!$E$5:$F$26,2,FALSE)))</f>
        <v>-0.1111</v>
      </c>
      <c r="Q284" s="32">
        <f>IF(Taxi_journeydata_clean!K283="","",1+P284)</f>
        <v>0.88890000000000002</v>
      </c>
      <c r="S284" t="str">
        <f>IF(Taxi_journeydata_clean!K283="","",VLOOKUP(Taxi_journeydata_clean!G283,'Taxi_location&amp;demand'!$A$5:$B$269,2,FALSE))</f>
        <v>A</v>
      </c>
      <c r="T284" t="str">
        <f>IF(Taxi_journeydata_clean!K283="","",VLOOKUP(Taxi_journeydata_clean!H283,'Taxi_location&amp;demand'!$A$5:$B$269,2,FALSE))</f>
        <v>A</v>
      </c>
      <c r="U284" t="str">
        <f>IF(Taxi_journeydata_clean!K283="","",IF(OR(S284="A",T284="A"),"Y","N"))</f>
        <v>Y</v>
      </c>
    </row>
    <row r="285" spans="2:21" x14ac:dyDescent="0.35">
      <c r="B285">
        <f>IF(Taxi_journeydata_clean!J284="","",Taxi_journeydata_clean!J284)</f>
        <v>2.34</v>
      </c>
      <c r="C285" s="18">
        <f>IF(Taxi_journeydata_clean!J284="","",Taxi_journeydata_clean!N284)</f>
        <v>9.3833333370275795</v>
      </c>
      <c r="D285" s="19">
        <f>IF(Taxi_journeydata_clean!K284="","",Taxi_journeydata_clean!K284)</f>
        <v>9</v>
      </c>
      <c r="F285" s="19">
        <f>IF(Taxi_journeydata_clean!K284="","",Constant+Dist_Mult*Fare_analysis!B285+Dur_Mult*Fare_analysis!C285)</f>
        <v>9.3838333347002045</v>
      </c>
      <c r="G285" s="19">
        <f>IF(Taxi_journeydata_clean!K284="","",F285*(1+1/EXP(B285)))</f>
        <v>10.287755837380447</v>
      </c>
      <c r="H285" s="30">
        <f>IF(Taxi_journeydata_clean!K284="","",(G285-F285)/F285)</f>
        <v>9.6327638230492993E-2</v>
      </c>
      <c r="I285" s="31">
        <f>IF(Taxi_journeydata_clean!K284="","",ROUND(ROUNDUP(H285,1),1))</f>
        <v>0.1</v>
      </c>
      <c r="J285" s="32">
        <f>IF(Taxi_journeydata_clean!K284="","",IF(I285&gt;200%,'Taxi_location&amp;demand'!F298,VLOOKUP(I285,'Taxi_location&amp;demand'!$E$5:$F$26,2,FALSE)))</f>
        <v>-9.0899999999999991E-3</v>
      </c>
      <c r="K285" s="32">
        <f>IF(Taxi_journeydata_clean!K284="","",1+J285)</f>
        <v>0.99090999999999996</v>
      </c>
      <c r="M285" s="19">
        <f>IF(Taxi_journeydata_clean!K284="","",F285*(1+R_/EXP(B285)))</f>
        <v>11.729180940494572</v>
      </c>
      <c r="N285" s="30">
        <f>IF(Taxi_journeydata_clean!K284="","",(M285-F285)/F285)</f>
        <v>0.24993491701537102</v>
      </c>
      <c r="O285" s="31">
        <f>IF(Taxi_journeydata_clean!K284="","",ROUND(ROUNDUP(N285,1),1))</f>
        <v>0.3</v>
      </c>
      <c r="P285" s="32">
        <f>IF(Taxi_journeydata_clean!K284="","",IF(O285&gt;200%,'Taxi_location&amp;demand'!F298,VLOOKUP(O285,'Taxi_location&amp;demand'!$E$5:$F$26,2,FALSE)))</f>
        <v>-3.4340000000000002E-2</v>
      </c>
      <c r="Q285" s="32">
        <f>IF(Taxi_journeydata_clean!K284="","",1+P285)</f>
        <v>0.96565999999999996</v>
      </c>
      <c r="S285" t="str">
        <f>IF(Taxi_journeydata_clean!K284="","",VLOOKUP(Taxi_journeydata_clean!G284,'Taxi_location&amp;demand'!$A$5:$B$269,2,FALSE))</f>
        <v>A</v>
      </c>
      <c r="T285" t="str">
        <f>IF(Taxi_journeydata_clean!K284="","",VLOOKUP(Taxi_journeydata_clean!H284,'Taxi_location&amp;demand'!$A$5:$B$269,2,FALSE))</f>
        <v>A</v>
      </c>
      <c r="U285" t="str">
        <f>IF(Taxi_journeydata_clean!K284="","",IF(OR(S285="A",T285="A"),"Y","N"))</f>
        <v>Y</v>
      </c>
    </row>
    <row r="286" spans="2:21" x14ac:dyDescent="0.35">
      <c r="B286">
        <f>IF(Taxi_journeydata_clean!J285="","",Taxi_journeydata_clean!J285)</f>
        <v>1.8</v>
      </c>
      <c r="C286" s="18">
        <f>IF(Taxi_journeydata_clean!J285="","",Taxi_journeydata_clean!N285)</f>
        <v>15.833333336049691</v>
      </c>
      <c r="D286" s="19">
        <f>IF(Taxi_journeydata_clean!K285="","",Taxi_journeydata_clean!K285)</f>
        <v>11.5</v>
      </c>
      <c r="F286" s="19">
        <f>IF(Taxi_journeydata_clean!K285="","",Constant+Dist_Mult*Fare_analysis!B286+Dur_Mult*Fare_analysis!C286)</f>
        <v>10.798333334338386</v>
      </c>
      <c r="G286" s="19">
        <f>IF(Taxi_journeydata_clean!K285="","",F286*(1+1/EXP(B286)))</f>
        <v>12.583285829150618</v>
      </c>
      <c r="H286" s="30">
        <f>IF(Taxi_journeydata_clean!K285="","",(G286-F286)/F286)</f>
        <v>0.16529888822158653</v>
      </c>
      <c r="I286" s="31">
        <f>IF(Taxi_journeydata_clean!K285="","",ROUND(ROUNDUP(H286,1),1))</f>
        <v>0.2</v>
      </c>
      <c r="J286" s="32">
        <f>IF(Taxi_journeydata_clean!K285="","",IF(I286&gt;200%,'Taxi_location&amp;demand'!F299,VLOOKUP(I286,'Taxi_location&amp;demand'!$E$5:$F$26,2,FALSE)))</f>
        <v>-2.1210000000000003E-2</v>
      </c>
      <c r="K286" s="32">
        <f>IF(Taxi_journeydata_clean!K285="","",1+J286)</f>
        <v>0.97879000000000005</v>
      </c>
      <c r="M286" s="19">
        <f>IF(Taxi_journeydata_clean!K285="","",F286*(1+R_/EXP(B286)))</f>
        <v>15.429630871186463</v>
      </c>
      <c r="N286" s="30">
        <f>IF(Taxi_journeydata_clean!K285="","",(M286-F286)/F286)</f>
        <v>0.42889003269797993</v>
      </c>
      <c r="O286" s="31">
        <f>IF(Taxi_journeydata_clean!K285="","",ROUND(ROUNDUP(N286,1),1))</f>
        <v>0.5</v>
      </c>
      <c r="P286" s="32">
        <f>IF(Taxi_journeydata_clean!K285="","",IF(O286&gt;200%,'Taxi_location&amp;demand'!F299,VLOOKUP(O286,'Taxi_location&amp;demand'!$E$5:$F$26,2,FALSE)))</f>
        <v>-6.7670000000000008E-2</v>
      </c>
      <c r="Q286" s="32">
        <f>IF(Taxi_journeydata_clean!K285="","",1+P286)</f>
        <v>0.93232999999999999</v>
      </c>
      <c r="S286" t="str">
        <f>IF(Taxi_journeydata_clean!K285="","",VLOOKUP(Taxi_journeydata_clean!G285,'Taxi_location&amp;demand'!$A$5:$B$269,2,FALSE))</f>
        <v>A</v>
      </c>
      <c r="T286" t="str">
        <f>IF(Taxi_journeydata_clean!K285="","",VLOOKUP(Taxi_journeydata_clean!H285,'Taxi_location&amp;demand'!$A$5:$B$269,2,FALSE))</f>
        <v>A</v>
      </c>
      <c r="U286" t="str">
        <f>IF(Taxi_journeydata_clean!K285="","",IF(OR(S286="A",T286="A"),"Y","N"))</f>
        <v>Y</v>
      </c>
    </row>
    <row r="287" spans="2:21" x14ac:dyDescent="0.35">
      <c r="B287">
        <f>IF(Taxi_journeydata_clean!J286="","",Taxi_journeydata_clean!J286)</f>
        <v>3.52</v>
      </c>
      <c r="C287" s="18">
        <f>IF(Taxi_journeydata_clean!J286="","",Taxi_journeydata_clean!N286)</f>
        <v>13.333333338377997</v>
      </c>
      <c r="D287" s="19">
        <f>IF(Taxi_journeydata_clean!K286="","",Taxi_journeydata_clean!K286)</f>
        <v>13</v>
      </c>
      <c r="F287" s="19">
        <f>IF(Taxi_journeydata_clean!K286="","",Constant+Dist_Mult*Fare_analysis!B287+Dur_Mult*Fare_analysis!C287)</f>
        <v>12.96933333519986</v>
      </c>
      <c r="G287" s="19">
        <f>IF(Taxi_journeydata_clean!K286="","",F287*(1+1/EXP(B287)))</f>
        <v>13.35321827642589</v>
      </c>
      <c r="H287" s="30">
        <f>IF(Taxi_journeydata_clean!K286="","",(G287-F287)/F287)</f>
        <v>2.9599435167892138E-2</v>
      </c>
      <c r="I287" s="31">
        <f>IF(Taxi_journeydata_clean!K286="","",ROUND(ROUNDUP(H287,1),1))</f>
        <v>0.1</v>
      </c>
      <c r="J287" s="32">
        <f>IF(Taxi_journeydata_clean!K286="","",IF(I287&gt;200%,'Taxi_location&amp;demand'!F300,VLOOKUP(I287,'Taxi_location&amp;demand'!$E$5:$F$26,2,FALSE)))</f>
        <v>-9.0899999999999991E-3</v>
      </c>
      <c r="K287" s="32">
        <f>IF(Taxi_journeydata_clean!K286="","",1+J287)</f>
        <v>0.99090999999999996</v>
      </c>
      <c r="M287" s="19">
        <f>IF(Taxi_journeydata_clean!K286="","",F287*(1+R_/EXP(B287)))</f>
        <v>13.965374063398736</v>
      </c>
      <c r="N287" s="30">
        <f>IF(Taxi_journeydata_clean!K286="","",(M287-F287)/F287)</f>
        <v>7.6799686032861691E-2</v>
      </c>
      <c r="O287" s="31">
        <f>IF(Taxi_journeydata_clean!K286="","",ROUND(ROUNDUP(N287,1),1))</f>
        <v>0.1</v>
      </c>
      <c r="P287" s="32">
        <f>IF(Taxi_journeydata_clean!K286="","",IF(O287&gt;200%,'Taxi_location&amp;demand'!F300,VLOOKUP(O287,'Taxi_location&amp;demand'!$E$5:$F$26,2,FALSE)))</f>
        <v>-9.0899999999999991E-3</v>
      </c>
      <c r="Q287" s="32">
        <f>IF(Taxi_journeydata_clean!K286="","",1+P287)</f>
        <v>0.99090999999999996</v>
      </c>
      <c r="S287" t="str">
        <f>IF(Taxi_journeydata_clean!K286="","",VLOOKUP(Taxi_journeydata_clean!G286,'Taxi_location&amp;demand'!$A$5:$B$269,2,FALSE))</f>
        <v>Q</v>
      </c>
      <c r="T287" t="str">
        <f>IF(Taxi_journeydata_clean!K286="","",VLOOKUP(Taxi_journeydata_clean!H286,'Taxi_location&amp;demand'!$A$5:$B$269,2,FALSE))</f>
        <v>Q</v>
      </c>
      <c r="U287" t="str">
        <f>IF(Taxi_journeydata_clean!K286="","",IF(OR(S287="A",T287="A"),"Y","N"))</f>
        <v>N</v>
      </c>
    </row>
    <row r="288" spans="2:21" x14ac:dyDescent="0.35">
      <c r="B288">
        <f>IF(Taxi_journeydata_clean!J287="","",Taxi_journeydata_clean!J287)</f>
        <v>3.48</v>
      </c>
      <c r="C288" s="18">
        <f>IF(Taxi_journeydata_clean!J287="","",Taxi_journeydata_clean!N287)</f>
        <v>6.7166666651610285</v>
      </c>
      <c r="D288" s="19">
        <f>IF(Taxi_journeydata_clean!K287="","",Taxi_journeydata_clean!K287)</f>
        <v>11</v>
      </c>
      <c r="F288" s="19">
        <f>IF(Taxi_journeydata_clean!K287="","",Constant+Dist_Mult*Fare_analysis!B288+Dur_Mult*Fare_analysis!C288)</f>
        <v>10.44916666610958</v>
      </c>
      <c r="G288" s="19">
        <f>IF(Taxi_journeydata_clean!K287="","",F288*(1+1/EXP(B288)))</f>
        <v>10.771078438542139</v>
      </c>
      <c r="H288" s="30">
        <f>IF(Taxi_journeydata_clean!K287="","",(G288-F288)/F288)</f>
        <v>3.0807411032751059E-2</v>
      </c>
      <c r="I288" s="31">
        <f>IF(Taxi_journeydata_clean!K287="","",ROUND(ROUNDUP(H288,1),1))</f>
        <v>0.1</v>
      </c>
      <c r="J288" s="32">
        <f>IF(Taxi_journeydata_clean!K287="","",IF(I288&gt;200%,'Taxi_location&amp;demand'!F301,VLOOKUP(I288,'Taxi_location&amp;demand'!$E$5:$F$26,2,FALSE)))</f>
        <v>-9.0899999999999991E-3</v>
      </c>
      <c r="K288" s="32">
        <f>IF(Taxi_journeydata_clean!K287="","",1+J288)</f>
        <v>0.99090999999999996</v>
      </c>
      <c r="M288" s="19">
        <f>IF(Taxi_journeydata_clean!K287="","",F288*(1+R_/EXP(B288)))</f>
        <v>11.284409734528685</v>
      </c>
      <c r="N288" s="30">
        <f>IF(Taxi_journeydata_clean!K287="","",(M288-F288)/F288)</f>
        <v>7.9933940677594906E-2</v>
      </c>
      <c r="O288" s="31">
        <f>IF(Taxi_journeydata_clean!K287="","",ROUND(ROUNDUP(N288,1),1))</f>
        <v>0.1</v>
      </c>
      <c r="P288" s="32">
        <f>IF(Taxi_journeydata_clean!K287="","",IF(O288&gt;200%,'Taxi_location&amp;demand'!F301,VLOOKUP(O288,'Taxi_location&amp;demand'!$E$5:$F$26,2,FALSE)))</f>
        <v>-9.0899999999999991E-3</v>
      </c>
      <c r="Q288" s="32">
        <f>IF(Taxi_journeydata_clean!K287="","",1+P288)</f>
        <v>0.99090999999999996</v>
      </c>
      <c r="S288" t="str">
        <f>IF(Taxi_journeydata_clean!K287="","",VLOOKUP(Taxi_journeydata_clean!G287,'Taxi_location&amp;demand'!$A$5:$B$269,2,FALSE))</f>
        <v>A</v>
      </c>
      <c r="T288" t="str">
        <f>IF(Taxi_journeydata_clean!K287="","",VLOOKUP(Taxi_journeydata_clean!H287,'Taxi_location&amp;demand'!$A$5:$B$269,2,FALSE))</f>
        <v>A</v>
      </c>
      <c r="U288" t="str">
        <f>IF(Taxi_journeydata_clean!K287="","",IF(OR(S288="A",T288="A"),"Y","N"))</f>
        <v>Y</v>
      </c>
    </row>
    <row r="289" spans="2:21" x14ac:dyDescent="0.35">
      <c r="B289">
        <f>IF(Taxi_journeydata_clean!J288="","",Taxi_journeydata_clean!J288)</f>
        <v>1</v>
      </c>
      <c r="C289" s="18">
        <f>IF(Taxi_journeydata_clean!J288="","",Taxi_journeydata_clean!N288)</f>
        <v>3.9333333307877183</v>
      </c>
      <c r="D289" s="19">
        <f>IF(Taxi_journeydata_clean!K288="","",Taxi_journeydata_clean!K288)</f>
        <v>5</v>
      </c>
      <c r="F289" s="19">
        <f>IF(Taxi_journeydata_clean!K288="","",Constant+Dist_Mult*Fare_analysis!B289+Dur_Mult*Fare_analysis!C289)</f>
        <v>4.9553333323914561</v>
      </c>
      <c r="G289" s="19">
        <f>IF(Taxi_journeydata_clean!K288="","",F289*(1+1/EXP(B289)))</f>
        <v>6.7782985895298458</v>
      </c>
      <c r="H289" s="30">
        <f>IF(Taxi_journeydata_clean!K288="","",(G289-F289)/F289)</f>
        <v>0.36787944117144228</v>
      </c>
      <c r="I289" s="31">
        <f>IF(Taxi_journeydata_clean!K288="","",ROUND(ROUNDUP(H289,1),1))</f>
        <v>0.4</v>
      </c>
      <c r="J289" s="32">
        <f>IF(Taxi_journeydata_clean!K288="","",IF(I289&gt;200%,'Taxi_location&amp;demand'!F302,VLOOKUP(I289,'Taxi_location&amp;demand'!$E$5:$F$26,2,FALSE)))</f>
        <v>-4.6460000000000001E-2</v>
      </c>
      <c r="K289" s="32">
        <f>IF(Taxi_journeydata_clean!K288="","",1+J289)</f>
        <v>0.95354000000000005</v>
      </c>
      <c r="M289" s="19">
        <f>IF(Taxi_journeydata_clean!K288="","",F289*(1+R_/EXP(B289)))</f>
        <v>9.6852600557537905</v>
      </c>
      <c r="N289" s="30">
        <f>IF(Taxi_journeydata_clean!K288="","",(M289-F289)/F289)</f>
        <v>0.9545123215918272</v>
      </c>
      <c r="O289" s="31">
        <f>IF(Taxi_journeydata_clean!K288="","",ROUND(ROUNDUP(N289,1),1))</f>
        <v>1</v>
      </c>
      <c r="P289" s="32">
        <f>IF(Taxi_journeydata_clean!K288="","",IF(O289&gt;200%,'Taxi_location&amp;demand'!F302,VLOOKUP(O289,'Taxi_location&amp;demand'!$E$5:$F$26,2,FALSE)))</f>
        <v>-0.28280000000000005</v>
      </c>
      <c r="Q289" s="32">
        <f>IF(Taxi_journeydata_clean!K288="","",1+P289)</f>
        <v>0.71719999999999995</v>
      </c>
      <c r="S289" t="str">
        <f>IF(Taxi_journeydata_clean!K288="","",VLOOKUP(Taxi_journeydata_clean!G288,'Taxi_location&amp;demand'!$A$5:$B$269,2,FALSE))</f>
        <v>A</v>
      </c>
      <c r="T289" t="str">
        <f>IF(Taxi_journeydata_clean!K288="","",VLOOKUP(Taxi_journeydata_clean!H288,'Taxi_location&amp;demand'!$A$5:$B$269,2,FALSE))</f>
        <v>A</v>
      </c>
      <c r="U289" t="str">
        <f>IF(Taxi_journeydata_clean!K288="","",IF(OR(S289="A",T289="A"),"Y","N"))</f>
        <v>Y</v>
      </c>
    </row>
    <row r="290" spans="2:21" x14ac:dyDescent="0.35">
      <c r="B290">
        <f>IF(Taxi_journeydata_clean!J289="","",Taxi_journeydata_clean!J289)</f>
        <v>1.1499999999999999</v>
      </c>
      <c r="C290" s="18">
        <f>IF(Taxi_journeydata_clean!J289="","",Taxi_journeydata_clean!N289)</f>
        <v>6.6000000026542693</v>
      </c>
      <c r="D290" s="19">
        <f>IF(Taxi_journeydata_clean!K289="","",Taxi_journeydata_clean!K289)</f>
        <v>6.5</v>
      </c>
      <c r="F290" s="19">
        <f>IF(Taxi_journeydata_clean!K289="","",Constant+Dist_Mult*Fare_analysis!B290+Dur_Mult*Fare_analysis!C290)</f>
        <v>6.2120000009820791</v>
      </c>
      <c r="G290" s="19">
        <f>IF(Taxi_journeydata_clean!K289="","",F290*(1+1/EXP(B290)))</f>
        <v>8.1789476126757208</v>
      </c>
      <c r="H290" s="30">
        <f>IF(Taxi_journeydata_clean!K289="","",(G290-F290)/F290)</f>
        <v>0.31663676937905333</v>
      </c>
      <c r="I290" s="31">
        <f>IF(Taxi_journeydata_clean!K289="","",ROUND(ROUNDUP(H290,1),1))</f>
        <v>0.4</v>
      </c>
      <c r="J290" s="32">
        <f>IF(Taxi_journeydata_clean!K289="","",IF(I290&gt;200%,'Taxi_location&amp;demand'!F303,VLOOKUP(I290,'Taxi_location&amp;demand'!$E$5:$F$26,2,FALSE)))</f>
        <v>-4.6460000000000001E-2</v>
      </c>
      <c r="K290" s="32">
        <f>IF(Taxi_journeydata_clean!K289="","",1+J290)</f>
        <v>0.95354000000000005</v>
      </c>
      <c r="M290" s="19">
        <f>IF(Taxi_journeydata_clean!K289="","",F290*(1+R_/EXP(B290)))</f>
        <v>11.315508164712925</v>
      </c>
      <c r="N290" s="30">
        <f>IF(Taxi_journeydata_clean!K289="","",(M290-F290)/F290)</f>
        <v>0.82155636879008587</v>
      </c>
      <c r="O290" s="31">
        <f>IF(Taxi_journeydata_clean!K289="","",ROUND(ROUNDUP(N290,1),1))</f>
        <v>0.9</v>
      </c>
      <c r="P290" s="32">
        <f>IF(Taxi_journeydata_clean!K289="","",IF(O290&gt;200%,'Taxi_location&amp;demand'!F303,VLOOKUP(O290,'Taxi_location&amp;demand'!$E$5:$F$26,2,FALSE)))</f>
        <v>-0.19190000000000002</v>
      </c>
      <c r="Q290" s="32">
        <f>IF(Taxi_journeydata_clean!K289="","",1+P290)</f>
        <v>0.80810000000000004</v>
      </c>
      <c r="S290" t="str">
        <f>IF(Taxi_journeydata_clean!K289="","",VLOOKUP(Taxi_journeydata_clean!G289,'Taxi_location&amp;demand'!$A$5:$B$269,2,FALSE))</f>
        <v>A</v>
      </c>
      <c r="T290" t="str">
        <f>IF(Taxi_journeydata_clean!K289="","",VLOOKUP(Taxi_journeydata_clean!H289,'Taxi_location&amp;demand'!$A$5:$B$269,2,FALSE))</f>
        <v>A</v>
      </c>
      <c r="U290" t="str">
        <f>IF(Taxi_journeydata_clean!K289="","",IF(OR(S290="A",T290="A"),"Y","N"))</f>
        <v>Y</v>
      </c>
    </row>
    <row r="291" spans="2:21" x14ac:dyDescent="0.35">
      <c r="B291">
        <f>IF(Taxi_journeydata_clean!J290="","",Taxi_journeydata_clean!J290)</f>
        <v>0.48</v>
      </c>
      <c r="C291" s="18">
        <f>IF(Taxi_journeydata_clean!J290="","",Taxi_journeydata_clean!N290)</f>
        <v>2.3500000045169145</v>
      </c>
      <c r="D291" s="19">
        <f>IF(Taxi_journeydata_clean!K290="","",Taxi_journeydata_clean!K290)</f>
        <v>4</v>
      </c>
      <c r="F291" s="19">
        <f>IF(Taxi_journeydata_clean!K290="","",Constant+Dist_Mult*Fare_analysis!B291+Dur_Mult*Fare_analysis!C291)</f>
        <v>3.4335000016712582</v>
      </c>
      <c r="G291" s="19">
        <f>IF(Taxi_journeydata_clean!K290="","",F291*(1+1/EXP(B291)))</f>
        <v>5.5580927784717904</v>
      </c>
      <c r="H291" s="30">
        <f>IF(Taxi_journeydata_clean!K290="","",(G291-F291)/F291)</f>
        <v>0.61878339180614106</v>
      </c>
      <c r="I291" s="31">
        <f>IF(Taxi_journeydata_clean!K290="","",ROUND(ROUNDUP(H291,1),1))</f>
        <v>0.7</v>
      </c>
      <c r="J291" s="32">
        <f>IF(Taxi_journeydata_clean!K290="","",IF(I291&gt;200%,'Taxi_location&amp;demand'!F304,VLOOKUP(I291,'Taxi_location&amp;demand'!$E$5:$F$26,2,FALSE)))</f>
        <v>-0.1111</v>
      </c>
      <c r="K291" s="32">
        <f>IF(Taxi_journeydata_clean!K290="","",1+J291)</f>
        <v>0.88890000000000002</v>
      </c>
      <c r="M291" s="19">
        <f>IF(Taxi_journeydata_clean!K290="","",F291*(1+R_/EXP(B291)))</f>
        <v>8.946039591715973</v>
      </c>
      <c r="N291" s="30">
        <f>IF(Taxi_journeydata_clean!K290="","",(M291-F291)/F291)</f>
        <v>1.6055161168957282</v>
      </c>
      <c r="O291" s="31">
        <f>IF(Taxi_journeydata_clean!K290="","",ROUND(ROUNDUP(N291,1),1))</f>
        <v>1.7</v>
      </c>
      <c r="P291" s="32">
        <f>IF(Taxi_journeydata_clean!K290="","",IF(O291&gt;200%,'Taxi_location&amp;demand'!F304,VLOOKUP(O291,'Taxi_location&amp;demand'!$E$5:$F$26,2,FALSE)))</f>
        <v>-0.72719999999999996</v>
      </c>
      <c r="Q291" s="32">
        <f>IF(Taxi_journeydata_clean!K290="","",1+P291)</f>
        <v>0.27280000000000004</v>
      </c>
      <c r="S291" t="str">
        <f>IF(Taxi_journeydata_clean!K290="","",VLOOKUP(Taxi_journeydata_clean!G290,'Taxi_location&amp;demand'!$A$5:$B$269,2,FALSE))</f>
        <v>B</v>
      </c>
      <c r="T291" t="str">
        <f>IF(Taxi_journeydata_clean!K290="","",VLOOKUP(Taxi_journeydata_clean!H290,'Taxi_location&amp;demand'!$A$5:$B$269,2,FALSE))</f>
        <v>B</v>
      </c>
      <c r="U291" t="str">
        <f>IF(Taxi_journeydata_clean!K290="","",IF(OR(S291="A",T291="A"),"Y","N"))</f>
        <v>N</v>
      </c>
    </row>
    <row r="292" spans="2:21" x14ac:dyDescent="0.35">
      <c r="B292">
        <f>IF(Taxi_journeydata_clean!J291="","",Taxi_journeydata_clean!J291)</f>
        <v>1.41</v>
      </c>
      <c r="C292" s="18">
        <f>IF(Taxi_journeydata_clean!J291="","",Taxi_journeydata_clean!N291)</f>
        <v>8.5666666680481285</v>
      </c>
      <c r="D292" s="19">
        <f>IF(Taxi_journeydata_clean!K291="","",Taxi_journeydata_clean!K291)</f>
        <v>7.5</v>
      </c>
      <c r="F292" s="19">
        <f>IF(Taxi_journeydata_clean!K291="","",Constant+Dist_Mult*Fare_analysis!B292+Dur_Mult*Fare_analysis!C292)</f>
        <v>7.4076666671778071</v>
      </c>
      <c r="G292" s="19">
        <f>IF(Taxi_journeydata_clean!K291="","",F292*(1+1/EXP(B292)))</f>
        <v>9.2161987278088766</v>
      </c>
      <c r="H292" s="30">
        <f>IF(Taxi_journeydata_clean!K291="","",(G292-F292)/F292)</f>
        <v>0.24414328315343717</v>
      </c>
      <c r="I292" s="31">
        <f>IF(Taxi_journeydata_clean!K291="","",ROUND(ROUNDUP(H292,1),1))</f>
        <v>0.3</v>
      </c>
      <c r="J292" s="32">
        <f>IF(Taxi_journeydata_clean!K291="","",IF(I292&gt;200%,'Taxi_location&amp;demand'!F305,VLOOKUP(I292,'Taxi_location&amp;demand'!$E$5:$F$26,2,FALSE)))</f>
        <v>-3.4340000000000002E-2</v>
      </c>
      <c r="K292" s="32">
        <f>IF(Taxi_journeydata_clean!K291="","",1+J292)</f>
        <v>0.96565999999999996</v>
      </c>
      <c r="M292" s="19">
        <f>IF(Taxi_journeydata_clean!K291="","",F292*(1+R_/EXP(B292)))</f>
        <v>12.100144535387148</v>
      </c>
      <c r="N292" s="30">
        <f>IF(Taxi_journeydata_clean!K291="","",(M292-F292)/F292)</f>
        <v>0.63346234098261522</v>
      </c>
      <c r="O292" s="31">
        <f>IF(Taxi_journeydata_clean!K291="","",ROUND(ROUNDUP(N292,1),1))</f>
        <v>0.7</v>
      </c>
      <c r="P292" s="32">
        <f>IF(Taxi_journeydata_clean!K291="","",IF(O292&gt;200%,'Taxi_location&amp;demand'!F305,VLOOKUP(O292,'Taxi_location&amp;demand'!$E$5:$F$26,2,FALSE)))</f>
        <v>-0.1111</v>
      </c>
      <c r="Q292" s="32">
        <f>IF(Taxi_journeydata_clean!K291="","",1+P292)</f>
        <v>0.88890000000000002</v>
      </c>
      <c r="S292" t="str">
        <f>IF(Taxi_journeydata_clean!K291="","",VLOOKUP(Taxi_journeydata_clean!G291,'Taxi_location&amp;demand'!$A$5:$B$269,2,FALSE))</f>
        <v>A</v>
      </c>
      <c r="T292" t="str">
        <f>IF(Taxi_journeydata_clean!K291="","",VLOOKUP(Taxi_journeydata_clean!H291,'Taxi_location&amp;demand'!$A$5:$B$269,2,FALSE))</f>
        <v>A</v>
      </c>
      <c r="U292" t="str">
        <f>IF(Taxi_journeydata_clean!K291="","",IF(OR(S292="A",T292="A"),"Y","N"))</f>
        <v>Y</v>
      </c>
    </row>
    <row r="293" spans="2:21" x14ac:dyDescent="0.35">
      <c r="B293">
        <f>IF(Taxi_journeydata_clean!J292="","",Taxi_journeydata_clean!J292)</f>
        <v>1.38</v>
      </c>
      <c r="C293" s="18">
        <f>IF(Taxi_journeydata_clean!J292="","",Taxi_journeydata_clean!N292)</f>
        <v>9.9666666705161333</v>
      </c>
      <c r="D293" s="19">
        <f>IF(Taxi_journeydata_clean!K292="","",Taxi_journeydata_clean!K292)</f>
        <v>8</v>
      </c>
      <c r="F293" s="19">
        <f>IF(Taxi_journeydata_clean!K292="","",Constant+Dist_Mult*Fare_analysis!B293+Dur_Mult*Fare_analysis!C293)</f>
        <v>7.8716666680909695</v>
      </c>
      <c r="G293" s="19">
        <f>IF(Taxi_journeydata_clean!K292="","",F293*(1+1/EXP(B293)))</f>
        <v>9.85200917861801</v>
      </c>
      <c r="H293" s="30">
        <f>IF(Taxi_journeydata_clean!K292="","",(G293-F293)/F293)</f>
        <v>0.25157855305975646</v>
      </c>
      <c r="I293" s="31">
        <f>IF(Taxi_journeydata_clean!K292="","",ROUND(ROUNDUP(H293,1),1))</f>
        <v>0.3</v>
      </c>
      <c r="J293" s="32">
        <f>IF(Taxi_journeydata_clean!K292="","",IF(I293&gt;200%,'Taxi_location&amp;demand'!F306,VLOOKUP(I293,'Taxi_location&amp;demand'!$E$5:$F$26,2,FALSE)))</f>
        <v>-3.4340000000000002E-2</v>
      </c>
      <c r="K293" s="32">
        <f>IF(Taxi_journeydata_clean!K292="","",1+J293)</f>
        <v>0.96565999999999996</v>
      </c>
      <c r="M293" s="19">
        <f>IF(Taxi_journeydata_clean!K292="","",F293*(1+R_/EXP(B293)))</f>
        <v>13.009929685048304</v>
      </c>
      <c r="N293" s="30">
        <f>IF(Taxi_journeydata_clean!K292="","",(M293-F293)/F293)</f>
        <v>0.65275414135434451</v>
      </c>
      <c r="O293" s="31">
        <f>IF(Taxi_journeydata_clean!K292="","",ROUND(ROUNDUP(N293,1),1))</f>
        <v>0.7</v>
      </c>
      <c r="P293" s="32">
        <f>IF(Taxi_journeydata_clean!K292="","",IF(O293&gt;200%,'Taxi_location&amp;demand'!F306,VLOOKUP(O293,'Taxi_location&amp;demand'!$E$5:$F$26,2,FALSE)))</f>
        <v>-0.1111</v>
      </c>
      <c r="Q293" s="32">
        <f>IF(Taxi_journeydata_clean!K292="","",1+P293)</f>
        <v>0.88890000000000002</v>
      </c>
      <c r="S293" t="str">
        <f>IF(Taxi_journeydata_clean!K292="","",VLOOKUP(Taxi_journeydata_clean!G292,'Taxi_location&amp;demand'!$A$5:$B$269,2,FALSE))</f>
        <v>Q</v>
      </c>
      <c r="T293" t="str">
        <f>IF(Taxi_journeydata_clean!K292="","",VLOOKUP(Taxi_journeydata_clean!H292,'Taxi_location&amp;demand'!$A$5:$B$269,2,FALSE))</f>
        <v>Q</v>
      </c>
      <c r="U293" t="str">
        <f>IF(Taxi_journeydata_clean!K292="","",IF(OR(S293="A",T293="A"),"Y","N"))</f>
        <v>N</v>
      </c>
    </row>
    <row r="294" spans="2:21" x14ac:dyDescent="0.35">
      <c r="B294">
        <f>IF(Taxi_journeydata_clean!J293="","",Taxi_journeydata_clean!J293)</f>
        <v>1.1299999999999999</v>
      </c>
      <c r="C294" s="18">
        <f>IF(Taxi_journeydata_clean!J293="","",Taxi_journeydata_clean!N293)</f>
        <v>7.8166666708420962</v>
      </c>
      <c r="D294" s="19">
        <f>IF(Taxi_journeydata_clean!K293="","",Taxi_journeydata_clean!K293)</f>
        <v>7</v>
      </c>
      <c r="F294" s="19">
        <f>IF(Taxi_journeydata_clean!K293="","",Constant+Dist_Mult*Fare_analysis!B294+Dur_Mult*Fare_analysis!C294)</f>
        <v>6.6261666682115754</v>
      </c>
      <c r="G294" s="19">
        <f>IF(Taxi_journeydata_clean!K293="","",F294*(1+1/EXP(B294)))</f>
        <v>8.7666388646405498</v>
      </c>
      <c r="H294" s="30">
        <f>IF(Taxi_journeydata_clean!K293="","",(G294-F294)/F294)</f>
        <v>0.32303325642225278</v>
      </c>
      <c r="I294" s="31">
        <f>IF(Taxi_journeydata_clean!K293="","",ROUND(ROUNDUP(H294,1),1))</f>
        <v>0.4</v>
      </c>
      <c r="J294" s="32">
        <f>IF(Taxi_journeydata_clean!K293="","",IF(I294&gt;200%,'Taxi_location&amp;demand'!F307,VLOOKUP(I294,'Taxi_location&amp;demand'!$E$5:$F$26,2,FALSE)))</f>
        <v>-4.6460000000000001E-2</v>
      </c>
      <c r="K294" s="32">
        <f>IF(Taxi_journeydata_clean!K293="","",1+J294)</f>
        <v>0.95354000000000005</v>
      </c>
      <c r="M294" s="19">
        <f>IF(Taxi_journeydata_clean!K293="","",F294*(1+R_/EXP(B294)))</f>
        <v>12.179907532366126</v>
      </c>
      <c r="N294" s="30">
        <f>IF(Taxi_journeydata_clean!K293="","",(M294-F294)/F294)</f>
        <v>0.83815290834716116</v>
      </c>
      <c r="O294" s="31">
        <f>IF(Taxi_journeydata_clean!K293="","",ROUND(ROUNDUP(N294,1),1))</f>
        <v>0.9</v>
      </c>
      <c r="P294" s="32">
        <f>IF(Taxi_journeydata_clean!K293="","",IF(O294&gt;200%,'Taxi_location&amp;demand'!F307,VLOOKUP(O294,'Taxi_location&amp;demand'!$E$5:$F$26,2,FALSE)))</f>
        <v>-0.19190000000000002</v>
      </c>
      <c r="Q294" s="32">
        <f>IF(Taxi_journeydata_clean!K293="","",1+P294)</f>
        <v>0.80810000000000004</v>
      </c>
      <c r="S294" t="str">
        <f>IF(Taxi_journeydata_clean!K293="","",VLOOKUP(Taxi_journeydata_clean!G293,'Taxi_location&amp;demand'!$A$5:$B$269,2,FALSE))</f>
        <v>A</v>
      </c>
      <c r="T294" t="str">
        <f>IF(Taxi_journeydata_clean!K293="","",VLOOKUP(Taxi_journeydata_clean!H293,'Taxi_location&amp;demand'!$A$5:$B$269,2,FALSE))</f>
        <v>A</v>
      </c>
      <c r="U294" t="str">
        <f>IF(Taxi_journeydata_clean!K293="","",IF(OR(S294="A",T294="A"),"Y","N"))</f>
        <v>Y</v>
      </c>
    </row>
    <row r="295" spans="2:21" x14ac:dyDescent="0.35">
      <c r="B295">
        <f>IF(Taxi_journeydata_clean!J294="","",Taxi_journeydata_clean!J294)</f>
        <v>2.56</v>
      </c>
      <c r="C295" s="18">
        <f>IF(Taxi_journeydata_clean!J294="","",Taxi_journeydata_clean!N294)</f>
        <v>11.483333335490897</v>
      </c>
      <c r="D295" s="19">
        <f>IF(Taxi_journeydata_clean!K294="","",Taxi_journeydata_clean!K294)</f>
        <v>10.5</v>
      </c>
      <c r="F295" s="19">
        <f>IF(Taxi_journeydata_clean!K294="","",Constant+Dist_Mult*Fare_analysis!B295+Dur_Mult*Fare_analysis!C295)</f>
        <v>10.556833334131632</v>
      </c>
      <c r="G295" s="19">
        <f>IF(Taxi_journeydata_clean!K294="","",F295*(1+1/EXP(B295)))</f>
        <v>11.372926594929853</v>
      </c>
      <c r="H295" s="30">
        <f>IF(Taxi_journeydata_clean!K294="","",(G295-F295)/F295)</f>
        <v>7.7304740443299769E-2</v>
      </c>
      <c r="I295" s="31">
        <f>IF(Taxi_journeydata_clean!K294="","",ROUND(ROUNDUP(H295,1),1))</f>
        <v>0.1</v>
      </c>
      <c r="J295" s="32">
        <f>IF(Taxi_journeydata_clean!K294="","",IF(I295&gt;200%,'Taxi_location&amp;demand'!F308,VLOOKUP(I295,'Taxi_location&amp;demand'!$E$5:$F$26,2,FALSE)))</f>
        <v>-9.0899999999999991E-3</v>
      </c>
      <c r="K295" s="32">
        <f>IF(Taxi_journeydata_clean!K294="","",1+J295)</f>
        <v>0.99090999999999996</v>
      </c>
      <c r="M295" s="19">
        <f>IF(Taxi_journeydata_clean!K294="","",F295*(1+R_/EXP(B295)))</f>
        <v>12.674296246762651</v>
      </c>
      <c r="N295" s="30">
        <f>IF(Taxi_journeydata_clean!K294="","",(M295-F295)/F295)</f>
        <v>0.20057746917202748</v>
      </c>
      <c r="O295" s="31">
        <f>IF(Taxi_journeydata_clean!K294="","",ROUND(ROUNDUP(N295,1),1))</f>
        <v>0.3</v>
      </c>
      <c r="P295" s="32">
        <f>IF(Taxi_journeydata_clean!K294="","",IF(O295&gt;200%,'Taxi_location&amp;demand'!F308,VLOOKUP(O295,'Taxi_location&amp;demand'!$E$5:$F$26,2,FALSE)))</f>
        <v>-3.4340000000000002E-2</v>
      </c>
      <c r="Q295" s="32">
        <f>IF(Taxi_journeydata_clean!K294="","",1+P295)</f>
        <v>0.96565999999999996</v>
      </c>
      <c r="S295" t="str">
        <f>IF(Taxi_journeydata_clean!K294="","",VLOOKUP(Taxi_journeydata_clean!G294,'Taxi_location&amp;demand'!$A$5:$B$269,2,FALSE))</f>
        <v>A</v>
      </c>
      <c r="T295" t="str">
        <f>IF(Taxi_journeydata_clean!K294="","",VLOOKUP(Taxi_journeydata_clean!H294,'Taxi_location&amp;demand'!$A$5:$B$269,2,FALSE))</f>
        <v>A</v>
      </c>
      <c r="U295" t="str">
        <f>IF(Taxi_journeydata_clean!K294="","",IF(OR(S295="A",T295="A"),"Y","N"))</f>
        <v>Y</v>
      </c>
    </row>
    <row r="296" spans="2:21" x14ac:dyDescent="0.35">
      <c r="B296">
        <f>IF(Taxi_journeydata_clean!J295="","",Taxi_journeydata_clean!J295)</f>
        <v>5.4</v>
      </c>
      <c r="C296" s="18">
        <f>IF(Taxi_journeydata_clean!J295="","",Taxi_journeydata_clean!N295)</f>
        <v>21.366666663670912</v>
      </c>
      <c r="D296" s="19">
        <f>IF(Taxi_journeydata_clean!K295="","",Taxi_journeydata_clean!K295)</f>
        <v>20</v>
      </c>
      <c r="F296" s="19">
        <f>IF(Taxi_journeydata_clean!K295="","",Constant+Dist_Mult*Fare_analysis!B296+Dur_Mult*Fare_analysis!C296)</f>
        <v>19.325666665558238</v>
      </c>
      <c r="G296" s="19">
        <f>IF(Taxi_journeydata_clean!K295="","",F296*(1+1/EXP(B296)))</f>
        <v>19.412952603323184</v>
      </c>
      <c r="H296" s="30">
        <f>IF(Taxi_journeydata_clean!K295="","",(G296-F296)/F296)</f>
        <v>4.5165809426127171E-3</v>
      </c>
      <c r="I296" s="31">
        <f>IF(Taxi_journeydata_clean!K295="","",ROUND(ROUNDUP(H296,1),1))</f>
        <v>0.1</v>
      </c>
      <c r="J296" s="32">
        <f>IF(Taxi_journeydata_clean!K295="","",IF(I296&gt;200%,'Taxi_location&amp;demand'!F309,VLOOKUP(I296,'Taxi_location&amp;demand'!$E$5:$F$26,2,FALSE)))</f>
        <v>-9.0899999999999991E-3</v>
      </c>
      <c r="K296" s="32">
        <f>IF(Taxi_journeydata_clean!K295="","",1+J296)</f>
        <v>0.99090999999999996</v>
      </c>
      <c r="M296" s="19">
        <f>IF(Taxi_journeydata_clean!K295="","",F296*(1+R_/EXP(B296)))</f>
        <v>19.552141683659375</v>
      </c>
      <c r="N296" s="30">
        <f>IF(Taxi_journeydata_clean!K295="","",(M296-F296)/F296)</f>
        <v>1.1718872213849981E-2</v>
      </c>
      <c r="O296" s="31">
        <f>IF(Taxi_journeydata_clean!K295="","",ROUND(ROUNDUP(N296,1),1))</f>
        <v>0.1</v>
      </c>
      <c r="P296" s="32">
        <f>IF(Taxi_journeydata_clean!K295="","",IF(O296&gt;200%,'Taxi_location&amp;demand'!F309,VLOOKUP(O296,'Taxi_location&amp;demand'!$E$5:$F$26,2,FALSE)))</f>
        <v>-9.0899999999999991E-3</v>
      </c>
      <c r="Q296" s="32">
        <f>IF(Taxi_journeydata_clean!K295="","",1+P296)</f>
        <v>0.99090999999999996</v>
      </c>
      <c r="S296" t="str">
        <f>IF(Taxi_journeydata_clean!K295="","",VLOOKUP(Taxi_journeydata_clean!G295,'Taxi_location&amp;demand'!$A$5:$B$269,2,FALSE))</f>
        <v>B</v>
      </c>
      <c r="T296" t="str">
        <f>IF(Taxi_journeydata_clean!K295="","",VLOOKUP(Taxi_journeydata_clean!H295,'Taxi_location&amp;demand'!$A$5:$B$269,2,FALSE))</f>
        <v>B</v>
      </c>
      <c r="U296" t="str">
        <f>IF(Taxi_journeydata_clean!K295="","",IF(OR(S296="A",T296="A"),"Y","N"))</f>
        <v>N</v>
      </c>
    </row>
    <row r="297" spans="2:21" x14ac:dyDescent="0.35">
      <c r="B297">
        <f>IF(Taxi_journeydata_clean!J296="","",Taxi_journeydata_clean!J296)</f>
        <v>1.5</v>
      </c>
      <c r="C297" s="18">
        <f>IF(Taxi_journeydata_clean!J296="","",Taxi_journeydata_clean!N296)</f>
        <v>13.283333337167278</v>
      </c>
      <c r="D297" s="19">
        <f>IF(Taxi_journeydata_clean!K296="","",Taxi_journeydata_clean!K296)</f>
        <v>10</v>
      </c>
      <c r="F297" s="19">
        <f>IF(Taxi_journeydata_clean!K296="","",Constant+Dist_Mult*Fare_analysis!B297+Dur_Mult*Fare_analysis!C297)</f>
        <v>9.3148333347518921</v>
      </c>
      <c r="G297" s="19">
        <f>IF(Taxi_journeydata_clean!K296="","",F297*(1+1/EXP(B297)))</f>
        <v>11.393253588491016</v>
      </c>
      <c r="H297" s="30">
        <f>IF(Taxi_journeydata_clean!K296="","",(G297-F297)/F297)</f>
        <v>0.22313016014842993</v>
      </c>
      <c r="I297" s="31">
        <f>IF(Taxi_journeydata_clean!K296="","",ROUND(ROUNDUP(H297,1),1))</f>
        <v>0.3</v>
      </c>
      <c r="J297" s="32">
        <f>IF(Taxi_journeydata_clean!K296="","",IF(I297&gt;200%,'Taxi_location&amp;demand'!F310,VLOOKUP(I297,'Taxi_location&amp;demand'!$E$5:$F$26,2,FALSE)))</f>
        <v>-3.4340000000000002E-2</v>
      </c>
      <c r="K297" s="32">
        <f>IF(Taxi_journeydata_clean!K296="","",1+J297)</f>
        <v>0.96565999999999996</v>
      </c>
      <c r="M297" s="19">
        <f>IF(Taxi_journeydata_clean!K296="","",F297*(1+R_/EXP(B297)))</f>
        <v>14.707572149736285</v>
      </c>
      <c r="N297" s="30">
        <f>IF(Taxi_journeydata_clean!K296="","",(M297-F297)/F297)</f>
        <v>0.57894098811892825</v>
      </c>
      <c r="O297" s="31">
        <f>IF(Taxi_journeydata_clean!K296="","",ROUND(ROUNDUP(N297,1),1))</f>
        <v>0.6</v>
      </c>
      <c r="P297" s="32">
        <f>IF(Taxi_journeydata_clean!K296="","",IF(O297&gt;200%,'Taxi_location&amp;demand'!F310,VLOOKUP(O297,'Taxi_location&amp;demand'!$E$5:$F$26,2,FALSE)))</f>
        <v>-8.8880000000000001E-2</v>
      </c>
      <c r="Q297" s="32">
        <f>IF(Taxi_journeydata_clean!K296="","",1+P297)</f>
        <v>0.91112000000000004</v>
      </c>
      <c r="S297" t="str">
        <f>IF(Taxi_journeydata_clean!K296="","",VLOOKUP(Taxi_journeydata_clean!G296,'Taxi_location&amp;demand'!$A$5:$B$269,2,FALSE))</f>
        <v>Q</v>
      </c>
      <c r="T297" t="str">
        <f>IF(Taxi_journeydata_clean!K296="","",VLOOKUP(Taxi_journeydata_clean!H296,'Taxi_location&amp;demand'!$A$5:$B$269,2,FALSE))</f>
        <v>Q</v>
      </c>
      <c r="U297" t="str">
        <f>IF(Taxi_journeydata_clean!K296="","",IF(OR(S297="A",T297="A"),"Y","N"))</f>
        <v>N</v>
      </c>
    </row>
    <row r="298" spans="2:21" x14ac:dyDescent="0.35">
      <c r="B298">
        <f>IF(Taxi_journeydata_clean!J297="","",Taxi_journeydata_clean!J297)</f>
        <v>1.39</v>
      </c>
      <c r="C298" s="18">
        <f>IF(Taxi_journeydata_clean!J297="","",Taxi_journeydata_clean!N297)</f>
        <v>9.9833333306014538</v>
      </c>
      <c r="D298" s="19">
        <f>IF(Taxi_journeydata_clean!K297="","",Taxi_journeydata_clean!K297)</f>
        <v>8.5</v>
      </c>
      <c r="F298" s="19">
        <f>IF(Taxi_journeydata_clean!K297="","",Constant+Dist_Mult*Fare_analysis!B298+Dur_Mult*Fare_analysis!C298)</f>
        <v>7.895833332322538</v>
      </c>
      <c r="G298" s="19">
        <f>IF(Taxi_journeydata_clean!K297="","",F298*(1+1/EXP(B298)))</f>
        <v>9.8624904248916554</v>
      </c>
      <c r="H298" s="30">
        <f>IF(Taxi_journeydata_clean!K297="","",(G298-F298)/F298)</f>
        <v>0.24907530463166838</v>
      </c>
      <c r="I298" s="31">
        <f>IF(Taxi_journeydata_clean!K297="","",ROUND(ROUNDUP(H298,1),1))</f>
        <v>0.3</v>
      </c>
      <c r="J298" s="32">
        <f>IF(Taxi_journeydata_clean!K297="","",IF(I298&gt;200%,'Taxi_location&amp;demand'!F311,VLOOKUP(I298,'Taxi_location&amp;demand'!$E$5:$F$26,2,FALSE)))</f>
        <v>-3.4340000000000002E-2</v>
      </c>
      <c r="K298" s="32">
        <f>IF(Taxi_journeydata_clean!K297="","",1+J298)</f>
        <v>0.96565999999999996</v>
      </c>
      <c r="M298" s="19">
        <f>IF(Taxi_journeydata_clean!K297="","",F298*(1+R_/EXP(B298)))</f>
        <v>12.998587705400842</v>
      </c>
      <c r="N298" s="30">
        <f>IF(Taxi_journeydata_clean!K297="","",(M298-F298)/F298)</f>
        <v>0.64625912912694961</v>
      </c>
      <c r="O298" s="31">
        <f>IF(Taxi_journeydata_clean!K297="","",ROUND(ROUNDUP(N298,1),1))</f>
        <v>0.7</v>
      </c>
      <c r="P298" s="32">
        <f>IF(Taxi_journeydata_clean!K297="","",IF(O298&gt;200%,'Taxi_location&amp;demand'!F311,VLOOKUP(O298,'Taxi_location&amp;demand'!$E$5:$F$26,2,FALSE)))</f>
        <v>-0.1111</v>
      </c>
      <c r="Q298" s="32">
        <f>IF(Taxi_journeydata_clean!K297="","",1+P298)</f>
        <v>0.88890000000000002</v>
      </c>
      <c r="S298" t="str">
        <f>IF(Taxi_journeydata_clean!K297="","",VLOOKUP(Taxi_journeydata_clean!G297,'Taxi_location&amp;demand'!$A$5:$B$269,2,FALSE))</f>
        <v>A</v>
      </c>
      <c r="T298" t="str">
        <f>IF(Taxi_journeydata_clean!K297="","",VLOOKUP(Taxi_journeydata_clean!H297,'Taxi_location&amp;demand'!$A$5:$B$269,2,FALSE))</f>
        <v>A</v>
      </c>
      <c r="U298" t="str">
        <f>IF(Taxi_journeydata_clean!K297="","",IF(OR(S298="A",T298="A"),"Y","N"))</f>
        <v>Y</v>
      </c>
    </row>
    <row r="299" spans="2:21" x14ac:dyDescent="0.35">
      <c r="B299">
        <f>IF(Taxi_journeydata_clean!J298="","",Taxi_journeydata_clean!J298)</f>
        <v>0.15</v>
      </c>
      <c r="C299" s="18">
        <f>IF(Taxi_journeydata_clean!J298="","",Taxi_journeydata_clean!N298)</f>
        <v>1.4000000024680048</v>
      </c>
      <c r="D299" s="19">
        <f>IF(Taxi_journeydata_clean!K298="","",Taxi_journeydata_clean!K298)</f>
        <v>3</v>
      </c>
      <c r="F299" s="19">
        <f>IF(Taxi_journeydata_clean!K298="","",Constant+Dist_Mult*Fare_analysis!B299+Dur_Mult*Fare_analysis!C299)</f>
        <v>2.4880000009131615</v>
      </c>
      <c r="G299" s="19">
        <f>IF(Taxi_journeydata_clean!K298="","",F299*(1+1/EXP(B299)))</f>
        <v>4.6294414470446705</v>
      </c>
      <c r="H299" s="30">
        <f>IF(Taxi_journeydata_clean!K298="","",(G299-F299)/F299)</f>
        <v>0.8607079764250577</v>
      </c>
      <c r="I299" s="31">
        <f>IF(Taxi_journeydata_clean!K298="","",ROUND(ROUNDUP(H299,1),1))</f>
        <v>0.9</v>
      </c>
      <c r="J299" s="32">
        <f>IF(Taxi_journeydata_clean!K298="","",IF(I299&gt;200%,'Taxi_location&amp;demand'!F312,VLOOKUP(I299,'Taxi_location&amp;demand'!$E$5:$F$26,2,FALSE)))</f>
        <v>-0.19190000000000002</v>
      </c>
      <c r="K299" s="32">
        <f>IF(Taxi_journeydata_clean!K298="","",1+J299)</f>
        <v>0.80810000000000004</v>
      </c>
      <c r="M299" s="19">
        <f>IF(Taxi_journeydata_clean!K298="","",F299*(1+R_/EXP(B299)))</f>
        <v>8.0442557128146301</v>
      </c>
      <c r="N299" s="30">
        <f>IF(Taxi_journeydata_clean!K298="","",(M299-F299)/F299)</f>
        <v>2.2332217483368875</v>
      </c>
      <c r="O299" s="31">
        <f>IF(Taxi_journeydata_clean!K298="","",ROUND(ROUNDUP(N299,1),1))</f>
        <v>2.2999999999999998</v>
      </c>
      <c r="P299" s="32">
        <f>IF(Taxi_journeydata_clean!K298="","",IF(O299&gt;200%,'Taxi_location&amp;demand'!F312,VLOOKUP(O299,'Taxi_location&amp;demand'!$E$5:$F$26,2,FALSE)))</f>
        <v>0</v>
      </c>
      <c r="Q299" s="32">
        <f>IF(Taxi_journeydata_clean!K298="","",1+P299)</f>
        <v>1</v>
      </c>
      <c r="S299" t="str">
        <f>IF(Taxi_journeydata_clean!K298="","",VLOOKUP(Taxi_journeydata_clean!G298,'Taxi_location&amp;demand'!$A$5:$B$269,2,FALSE))</f>
        <v>Q</v>
      </c>
      <c r="T299" t="str">
        <f>IF(Taxi_journeydata_clean!K298="","",VLOOKUP(Taxi_journeydata_clean!H298,'Taxi_location&amp;demand'!$A$5:$B$269,2,FALSE))</f>
        <v>Q</v>
      </c>
      <c r="U299" t="str">
        <f>IF(Taxi_journeydata_clean!K298="","",IF(OR(S299="A",T299="A"),"Y","N"))</f>
        <v>N</v>
      </c>
    </row>
    <row r="300" spans="2:21" x14ac:dyDescent="0.35">
      <c r="B300">
        <f>IF(Taxi_journeydata_clean!J299="","",Taxi_journeydata_clean!J299)</f>
        <v>1.7</v>
      </c>
      <c r="C300" s="18">
        <f>IF(Taxi_journeydata_clean!J299="","",Taxi_journeydata_clean!N299)</f>
        <v>10.566666664090008</v>
      </c>
      <c r="D300" s="19">
        <f>IF(Taxi_journeydata_clean!K299="","",Taxi_journeydata_clean!K299)</f>
        <v>9</v>
      </c>
      <c r="F300" s="19">
        <f>IF(Taxi_journeydata_clean!K299="","",Constant+Dist_Mult*Fare_analysis!B300+Dur_Mult*Fare_analysis!C300)</f>
        <v>8.6696666657133026</v>
      </c>
      <c r="G300" s="19">
        <f>IF(Taxi_journeydata_clean!K299="","",F300*(1+1/EXP(B300)))</f>
        <v>10.253471924568331</v>
      </c>
      <c r="H300" s="30">
        <f>IF(Taxi_journeydata_clean!K299="","",(G300-F300)/F300)</f>
        <v>0.18268352405273466</v>
      </c>
      <c r="I300" s="31">
        <f>IF(Taxi_journeydata_clean!K299="","",ROUND(ROUNDUP(H300,1),1))</f>
        <v>0.2</v>
      </c>
      <c r="J300" s="32">
        <f>IF(Taxi_journeydata_clean!K299="","",IF(I300&gt;200%,'Taxi_location&amp;demand'!F313,VLOOKUP(I300,'Taxi_location&amp;demand'!$E$5:$F$26,2,FALSE)))</f>
        <v>-2.1210000000000003E-2</v>
      </c>
      <c r="K300" s="32">
        <f>IF(Taxi_journeydata_clean!K299="","",1+J300)</f>
        <v>0.97879000000000005</v>
      </c>
      <c r="M300" s="19">
        <f>IF(Taxi_journeydata_clean!K299="","",F300*(1+R_/EXP(B300)))</f>
        <v>12.779060845951097</v>
      </c>
      <c r="N300" s="30">
        <f>IF(Taxi_journeydata_clean!K299="","",(M300-F300)/F300)</f>
        <v>0.47399679119032095</v>
      </c>
      <c r="O300" s="31">
        <f>IF(Taxi_journeydata_clean!K299="","",ROUND(ROUNDUP(N300,1),1))</f>
        <v>0.5</v>
      </c>
      <c r="P300" s="32">
        <f>IF(Taxi_journeydata_clean!K299="","",IF(O300&gt;200%,'Taxi_location&amp;demand'!F313,VLOOKUP(O300,'Taxi_location&amp;demand'!$E$5:$F$26,2,FALSE)))</f>
        <v>-6.7670000000000008E-2</v>
      </c>
      <c r="Q300" s="32">
        <f>IF(Taxi_journeydata_clean!K299="","",1+P300)</f>
        <v>0.93232999999999999</v>
      </c>
      <c r="S300" t="str">
        <f>IF(Taxi_journeydata_clean!K299="","",VLOOKUP(Taxi_journeydata_clean!G299,'Taxi_location&amp;demand'!$A$5:$B$269,2,FALSE))</f>
        <v>Bx</v>
      </c>
      <c r="T300" t="str">
        <f>IF(Taxi_journeydata_clean!K299="","",VLOOKUP(Taxi_journeydata_clean!H299,'Taxi_location&amp;demand'!$A$5:$B$269,2,FALSE))</f>
        <v>Bx</v>
      </c>
      <c r="U300" t="str">
        <f>IF(Taxi_journeydata_clean!K299="","",IF(OR(S300="A",T300="A"),"Y","N"))</f>
        <v>N</v>
      </c>
    </row>
    <row r="301" spans="2:21" x14ac:dyDescent="0.35">
      <c r="B301">
        <f>IF(Taxi_journeydata_clean!J300="","",Taxi_journeydata_clean!J300)</f>
        <v>2.81</v>
      </c>
      <c r="C301" s="18">
        <f>IF(Taxi_journeydata_clean!J300="","",Taxi_journeydata_clean!N300)</f>
        <v>18.099999998230487</v>
      </c>
      <c r="D301" s="19">
        <f>IF(Taxi_journeydata_clean!K300="","",Taxi_journeydata_clean!K300)</f>
        <v>13</v>
      </c>
      <c r="F301" s="19">
        <f>IF(Taxi_journeydata_clean!K300="","",Constant+Dist_Mult*Fare_analysis!B301+Dur_Mult*Fare_analysis!C301)</f>
        <v>13.454999999345279</v>
      </c>
      <c r="G301" s="19">
        <f>IF(Taxi_journeydata_clean!K300="","",F301*(1+1/EXP(B301)))</f>
        <v>14.265058171945247</v>
      </c>
      <c r="H301" s="30">
        <f>IF(Taxi_journeydata_clean!K300="","",(G301-F301)/F301)</f>
        <v>6.0204992392373487E-2</v>
      </c>
      <c r="I301" s="31">
        <f>IF(Taxi_journeydata_clean!K300="","",ROUND(ROUNDUP(H301,1),1))</f>
        <v>0.1</v>
      </c>
      <c r="J301" s="32">
        <f>IF(Taxi_journeydata_clean!K300="","",IF(I301&gt;200%,'Taxi_location&amp;demand'!F314,VLOOKUP(I301,'Taxi_location&amp;demand'!$E$5:$F$26,2,FALSE)))</f>
        <v>-9.0899999999999991E-3</v>
      </c>
      <c r="K301" s="32">
        <f>IF(Taxi_journeydata_clean!K300="","",1+J301)</f>
        <v>0.99090999999999996</v>
      </c>
      <c r="M301" s="19">
        <f>IF(Taxi_journeydata_clean!K300="","",F301*(1+R_/EXP(B301)))</f>
        <v>15.556804069968761</v>
      </c>
      <c r="N301" s="30">
        <f>IF(Taxi_journeydata_clean!K300="","",(M301-F301)/F301)</f>
        <v>0.15620989005765556</v>
      </c>
      <c r="O301" s="31">
        <f>IF(Taxi_journeydata_clean!K300="","",ROUND(ROUNDUP(N301,1),1))</f>
        <v>0.2</v>
      </c>
      <c r="P301" s="32">
        <f>IF(Taxi_journeydata_clean!K300="","",IF(O301&gt;200%,'Taxi_location&amp;demand'!F314,VLOOKUP(O301,'Taxi_location&amp;demand'!$E$5:$F$26,2,FALSE)))</f>
        <v>-2.1210000000000003E-2</v>
      </c>
      <c r="Q301" s="32">
        <f>IF(Taxi_journeydata_clean!K300="","",1+P301)</f>
        <v>0.97879000000000005</v>
      </c>
      <c r="S301" t="str">
        <f>IF(Taxi_journeydata_clean!K300="","",VLOOKUP(Taxi_journeydata_clean!G300,'Taxi_location&amp;demand'!$A$5:$B$269,2,FALSE))</f>
        <v>Q</v>
      </c>
      <c r="T301" t="str">
        <f>IF(Taxi_journeydata_clean!K300="","",VLOOKUP(Taxi_journeydata_clean!H300,'Taxi_location&amp;demand'!$A$5:$B$269,2,FALSE))</f>
        <v>Q</v>
      </c>
      <c r="U301" t="str">
        <f>IF(Taxi_journeydata_clean!K300="","",IF(OR(S301="A",T301="A"),"Y","N"))</f>
        <v>N</v>
      </c>
    </row>
    <row r="302" spans="2:21" x14ac:dyDescent="0.35">
      <c r="B302">
        <f>IF(Taxi_journeydata_clean!J301="","",Taxi_journeydata_clean!J301)</f>
        <v>1.3</v>
      </c>
      <c r="C302" s="18">
        <f>IF(Taxi_journeydata_clean!J301="","",Taxi_journeydata_clean!N301)</f>
        <v>8.5166666668374091</v>
      </c>
      <c r="D302" s="19">
        <f>IF(Taxi_journeydata_clean!K301="","",Taxi_journeydata_clean!K301)</f>
        <v>7</v>
      </c>
      <c r="F302" s="19">
        <f>IF(Taxi_journeydata_clean!K301="","",Constant+Dist_Mult*Fare_analysis!B302+Dur_Mult*Fare_analysis!C302)</f>
        <v>7.1911666667298419</v>
      </c>
      <c r="G302" s="19">
        <f>IF(Taxi_journeydata_clean!K301="","",F302*(1+1/EXP(B302)))</f>
        <v>9.1509882124201489</v>
      </c>
      <c r="H302" s="30">
        <f>IF(Taxi_journeydata_clean!K301="","",(G302-F302)/F302)</f>
        <v>0.27253179303401254</v>
      </c>
      <c r="I302" s="31">
        <f>IF(Taxi_journeydata_clean!K301="","",ROUND(ROUNDUP(H302,1),1))</f>
        <v>0.3</v>
      </c>
      <c r="J302" s="32">
        <f>IF(Taxi_journeydata_clean!K301="","",IF(I302&gt;200%,'Taxi_location&amp;demand'!F315,VLOOKUP(I302,'Taxi_location&amp;demand'!$E$5:$F$26,2,FALSE)))</f>
        <v>-3.4340000000000002E-2</v>
      </c>
      <c r="K302" s="32">
        <f>IF(Taxi_journeydata_clean!K301="","",1+J302)</f>
        <v>0.96565999999999996</v>
      </c>
      <c r="M302" s="19">
        <f>IF(Taxi_journeydata_clean!K301="","",F302*(1+R_/EXP(B302)))</f>
        <v>12.27618530089361</v>
      </c>
      <c r="N302" s="30">
        <f>IF(Taxi_journeydata_clean!K301="","",(M302-F302)/F302)</f>
        <v>0.70712011970043287</v>
      </c>
      <c r="O302" s="31">
        <f>IF(Taxi_journeydata_clean!K301="","",ROUND(ROUNDUP(N302,1),1))</f>
        <v>0.8</v>
      </c>
      <c r="P302" s="32">
        <f>IF(Taxi_journeydata_clean!K301="","",IF(O302&gt;200%,'Taxi_location&amp;demand'!F315,VLOOKUP(O302,'Taxi_location&amp;demand'!$E$5:$F$26,2,FALSE)))</f>
        <v>-0.1515</v>
      </c>
      <c r="Q302" s="32">
        <f>IF(Taxi_journeydata_clean!K301="","",1+P302)</f>
        <v>0.84850000000000003</v>
      </c>
      <c r="S302" t="str">
        <f>IF(Taxi_journeydata_clean!K301="","",VLOOKUP(Taxi_journeydata_clean!G301,'Taxi_location&amp;demand'!$A$5:$B$269,2,FALSE))</f>
        <v>B</v>
      </c>
      <c r="T302" t="str">
        <f>IF(Taxi_journeydata_clean!K301="","",VLOOKUP(Taxi_journeydata_clean!H301,'Taxi_location&amp;demand'!$A$5:$B$269,2,FALSE))</f>
        <v>B</v>
      </c>
      <c r="U302" t="str">
        <f>IF(Taxi_journeydata_clean!K301="","",IF(OR(S302="A",T302="A"),"Y","N"))</f>
        <v>N</v>
      </c>
    </row>
    <row r="303" spans="2:21" x14ac:dyDescent="0.35">
      <c r="B303">
        <f>IF(Taxi_journeydata_clean!J302="","",Taxi_journeydata_clean!J302)</f>
        <v>1.41</v>
      </c>
      <c r="C303" s="18">
        <f>IF(Taxi_journeydata_clean!J302="","",Taxi_journeydata_clean!N302)</f>
        <v>8.8500000047497451</v>
      </c>
      <c r="D303" s="19">
        <f>IF(Taxi_journeydata_clean!K302="","",Taxi_journeydata_clean!K302)</f>
        <v>8</v>
      </c>
      <c r="F303" s="19">
        <f>IF(Taxi_journeydata_clean!K302="","",Constant+Dist_Mult*Fare_analysis!B303+Dur_Mult*Fare_analysis!C303)</f>
        <v>7.5125000017574051</v>
      </c>
      <c r="G303" s="19">
        <f>IF(Taxi_journeydata_clean!K302="","",F303*(1+1/EXP(B303)))</f>
        <v>9.34662641687666</v>
      </c>
      <c r="H303" s="30">
        <f>IF(Taxi_journeydata_clean!K302="","",(G303-F303)/F303)</f>
        <v>0.24414328315343711</v>
      </c>
      <c r="I303" s="31">
        <f>IF(Taxi_journeydata_clean!K302="","",ROUND(ROUNDUP(H303,1),1))</f>
        <v>0.3</v>
      </c>
      <c r="J303" s="32">
        <f>IF(Taxi_journeydata_clean!K302="","",IF(I303&gt;200%,'Taxi_location&amp;demand'!F316,VLOOKUP(I303,'Taxi_location&amp;demand'!$E$5:$F$26,2,FALSE)))</f>
        <v>-3.4340000000000002E-2</v>
      </c>
      <c r="K303" s="32">
        <f>IF(Taxi_journeydata_clean!K302="","",1+J303)</f>
        <v>0.96565999999999996</v>
      </c>
      <c r="M303" s="19">
        <f>IF(Taxi_journeydata_clean!K302="","",F303*(1+R_/EXP(B303)))</f>
        <v>12.271385839502551</v>
      </c>
      <c r="N303" s="30">
        <f>IF(Taxi_journeydata_clean!K302="","",(M303-F303)/F303)</f>
        <v>0.63346234098261522</v>
      </c>
      <c r="O303" s="31">
        <f>IF(Taxi_journeydata_clean!K302="","",ROUND(ROUNDUP(N303,1),1))</f>
        <v>0.7</v>
      </c>
      <c r="P303" s="32">
        <f>IF(Taxi_journeydata_clean!K302="","",IF(O303&gt;200%,'Taxi_location&amp;demand'!F316,VLOOKUP(O303,'Taxi_location&amp;demand'!$E$5:$F$26,2,FALSE)))</f>
        <v>-0.1111</v>
      </c>
      <c r="Q303" s="32">
        <f>IF(Taxi_journeydata_clean!K302="","",1+P303)</f>
        <v>0.88890000000000002</v>
      </c>
      <c r="S303" t="str">
        <f>IF(Taxi_journeydata_clean!K302="","",VLOOKUP(Taxi_journeydata_clean!G302,'Taxi_location&amp;demand'!$A$5:$B$269,2,FALSE))</f>
        <v>A</v>
      </c>
      <c r="T303" t="str">
        <f>IF(Taxi_journeydata_clean!K302="","",VLOOKUP(Taxi_journeydata_clean!H302,'Taxi_location&amp;demand'!$A$5:$B$269,2,FALSE))</f>
        <v>A</v>
      </c>
      <c r="U303" t="str">
        <f>IF(Taxi_journeydata_clean!K302="","",IF(OR(S303="A",T303="A"),"Y","N"))</f>
        <v>Y</v>
      </c>
    </row>
    <row r="304" spans="2:21" x14ac:dyDescent="0.35">
      <c r="B304">
        <f>IF(Taxi_journeydata_clean!J303="","",Taxi_journeydata_clean!J303)</f>
        <v>1.6</v>
      </c>
      <c r="C304" s="18">
        <f>IF(Taxi_journeydata_clean!J303="","",Taxi_journeydata_clean!N303)</f>
        <v>9.4666666688863188</v>
      </c>
      <c r="D304" s="19">
        <f>IF(Taxi_journeydata_clean!K303="","",Taxi_journeydata_clean!K303)</f>
        <v>8.5</v>
      </c>
      <c r="F304" s="19">
        <f>IF(Taxi_journeydata_clean!K303="","",Constant+Dist_Mult*Fare_analysis!B304+Dur_Mult*Fare_analysis!C304)</f>
        <v>8.0826666674879384</v>
      </c>
      <c r="G304" s="19">
        <f>IF(Taxi_journeydata_clean!K303="","",F304*(1+1/EXP(B304)))</f>
        <v>9.7145289237652186</v>
      </c>
      <c r="H304" s="30">
        <f>IF(Taxi_journeydata_clean!K303="","",(G304-F304)/F304)</f>
        <v>0.20189651799465544</v>
      </c>
      <c r="I304" s="31">
        <f>IF(Taxi_journeydata_clean!K303="","",ROUND(ROUNDUP(H304,1),1))</f>
        <v>0.3</v>
      </c>
      <c r="J304" s="32">
        <f>IF(Taxi_journeydata_clean!K303="","",IF(I304&gt;200%,'Taxi_location&amp;demand'!F317,VLOOKUP(I304,'Taxi_location&amp;demand'!$E$5:$F$26,2,FALSE)))</f>
        <v>-3.4340000000000002E-2</v>
      </c>
      <c r="K304" s="32">
        <f>IF(Taxi_journeydata_clean!K303="","",1+J304)</f>
        <v>0.96565999999999996</v>
      </c>
      <c r="M304" s="19">
        <f>IF(Taxi_journeydata_clean!K303="","",F304*(1+R_/EXP(B304)))</f>
        <v>12.316751143090375</v>
      </c>
      <c r="N304" s="30">
        <f>IF(Taxi_journeydata_clean!K303="","",(M304-F304)/F304)</f>
        <v>0.52384746888471823</v>
      </c>
      <c r="O304" s="31">
        <f>IF(Taxi_journeydata_clean!K303="","",ROUND(ROUNDUP(N304,1),1))</f>
        <v>0.6</v>
      </c>
      <c r="P304" s="32">
        <f>IF(Taxi_journeydata_clean!K303="","",IF(O304&gt;200%,'Taxi_location&amp;demand'!F317,VLOOKUP(O304,'Taxi_location&amp;demand'!$E$5:$F$26,2,FALSE)))</f>
        <v>-8.8880000000000001E-2</v>
      </c>
      <c r="Q304" s="32">
        <f>IF(Taxi_journeydata_clean!K303="","",1+P304)</f>
        <v>0.91112000000000004</v>
      </c>
      <c r="S304" t="str">
        <f>IF(Taxi_journeydata_clean!K303="","",VLOOKUP(Taxi_journeydata_clean!G303,'Taxi_location&amp;demand'!$A$5:$B$269,2,FALSE))</f>
        <v>B</v>
      </c>
      <c r="T304" t="str">
        <f>IF(Taxi_journeydata_clean!K303="","",VLOOKUP(Taxi_journeydata_clean!H303,'Taxi_location&amp;demand'!$A$5:$B$269,2,FALSE))</f>
        <v>B</v>
      </c>
      <c r="U304" t="str">
        <f>IF(Taxi_journeydata_clean!K303="","",IF(OR(S304="A",T304="A"),"Y","N"))</f>
        <v>N</v>
      </c>
    </row>
    <row r="305" spans="2:21" x14ac:dyDescent="0.35">
      <c r="B305">
        <f>IF(Taxi_journeydata_clean!J304="","",Taxi_journeydata_clean!J304)</f>
        <v>2</v>
      </c>
      <c r="C305" s="18">
        <f>IF(Taxi_journeydata_clean!J304="","",Taxi_journeydata_clean!N304)</f>
        <v>12.133333330275491</v>
      </c>
      <c r="D305" s="19">
        <f>IF(Taxi_journeydata_clean!K304="","",Taxi_journeydata_clean!K304)</f>
        <v>10</v>
      </c>
      <c r="F305" s="19">
        <f>IF(Taxi_journeydata_clean!K304="","",Constant+Dist_Mult*Fare_analysis!B305+Dur_Mult*Fare_analysis!C305)</f>
        <v>9.7893333322019309</v>
      </c>
      <c r="G305" s="19">
        <f>IF(Taxi_journeydata_clean!K304="","",F305*(1+1/EXP(B305)))</f>
        <v>11.114175531413094</v>
      </c>
      <c r="H305" s="30">
        <f>IF(Taxi_journeydata_clean!K304="","",(G305-F305)/F305)</f>
        <v>0.13533528323661284</v>
      </c>
      <c r="I305" s="31">
        <f>IF(Taxi_journeydata_clean!K304="","",ROUND(ROUNDUP(H305,1),1))</f>
        <v>0.2</v>
      </c>
      <c r="J305" s="32">
        <f>IF(Taxi_journeydata_clean!K304="","",IF(I305&gt;200%,'Taxi_location&amp;demand'!F318,VLOOKUP(I305,'Taxi_location&amp;demand'!$E$5:$F$26,2,FALSE)))</f>
        <v>-2.1210000000000003E-2</v>
      </c>
      <c r="K305" s="32">
        <f>IF(Taxi_journeydata_clean!K304="","",1+J305)</f>
        <v>0.97879000000000005</v>
      </c>
      <c r="M305" s="19">
        <f>IF(Taxi_journeydata_clean!K304="","",F305*(1+R_/EXP(B305)))</f>
        <v>13.226813282929969</v>
      </c>
      <c r="N305" s="30">
        <f>IF(Taxi_journeydata_clean!K304="","",(M305-F305)/F305)</f>
        <v>0.35114545945845732</v>
      </c>
      <c r="O305" s="31">
        <f>IF(Taxi_journeydata_clean!K304="","",ROUND(ROUNDUP(N305,1),1))</f>
        <v>0.4</v>
      </c>
      <c r="P305" s="32">
        <f>IF(Taxi_journeydata_clean!K304="","",IF(O305&gt;200%,'Taxi_location&amp;demand'!F318,VLOOKUP(O305,'Taxi_location&amp;demand'!$E$5:$F$26,2,FALSE)))</f>
        <v>-4.6460000000000001E-2</v>
      </c>
      <c r="Q305" s="32">
        <f>IF(Taxi_journeydata_clean!K304="","",1+P305)</f>
        <v>0.95354000000000005</v>
      </c>
      <c r="S305" t="str">
        <f>IF(Taxi_journeydata_clean!K304="","",VLOOKUP(Taxi_journeydata_clean!G304,'Taxi_location&amp;demand'!$A$5:$B$269,2,FALSE))</f>
        <v>A</v>
      </c>
      <c r="T305" t="str">
        <f>IF(Taxi_journeydata_clean!K304="","",VLOOKUP(Taxi_journeydata_clean!H304,'Taxi_location&amp;demand'!$A$5:$B$269,2,FALSE))</f>
        <v>A</v>
      </c>
      <c r="U305" t="str">
        <f>IF(Taxi_journeydata_clean!K304="","",IF(OR(S305="A",T305="A"),"Y","N"))</f>
        <v>Y</v>
      </c>
    </row>
    <row r="306" spans="2:21" x14ac:dyDescent="0.35">
      <c r="B306">
        <f>IF(Taxi_journeydata_clean!J305="","",Taxi_journeydata_clean!J305)</f>
        <v>2.71</v>
      </c>
      <c r="C306" s="18">
        <f>IF(Taxi_journeydata_clean!J305="","",Taxi_journeydata_clean!N305)</f>
        <v>12.883333337958902</v>
      </c>
      <c r="D306" s="19">
        <f>IF(Taxi_journeydata_clean!K305="","",Taxi_journeydata_clean!K305)</f>
        <v>11.5</v>
      </c>
      <c r="F306" s="19">
        <f>IF(Taxi_journeydata_clean!K305="","",Constant+Dist_Mult*Fare_analysis!B306+Dur_Mult*Fare_analysis!C306)</f>
        <v>11.344833335044793</v>
      </c>
      <c r="G306" s="19">
        <f>IF(Taxi_journeydata_clean!K305="","",F306*(1+1/EXP(B306)))</f>
        <v>12.09968231787275</v>
      </c>
      <c r="H306" s="30">
        <f>IF(Taxi_journeydata_clean!K305="","",(G306-F306)/F306)</f>
        <v>6.6536806715016966E-2</v>
      </c>
      <c r="I306" s="31">
        <f>IF(Taxi_journeydata_clean!K305="","",ROUND(ROUNDUP(H306,1),1))</f>
        <v>0.1</v>
      </c>
      <c r="J306" s="32">
        <f>IF(Taxi_journeydata_clean!K305="","",IF(I306&gt;200%,'Taxi_location&amp;demand'!F319,VLOOKUP(I306,'Taxi_location&amp;demand'!$E$5:$F$26,2,FALSE)))</f>
        <v>-9.0899999999999991E-3</v>
      </c>
      <c r="K306" s="32">
        <f>IF(Taxi_journeydata_clean!K305="","",1+J306)</f>
        <v>0.99090999999999996</v>
      </c>
      <c r="M306" s="19">
        <f>IF(Taxi_journeydata_clean!K305="","",F306*(1+R_/EXP(B306)))</f>
        <v>13.303389792442916</v>
      </c>
      <c r="N306" s="30">
        <f>IF(Taxi_journeydata_clean!K305="","",(M306-F306)/F306)</f>
        <v>0.17263862760751519</v>
      </c>
      <c r="O306" s="31">
        <f>IF(Taxi_journeydata_clean!K305="","",ROUND(ROUNDUP(N306,1),1))</f>
        <v>0.2</v>
      </c>
      <c r="P306" s="32">
        <f>IF(Taxi_journeydata_clean!K305="","",IF(O306&gt;200%,'Taxi_location&amp;demand'!F319,VLOOKUP(O306,'Taxi_location&amp;demand'!$E$5:$F$26,2,FALSE)))</f>
        <v>-2.1210000000000003E-2</v>
      </c>
      <c r="Q306" s="32">
        <f>IF(Taxi_journeydata_clean!K305="","",1+P306)</f>
        <v>0.97879000000000005</v>
      </c>
      <c r="S306" t="str">
        <f>IF(Taxi_journeydata_clean!K305="","",VLOOKUP(Taxi_journeydata_clean!G305,'Taxi_location&amp;demand'!$A$5:$B$269,2,FALSE))</f>
        <v>Q</v>
      </c>
      <c r="T306" t="str">
        <f>IF(Taxi_journeydata_clean!K305="","",VLOOKUP(Taxi_journeydata_clean!H305,'Taxi_location&amp;demand'!$A$5:$B$269,2,FALSE))</f>
        <v>Q</v>
      </c>
      <c r="U306" t="str">
        <f>IF(Taxi_journeydata_clean!K305="","",IF(OR(S306="A",T306="A"),"Y","N"))</f>
        <v>N</v>
      </c>
    </row>
    <row r="307" spans="2:21" x14ac:dyDescent="0.35">
      <c r="B307">
        <f>IF(Taxi_journeydata_clean!J306="","",Taxi_journeydata_clean!J306)</f>
        <v>2.87</v>
      </c>
      <c r="C307" s="18">
        <f>IF(Taxi_journeydata_clean!J306="","",Taxi_journeydata_clean!N306)</f>
        <v>17.233333338517696</v>
      </c>
      <c r="D307" s="19">
        <f>IF(Taxi_journeydata_clean!K306="","",Taxi_journeydata_clean!K306)</f>
        <v>13</v>
      </c>
      <c r="F307" s="19">
        <f>IF(Taxi_journeydata_clean!K306="","",Constant+Dist_Mult*Fare_analysis!B307+Dur_Mult*Fare_analysis!C307)</f>
        <v>13.242333335251548</v>
      </c>
      <c r="G307" s="19">
        <f>IF(Taxi_journeydata_clean!K306="","",F307*(1+1/EXP(B307)))</f>
        <v>13.993159420772836</v>
      </c>
      <c r="H307" s="30">
        <f>IF(Taxi_journeydata_clean!K306="","",(G307-F307)/F307)</f>
        <v>5.6698926579846987E-2</v>
      </c>
      <c r="I307" s="31">
        <f>IF(Taxi_journeydata_clean!K306="","",ROUND(ROUNDUP(H307,1),1))</f>
        <v>0.1</v>
      </c>
      <c r="J307" s="32">
        <f>IF(Taxi_journeydata_clean!K306="","",IF(I307&gt;200%,'Taxi_location&amp;demand'!F320,VLOOKUP(I307,'Taxi_location&amp;demand'!$E$5:$F$26,2,FALSE)))</f>
        <v>-9.0899999999999991E-3</v>
      </c>
      <c r="K307" s="32">
        <f>IF(Taxi_journeydata_clean!K306="","",1+J307)</f>
        <v>0.99090999999999996</v>
      </c>
      <c r="M307" s="19">
        <f>IF(Taxi_journeydata_clean!K306="","",F307*(1+R_/EXP(B307)))</f>
        <v>15.190451848535462</v>
      </c>
      <c r="N307" s="30">
        <f>IF(Taxi_journeydata_clean!K306="","",(M307-F307)/F307)</f>
        <v>0.14711293425139477</v>
      </c>
      <c r="O307" s="31">
        <f>IF(Taxi_journeydata_clean!K306="","",ROUND(ROUNDUP(N307,1),1))</f>
        <v>0.2</v>
      </c>
      <c r="P307" s="32">
        <f>IF(Taxi_journeydata_clean!K306="","",IF(O307&gt;200%,'Taxi_location&amp;demand'!F320,VLOOKUP(O307,'Taxi_location&amp;demand'!$E$5:$F$26,2,FALSE)))</f>
        <v>-2.1210000000000003E-2</v>
      </c>
      <c r="Q307" s="32">
        <f>IF(Taxi_journeydata_clean!K306="","",1+P307)</f>
        <v>0.97879000000000005</v>
      </c>
      <c r="S307" t="str">
        <f>IF(Taxi_journeydata_clean!K306="","",VLOOKUP(Taxi_journeydata_clean!G306,'Taxi_location&amp;demand'!$A$5:$B$269,2,FALSE))</f>
        <v>Bx</v>
      </c>
      <c r="T307" t="str">
        <f>IF(Taxi_journeydata_clean!K306="","",VLOOKUP(Taxi_journeydata_clean!H306,'Taxi_location&amp;demand'!$A$5:$B$269,2,FALSE))</f>
        <v>Bx</v>
      </c>
      <c r="U307" t="str">
        <f>IF(Taxi_journeydata_clean!K306="","",IF(OR(S307="A",T307="A"),"Y","N"))</f>
        <v>N</v>
      </c>
    </row>
    <row r="308" spans="2:21" x14ac:dyDescent="0.35">
      <c r="B308">
        <f>IF(Taxi_journeydata_clean!J307="","",Taxi_journeydata_clean!J307)</f>
        <v>0.87</v>
      </c>
      <c r="C308" s="18">
        <f>IF(Taxi_journeydata_clean!J307="","",Taxi_journeydata_clean!N307)</f>
        <v>7.5666666647884995</v>
      </c>
      <c r="D308" s="19">
        <f>IF(Taxi_journeydata_clean!K307="","",Taxi_journeydata_clean!K307)</f>
        <v>6.5</v>
      </c>
      <c r="F308" s="19">
        <f>IF(Taxi_journeydata_clean!K307="","",Constant+Dist_Mult*Fare_analysis!B308+Dur_Mult*Fare_analysis!C308)</f>
        <v>6.0656666659717446</v>
      </c>
      <c r="G308" s="19">
        <f>IF(Taxi_journeydata_clean!K307="","",F308*(1+1/EXP(B308)))</f>
        <v>8.6068871129003686</v>
      </c>
      <c r="H308" s="30">
        <f>IF(Taxi_journeydata_clean!K307="","",(G308-F308)/F308)</f>
        <v>0.41895154924763905</v>
      </c>
      <c r="I308" s="31">
        <f>IF(Taxi_journeydata_clean!K307="","",ROUND(ROUNDUP(H308,1),1))</f>
        <v>0.5</v>
      </c>
      <c r="J308" s="32">
        <f>IF(Taxi_journeydata_clean!K307="","",IF(I308&gt;200%,'Taxi_location&amp;demand'!F321,VLOOKUP(I308,'Taxi_location&amp;demand'!$E$5:$F$26,2,FALSE)))</f>
        <v>-6.7670000000000008E-2</v>
      </c>
      <c r="K308" s="32">
        <f>IF(Taxi_journeydata_clean!K307="","",1+J308)</f>
        <v>0.93232999999999999</v>
      </c>
      <c r="M308" s="19">
        <f>IF(Taxi_journeydata_clean!K307="","",F308*(1+R_/EXP(B308)))</f>
        <v>12.65920236546752</v>
      </c>
      <c r="N308" s="30">
        <f>IF(Taxi_journeydata_clean!K307="","",(M308-F308)/F308)</f>
        <v>1.0870257240618519</v>
      </c>
      <c r="O308" s="31">
        <f>IF(Taxi_journeydata_clean!K307="","",ROUND(ROUNDUP(N308,1),1))</f>
        <v>1.1000000000000001</v>
      </c>
      <c r="P308" s="32">
        <f>IF(Taxi_journeydata_clean!K307="","",IF(O308&gt;200%,'Taxi_location&amp;demand'!F321,VLOOKUP(O308,'Taxi_location&amp;demand'!$E$5:$F$26,2,FALSE)))</f>
        <v>-0.35349999999999998</v>
      </c>
      <c r="Q308" s="32">
        <f>IF(Taxi_journeydata_clean!K307="","",1+P308)</f>
        <v>0.64650000000000007</v>
      </c>
      <c r="S308" t="str">
        <f>IF(Taxi_journeydata_clean!K307="","",VLOOKUP(Taxi_journeydata_clean!G307,'Taxi_location&amp;demand'!$A$5:$B$269,2,FALSE))</f>
        <v>Q</v>
      </c>
      <c r="T308" t="str">
        <f>IF(Taxi_journeydata_clean!K307="","",VLOOKUP(Taxi_journeydata_clean!H307,'Taxi_location&amp;demand'!$A$5:$B$269,2,FALSE))</f>
        <v>Q</v>
      </c>
      <c r="U308" t="str">
        <f>IF(Taxi_journeydata_clean!K307="","",IF(OR(S308="A",T308="A"),"Y","N"))</f>
        <v>N</v>
      </c>
    </row>
    <row r="309" spans="2:21" x14ac:dyDescent="0.35">
      <c r="B309">
        <f>IF(Taxi_journeydata_clean!J308="","",Taxi_journeydata_clean!J308)</f>
        <v>0.92</v>
      </c>
      <c r="C309" s="18">
        <f>IF(Taxi_journeydata_clean!J308="","",Taxi_journeydata_clean!N308)</f>
        <v>5.8333333348855376</v>
      </c>
      <c r="D309" s="19">
        <f>IF(Taxi_journeydata_clean!K308="","",Taxi_journeydata_clean!K308)</f>
        <v>6</v>
      </c>
      <c r="F309" s="19">
        <f>IF(Taxi_journeydata_clean!K308="","",Constant+Dist_Mult*Fare_analysis!B309+Dur_Mult*Fare_analysis!C309)</f>
        <v>5.5143333339076488</v>
      </c>
      <c r="G309" s="19">
        <f>IF(Taxi_journeydata_clean!K308="","",F309*(1+1/EXP(B309)))</f>
        <v>7.7119001663568962</v>
      </c>
      <c r="H309" s="30">
        <f>IF(Taxi_journeydata_clean!K308="","",(G309-F309)/F309)</f>
        <v>0.39851904108451403</v>
      </c>
      <c r="I309" s="31">
        <f>IF(Taxi_journeydata_clean!K308="","",ROUND(ROUNDUP(H309,1),1))</f>
        <v>0.4</v>
      </c>
      <c r="J309" s="32">
        <f>IF(Taxi_journeydata_clean!K308="","",IF(I309&gt;200%,'Taxi_location&amp;demand'!F322,VLOOKUP(I309,'Taxi_location&amp;demand'!$E$5:$F$26,2,FALSE)))</f>
        <v>-4.6460000000000001E-2</v>
      </c>
      <c r="K309" s="32">
        <f>IF(Taxi_journeydata_clean!K308="","",1+J309)</f>
        <v>0.95354000000000005</v>
      </c>
      <c r="M309" s="19">
        <f>IF(Taxi_journeydata_clean!K308="","",F309*(1+R_/EXP(B309)))</f>
        <v>11.216213853283522</v>
      </c>
      <c r="N309" s="30">
        <f>IF(Taxi_journeydata_clean!K308="","",(M309-F309)/F309)</f>
        <v>1.0340108539168273</v>
      </c>
      <c r="O309" s="31">
        <f>IF(Taxi_journeydata_clean!K308="","",ROUND(ROUNDUP(N309,1),1))</f>
        <v>1.1000000000000001</v>
      </c>
      <c r="P309" s="32">
        <f>IF(Taxi_journeydata_clean!K308="","",IF(O309&gt;200%,'Taxi_location&amp;demand'!F322,VLOOKUP(O309,'Taxi_location&amp;demand'!$E$5:$F$26,2,FALSE)))</f>
        <v>-0.35349999999999998</v>
      </c>
      <c r="Q309" s="32">
        <f>IF(Taxi_journeydata_clean!K308="","",1+P309)</f>
        <v>0.64650000000000007</v>
      </c>
      <c r="S309" t="str">
        <f>IF(Taxi_journeydata_clean!K308="","",VLOOKUP(Taxi_journeydata_clean!G308,'Taxi_location&amp;demand'!$A$5:$B$269,2,FALSE))</f>
        <v>A</v>
      </c>
      <c r="T309" t="str">
        <f>IF(Taxi_journeydata_clean!K308="","",VLOOKUP(Taxi_journeydata_clean!H308,'Taxi_location&amp;demand'!$A$5:$B$269,2,FALSE))</f>
        <v>A</v>
      </c>
      <c r="U309" t="str">
        <f>IF(Taxi_journeydata_clean!K308="","",IF(OR(S309="A",T309="A"),"Y","N"))</f>
        <v>Y</v>
      </c>
    </row>
    <row r="310" spans="2:21" x14ac:dyDescent="0.35">
      <c r="B310">
        <f>IF(Taxi_journeydata_clean!J309="","",Taxi_journeydata_clean!J309)</f>
        <v>0.8</v>
      </c>
      <c r="C310" s="18">
        <f>IF(Taxi_journeydata_clean!J309="","",Taxi_journeydata_clean!N309)</f>
        <v>5.6833333312533796</v>
      </c>
      <c r="D310" s="19">
        <f>IF(Taxi_journeydata_clean!K309="","",Taxi_journeydata_clean!K309)</f>
        <v>5.5</v>
      </c>
      <c r="F310" s="19">
        <f>IF(Taxi_journeydata_clean!K309="","",Constant+Dist_Mult*Fare_analysis!B310+Dur_Mult*Fare_analysis!C310)</f>
        <v>5.2428333325637499</v>
      </c>
      <c r="G310" s="19">
        <f>IF(Taxi_journeydata_clean!K309="","",F310*(1+1/EXP(B310)))</f>
        <v>7.5985902029238606</v>
      </c>
      <c r="H310" s="30">
        <f>IF(Taxi_journeydata_clean!K309="","",(G310-F310)/F310)</f>
        <v>0.44932896411722162</v>
      </c>
      <c r="I310" s="31">
        <f>IF(Taxi_journeydata_clean!K309="","",ROUND(ROUNDUP(H310,1),1))</f>
        <v>0.5</v>
      </c>
      <c r="J310" s="32">
        <f>IF(Taxi_journeydata_clean!K309="","",IF(I310&gt;200%,'Taxi_location&amp;demand'!F323,VLOOKUP(I310,'Taxi_location&amp;demand'!$E$5:$F$26,2,FALSE)))</f>
        <v>-6.7670000000000008E-2</v>
      </c>
      <c r="K310" s="32">
        <f>IF(Taxi_journeydata_clean!K309="","",1+J310)</f>
        <v>0.93232999999999999</v>
      </c>
      <c r="M310" s="19">
        <f>IF(Taxi_journeydata_clean!K309="","",F310*(1+R_/EXP(B310)))</f>
        <v>11.355159023483276</v>
      </c>
      <c r="N310" s="30">
        <f>IF(Taxi_journeydata_clean!K309="","",(M310-F310)/F310)</f>
        <v>1.1658439822901243</v>
      </c>
      <c r="O310" s="31">
        <f>IF(Taxi_journeydata_clean!K309="","",ROUND(ROUNDUP(N310,1),1))</f>
        <v>1.2</v>
      </c>
      <c r="P310" s="32">
        <f>IF(Taxi_journeydata_clean!K309="","",IF(O310&gt;200%,'Taxi_location&amp;demand'!F323,VLOOKUP(O310,'Taxi_location&amp;demand'!$E$5:$F$26,2,FALSE)))</f>
        <v>-0.42419999999999997</v>
      </c>
      <c r="Q310" s="32">
        <f>IF(Taxi_journeydata_clean!K309="","",1+P310)</f>
        <v>0.57580000000000009</v>
      </c>
      <c r="S310" t="str">
        <f>IF(Taxi_journeydata_clean!K309="","",VLOOKUP(Taxi_journeydata_clean!G309,'Taxi_location&amp;demand'!$A$5:$B$269,2,FALSE))</f>
        <v>B</v>
      </c>
      <c r="T310" t="str">
        <f>IF(Taxi_journeydata_clean!K309="","",VLOOKUP(Taxi_journeydata_clean!H309,'Taxi_location&amp;demand'!$A$5:$B$269,2,FALSE))</f>
        <v>B</v>
      </c>
      <c r="U310" t="str">
        <f>IF(Taxi_journeydata_clean!K309="","",IF(OR(S310="A",T310="A"),"Y","N"))</f>
        <v>N</v>
      </c>
    </row>
    <row r="311" spans="2:21" x14ac:dyDescent="0.35">
      <c r="B311">
        <f>IF(Taxi_journeydata_clean!J310="","",Taxi_journeydata_clean!J310)</f>
        <v>1.42</v>
      </c>
      <c r="C311" s="18">
        <f>IF(Taxi_journeydata_clean!J310="","",Taxi_journeydata_clean!N310)</f>
        <v>6.7833333369344473</v>
      </c>
      <c r="D311" s="19">
        <f>IF(Taxi_journeydata_clean!K310="","",Taxi_journeydata_clean!K310)</f>
        <v>7</v>
      </c>
      <c r="F311" s="19">
        <f>IF(Taxi_journeydata_clean!K310="","",Constant+Dist_Mult*Fare_analysis!B311+Dur_Mult*Fare_analysis!C311)</f>
        <v>6.7658333346657455</v>
      </c>
      <c r="G311" s="19">
        <f>IF(Taxi_journeydata_clean!K310="","",F311*(1+1/EXP(B311)))</f>
        <v>8.4012300876436736</v>
      </c>
      <c r="H311" s="30">
        <f>IF(Taxi_journeydata_clean!K310="","",(G311-F311)/F311)</f>
        <v>0.24171401689703639</v>
      </c>
      <c r="I311" s="31">
        <f>IF(Taxi_journeydata_clean!K310="","",ROUND(ROUNDUP(H311,1),1))</f>
        <v>0.3</v>
      </c>
      <c r="J311" s="32">
        <f>IF(Taxi_journeydata_clean!K310="","",IF(I311&gt;200%,'Taxi_location&amp;demand'!F324,VLOOKUP(I311,'Taxi_location&amp;demand'!$E$5:$F$26,2,FALSE)))</f>
        <v>-3.4340000000000002E-2</v>
      </c>
      <c r="K311" s="32">
        <f>IF(Taxi_journeydata_clean!K310="","",1+J311)</f>
        <v>0.96565999999999996</v>
      </c>
      <c r="M311" s="19">
        <f>IF(Taxi_journeydata_clean!K310="","",F311*(1+R_/EXP(B311)))</f>
        <v>11.009088533809164</v>
      </c>
      <c r="N311" s="30">
        <f>IF(Taxi_journeydata_clean!K310="","",(M311-F311)/F311)</f>
        <v>0.6271592853761967</v>
      </c>
      <c r="O311" s="31">
        <f>IF(Taxi_journeydata_clean!K310="","",ROUND(ROUNDUP(N311,1),1))</f>
        <v>0.7</v>
      </c>
      <c r="P311" s="32">
        <f>IF(Taxi_journeydata_clean!K310="","",IF(O311&gt;200%,'Taxi_location&amp;demand'!F324,VLOOKUP(O311,'Taxi_location&amp;demand'!$E$5:$F$26,2,FALSE)))</f>
        <v>-0.1111</v>
      </c>
      <c r="Q311" s="32">
        <f>IF(Taxi_journeydata_clean!K310="","",1+P311)</f>
        <v>0.88890000000000002</v>
      </c>
      <c r="S311" t="str">
        <f>IF(Taxi_journeydata_clean!K310="","",VLOOKUP(Taxi_journeydata_clean!G310,'Taxi_location&amp;demand'!$A$5:$B$269,2,FALSE))</f>
        <v>A</v>
      </c>
      <c r="T311" t="str">
        <f>IF(Taxi_journeydata_clean!K310="","",VLOOKUP(Taxi_journeydata_clean!H310,'Taxi_location&amp;demand'!$A$5:$B$269,2,FALSE))</f>
        <v>A</v>
      </c>
      <c r="U311" t="str">
        <f>IF(Taxi_journeydata_clean!K310="","",IF(OR(S311="A",T311="A"),"Y","N"))</f>
        <v>Y</v>
      </c>
    </row>
    <row r="312" spans="2:21" x14ac:dyDescent="0.35">
      <c r="B312">
        <f>IF(Taxi_journeydata_clean!J311="","",Taxi_journeydata_clean!J311)</f>
        <v>0.8</v>
      </c>
      <c r="C312" s="18">
        <f>IF(Taxi_journeydata_clean!J311="","",Taxi_journeydata_clean!N311)</f>
        <v>4.2166666674893349</v>
      </c>
      <c r="D312" s="19">
        <f>IF(Taxi_journeydata_clean!K311="","",Taxi_journeydata_clean!K311)</f>
        <v>5</v>
      </c>
      <c r="F312" s="19">
        <f>IF(Taxi_journeydata_clean!K311="","",Constant+Dist_Mult*Fare_analysis!B312+Dur_Mult*Fare_analysis!C312)</f>
        <v>4.7001666669710538</v>
      </c>
      <c r="G312" s="19">
        <f>IF(Taxi_journeydata_clean!K311="","",F312*(1+1/EXP(B312)))</f>
        <v>6.8120876866194511</v>
      </c>
      <c r="H312" s="30">
        <f>IF(Taxi_journeydata_clean!K311="","",(G312-F312)/F312)</f>
        <v>0.44932896411722151</v>
      </c>
      <c r="I312" s="31">
        <f>IF(Taxi_journeydata_clean!K311="","",ROUND(ROUNDUP(H312,1),1))</f>
        <v>0.5</v>
      </c>
      <c r="J312" s="32">
        <f>IF(Taxi_journeydata_clean!K311="","",IF(I312&gt;200%,'Taxi_location&amp;demand'!F325,VLOOKUP(I312,'Taxi_location&amp;demand'!$E$5:$F$26,2,FALSE)))</f>
        <v>-6.7670000000000008E-2</v>
      </c>
      <c r="K312" s="32">
        <f>IF(Taxi_journeydata_clean!K311="","",1+J312)</f>
        <v>0.93232999999999999</v>
      </c>
      <c r="M312" s="19">
        <f>IF(Taxi_journeydata_clean!K311="","",F312*(1+R_/EXP(B312)))</f>
        <v>10.179827691419888</v>
      </c>
      <c r="N312" s="30">
        <f>IF(Taxi_journeydata_clean!K311="","",(M312-F312)/F312)</f>
        <v>1.1658439822901243</v>
      </c>
      <c r="O312" s="31">
        <f>IF(Taxi_journeydata_clean!K311="","",ROUND(ROUNDUP(N312,1),1))</f>
        <v>1.2</v>
      </c>
      <c r="P312" s="32">
        <f>IF(Taxi_journeydata_clean!K311="","",IF(O312&gt;200%,'Taxi_location&amp;demand'!F325,VLOOKUP(O312,'Taxi_location&amp;demand'!$E$5:$F$26,2,FALSE)))</f>
        <v>-0.42419999999999997</v>
      </c>
      <c r="Q312" s="32">
        <f>IF(Taxi_journeydata_clean!K311="","",1+P312)</f>
        <v>0.57580000000000009</v>
      </c>
      <c r="S312" t="str">
        <f>IF(Taxi_journeydata_clean!K311="","",VLOOKUP(Taxi_journeydata_clean!G311,'Taxi_location&amp;demand'!$A$5:$B$269,2,FALSE))</f>
        <v>Q</v>
      </c>
      <c r="T312" t="str">
        <f>IF(Taxi_journeydata_clean!K311="","",VLOOKUP(Taxi_journeydata_clean!H311,'Taxi_location&amp;demand'!$A$5:$B$269,2,FALSE))</f>
        <v>Q</v>
      </c>
      <c r="U312" t="str">
        <f>IF(Taxi_journeydata_clean!K311="","",IF(OR(S312="A",T312="A"),"Y","N"))</f>
        <v>N</v>
      </c>
    </row>
    <row r="313" spans="2:21" x14ac:dyDescent="0.35">
      <c r="B313">
        <f>IF(Taxi_journeydata_clean!J312="","",Taxi_journeydata_clean!J312)</f>
        <v>2.2000000000000002</v>
      </c>
      <c r="C313" s="18">
        <f>IF(Taxi_journeydata_clean!J312="","",Taxi_journeydata_clean!N312)</f>
        <v>7.8666666615754366</v>
      </c>
      <c r="D313" s="19">
        <f>IF(Taxi_journeydata_clean!K312="","",Taxi_journeydata_clean!K312)</f>
        <v>9</v>
      </c>
      <c r="F313" s="19">
        <f>IF(Taxi_journeydata_clean!K312="","",Constant+Dist_Mult*Fare_analysis!B313+Dur_Mult*Fare_analysis!C313)</f>
        <v>8.5706666647829124</v>
      </c>
      <c r="G313" s="19">
        <f>IF(Taxi_journeydata_clean!K312="","",F313*(1+1/EXP(B313)))</f>
        <v>9.5203236005116292</v>
      </c>
      <c r="H313" s="30">
        <f>IF(Taxi_journeydata_clean!K312="","",(G313-F313)/F313)</f>
        <v>0.11080315836233386</v>
      </c>
      <c r="I313" s="31">
        <f>IF(Taxi_journeydata_clean!K312="","",ROUND(ROUNDUP(H313,1),1))</f>
        <v>0.2</v>
      </c>
      <c r="J313" s="32">
        <f>IF(Taxi_journeydata_clean!K312="","",IF(I313&gt;200%,'Taxi_location&amp;demand'!F326,VLOOKUP(I313,'Taxi_location&amp;demand'!$E$5:$F$26,2,FALSE)))</f>
        <v>-2.1210000000000003E-2</v>
      </c>
      <c r="K313" s="32">
        <f>IF(Taxi_journeydata_clean!K312="","",1+J313)</f>
        <v>0.97879000000000005</v>
      </c>
      <c r="M313" s="19">
        <f>IF(Taxi_journeydata_clean!K312="","",F313*(1+R_/EXP(B313)))</f>
        <v>11.034678362614546</v>
      </c>
      <c r="N313" s="30">
        <f>IF(Taxi_journeydata_clean!K312="","",(M313-F313)/F313)</f>
        <v>0.28749358646233675</v>
      </c>
      <c r="O313" s="31">
        <f>IF(Taxi_journeydata_clean!K312="","",ROUND(ROUNDUP(N313,1),1))</f>
        <v>0.3</v>
      </c>
      <c r="P313" s="32">
        <f>IF(Taxi_journeydata_clean!K312="","",IF(O313&gt;200%,'Taxi_location&amp;demand'!F326,VLOOKUP(O313,'Taxi_location&amp;demand'!$E$5:$F$26,2,FALSE)))</f>
        <v>-3.4340000000000002E-2</v>
      </c>
      <c r="Q313" s="32">
        <f>IF(Taxi_journeydata_clean!K312="","",1+P313)</f>
        <v>0.96565999999999996</v>
      </c>
      <c r="S313" t="str">
        <f>IF(Taxi_journeydata_clean!K312="","",VLOOKUP(Taxi_journeydata_clean!G312,'Taxi_location&amp;demand'!$A$5:$B$269,2,FALSE))</f>
        <v>A</v>
      </c>
      <c r="T313" t="str">
        <f>IF(Taxi_journeydata_clean!K312="","",VLOOKUP(Taxi_journeydata_clean!H312,'Taxi_location&amp;demand'!$A$5:$B$269,2,FALSE))</f>
        <v>Bx</v>
      </c>
      <c r="U313" t="str">
        <f>IF(Taxi_journeydata_clean!K312="","",IF(OR(S313="A",T313="A"),"Y","N"))</f>
        <v>Y</v>
      </c>
    </row>
    <row r="314" spans="2:21" x14ac:dyDescent="0.35">
      <c r="B314">
        <f>IF(Taxi_journeydata_clean!J313="","",Taxi_journeydata_clean!J313)</f>
        <v>9.17</v>
      </c>
      <c r="C314" s="18">
        <f>IF(Taxi_journeydata_clean!J313="","",Taxi_journeydata_clean!N313)</f>
        <v>34.149999999208376</v>
      </c>
      <c r="D314" s="19">
        <f>IF(Taxi_journeydata_clean!K313="","",Taxi_journeydata_clean!K313)</f>
        <v>30.5</v>
      </c>
      <c r="F314" s="19">
        <f>IF(Taxi_journeydata_clean!K313="","",Constant+Dist_Mult*Fare_analysis!B314+Dur_Mult*Fare_analysis!C314)</f>
        <v>30.841499999707096</v>
      </c>
      <c r="G314" s="19">
        <f>IF(Taxi_journeydata_clean!K313="","",F314*(1+1/EXP(B314)))</f>
        <v>30.844711109041938</v>
      </c>
      <c r="H314" s="30">
        <f>IF(Taxi_journeydata_clean!K313="","",(G314-F314)/F314)</f>
        <v>1.041165097311226E-4</v>
      </c>
      <c r="I314" s="31">
        <f>IF(Taxi_journeydata_clean!K313="","",ROUND(ROUNDUP(H314,1),1))</f>
        <v>0.1</v>
      </c>
      <c r="J314" s="32">
        <f>IF(Taxi_journeydata_clean!K313="","",IF(I314&gt;200%,'Taxi_location&amp;demand'!F327,VLOOKUP(I314,'Taxi_location&amp;demand'!$E$5:$F$26,2,FALSE)))</f>
        <v>-9.0899999999999991E-3</v>
      </c>
      <c r="K314" s="32">
        <f>IF(Taxi_journeydata_clean!K313="","",1+J314)</f>
        <v>0.99090999999999996</v>
      </c>
      <c r="M314" s="19">
        <f>IF(Taxi_journeydata_clean!K313="","",F314*(1+R_/EXP(B314)))</f>
        <v>30.84983165155565</v>
      </c>
      <c r="N314" s="30">
        <f>IF(Taxi_journeydata_clean!K313="","",(M314-F314)/F314)</f>
        <v>2.7014418392857077E-4</v>
      </c>
      <c r="O314" s="31">
        <f>IF(Taxi_journeydata_clean!K313="","",ROUND(ROUNDUP(N314,1),1))</f>
        <v>0.1</v>
      </c>
      <c r="P314" s="32">
        <f>IF(Taxi_journeydata_clean!K313="","",IF(O314&gt;200%,'Taxi_location&amp;demand'!F327,VLOOKUP(O314,'Taxi_location&amp;demand'!$E$5:$F$26,2,FALSE)))</f>
        <v>-9.0899999999999991E-3</v>
      </c>
      <c r="Q314" s="32">
        <f>IF(Taxi_journeydata_clean!K313="","",1+P314)</f>
        <v>0.99090999999999996</v>
      </c>
      <c r="S314" t="str">
        <f>IF(Taxi_journeydata_clean!K313="","",VLOOKUP(Taxi_journeydata_clean!G313,'Taxi_location&amp;demand'!$A$5:$B$269,2,FALSE))</f>
        <v>Q</v>
      </c>
      <c r="T314" t="str">
        <f>IF(Taxi_journeydata_clean!K313="","",VLOOKUP(Taxi_journeydata_clean!H313,'Taxi_location&amp;demand'!$A$5:$B$269,2,FALSE))</f>
        <v>Q</v>
      </c>
      <c r="U314" t="str">
        <f>IF(Taxi_journeydata_clean!K313="","",IF(OR(S314="A",T314="A"),"Y","N"))</f>
        <v>N</v>
      </c>
    </row>
    <row r="315" spans="2:21" x14ac:dyDescent="0.35">
      <c r="B315">
        <f>IF(Taxi_journeydata_clean!J314="","",Taxi_journeydata_clean!J314)</f>
        <v>3.55</v>
      </c>
      <c r="C315" s="18">
        <f>IF(Taxi_journeydata_clean!J314="","",Taxi_journeydata_clean!N314)</f>
        <v>22.299999995157123</v>
      </c>
      <c r="D315" s="19">
        <f>IF(Taxi_journeydata_clean!K314="","",Taxi_journeydata_clean!K314)</f>
        <v>15.5</v>
      </c>
      <c r="F315" s="19">
        <f>IF(Taxi_journeydata_clean!K314="","",Constant+Dist_Mult*Fare_analysis!B315+Dur_Mult*Fare_analysis!C315)</f>
        <v>16.340999998208133</v>
      </c>
      <c r="G315" s="19">
        <f>IF(Taxi_journeydata_clean!K314="","",F315*(1+1/EXP(B315)))</f>
        <v>16.810389334746588</v>
      </c>
      <c r="H315" s="30">
        <f>IF(Taxi_journeydata_clean!K314="","",(G315-F315)/F315)</f>
        <v>2.8724639654239405E-2</v>
      </c>
      <c r="I315" s="31">
        <f>IF(Taxi_journeydata_clean!K314="","",ROUND(ROUNDUP(H315,1),1))</f>
        <v>0.1</v>
      </c>
      <c r="J315" s="32">
        <f>IF(Taxi_journeydata_clean!K314="","",IF(I315&gt;200%,'Taxi_location&amp;demand'!F328,VLOOKUP(I315,'Taxi_location&amp;demand'!$E$5:$F$26,2,FALSE)))</f>
        <v>-9.0899999999999991E-3</v>
      </c>
      <c r="K315" s="32">
        <f>IF(Taxi_journeydata_clean!K314="","",1+J315)</f>
        <v>0.99090999999999996</v>
      </c>
      <c r="M315" s="19">
        <f>IF(Taxi_journeydata_clean!K314="","",F315*(1+R_/EXP(B315)))</f>
        <v>17.558893294781264</v>
      </c>
      <c r="N315" s="30">
        <f>IF(Taxi_journeydata_clean!K314="","",(M315-F315)/F315)</f>
        <v>7.4529912288518352E-2</v>
      </c>
      <c r="O315" s="31">
        <f>IF(Taxi_journeydata_clean!K314="","",ROUND(ROUNDUP(N315,1),1))</f>
        <v>0.1</v>
      </c>
      <c r="P315" s="32">
        <f>IF(Taxi_journeydata_clean!K314="","",IF(O315&gt;200%,'Taxi_location&amp;demand'!F328,VLOOKUP(O315,'Taxi_location&amp;demand'!$E$5:$F$26,2,FALSE)))</f>
        <v>-9.0899999999999991E-3</v>
      </c>
      <c r="Q315" s="32">
        <f>IF(Taxi_journeydata_clean!K314="","",1+P315)</f>
        <v>0.99090999999999996</v>
      </c>
      <c r="S315" t="str">
        <f>IF(Taxi_journeydata_clean!K314="","",VLOOKUP(Taxi_journeydata_clean!G314,'Taxi_location&amp;demand'!$A$5:$B$269,2,FALSE))</f>
        <v>B</v>
      </c>
      <c r="T315" t="str">
        <f>IF(Taxi_journeydata_clean!K314="","",VLOOKUP(Taxi_journeydata_clean!H314,'Taxi_location&amp;demand'!$A$5:$B$269,2,FALSE))</f>
        <v>B</v>
      </c>
      <c r="U315" t="str">
        <f>IF(Taxi_journeydata_clean!K314="","",IF(OR(S315="A",T315="A"),"Y","N"))</f>
        <v>N</v>
      </c>
    </row>
    <row r="316" spans="2:21" x14ac:dyDescent="0.35">
      <c r="B316">
        <f>IF(Taxi_journeydata_clean!J315="","",Taxi_journeydata_clean!J315)</f>
        <v>1.04</v>
      </c>
      <c r="C316" s="18">
        <f>IF(Taxi_journeydata_clean!J315="","",Taxi_journeydata_clean!N315)</f>
        <v>4.4000000017695129</v>
      </c>
      <c r="D316" s="19">
        <f>IF(Taxi_journeydata_clean!K315="","",Taxi_journeydata_clean!K315)</f>
        <v>5.5</v>
      </c>
      <c r="F316" s="19">
        <f>IF(Taxi_journeydata_clean!K315="","",Constant+Dist_Mult*Fare_analysis!B316+Dur_Mult*Fare_analysis!C316)</f>
        <v>5.20000000065472</v>
      </c>
      <c r="G316" s="19">
        <f>IF(Taxi_journeydata_clean!K315="","",F316*(1+1/EXP(B316)))</f>
        <v>7.0379643470717905</v>
      </c>
      <c r="H316" s="30">
        <f>IF(Taxi_journeydata_clean!K315="","",(G316-F316)/F316)</f>
        <v>0.3534546819587801</v>
      </c>
      <c r="I316" s="31">
        <f>IF(Taxi_journeydata_clean!K315="","",ROUND(ROUNDUP(H316,1),1))</f>
        <v>0.4</v>
      </c>
      <c r="J316" s="32">
        <f>IF(Taxi_journeydata_clean!K315="","",IF(I316&gt;200%,'Taxi_location&amp;demand'!F329,VLOOKUP(I316,'Taxi_location&amp;demand'!$E$5:$F$26,2,FALSE)))</f>
        <v>-4.6460000000000001E-2</v>
      </c>
      <c r="K316" s="32">
        <f>IF(Taxi_journeydata_clean!K315="","",1+J316)</f>
        <v>0.95354000000000005</v>
      </c>
      <c r="M316" s="19">
        <f>IF(Taxi_journeydata_clean!K315="","",F316*(1+R_/EXP(B316)))</f>
        <v>9.9688438635113599</v>
      </c>
      <c r="N316" s="30">
        <f>IF(Taxi_journeydata_clean!K315="","",(M316-F316)/F316)</f>
        <v>0.91708535812619341</v>
      </c>
      <c r="O316" s="31">
        <f>IF(Taxi_journeydata_clean!K315="","",ROUND(ROUNDUP(N316,1),1))</f>
        <v>1</v>
      </c>
      <c r="P316" s="32">
        <f>IF(Taxi_journeydata_clean!K315="","",IF(O316&gt;200%,'Taxi_location&amp;demand'!F329,VLOOKUP(O316,'Taxi_location&amp;demand'!$E$5:$F$26,2,FALSE)))</f>
        <v>-0.28280000000000005</v>
      </c>
      <c r="Q316" s="32">
        <f>IF(Taxi_journeydata_clean!K315="","",1+P316)</f>
        <v>0.71719999999999995</v>
      </c>
      <c r="S316" t="str">
        <f>IF(Taxi_journeydata_clean!K315="","",VLOOKUP(Taxi_journeydata_clean!G315,'Taxi_location&amp;demand'!$A$5:$B$269,2,FALSE))</f>
        <v>B</v>
      </c>
      <c r="T316" t="str">
        <f>IF(Taxi_journeydata_clean!K315="","",VLOOKUP(Taxi_journeydata_clean!H315,'Taxi_location&amp;demand'!$A$5:$B$269,2,FALSE))</f>
        <v>B</v>
      </c>
      <c r="U316" t="str">
        <f>IF(Taxi_journeydata_clean!K315="","",IF(OR(S316="A",T316="A"),"Y","N"))</f>
        <v>N</v>
      </c>
    </row>
    <row r="317" spans="2:21" x14ac:dyDescent="0.35">
      <c r="B317">
        <f>IF(Taxi_journeydata_clean!J316="","",Taxi_journeydata_clean!J316)</f>
        <v>3.13</v>
      </c>
      <c r="C317" s="18">
        <f>IF(Taxi_journeydata_clean!J316="","",Taxi_journeydata_clean!N316)</f>
        <v>16.766666667535901</v>
      </c>
      <c r="D317" s="19">
        <f>IF(Taxi_journeydata_clean!K316="","",Taxi_journeydata_clean!K316)</f>
        <v>13.5</v>
      </c>
      <c r="F317" s="19">
        <f>IF(Taxi_journeydata_clean!K316="","",Constant+Dist_Mult*Fare_analysis!B317+Dur_Mult*Fare_analysis!C317)</f>
        <v>13.537666666988283</v>
      </c>
      <c r="G317" s="19">
        <f>IF(Taxi_journeydata_clean!K316="","",F317*(1+1/EXP(B317)))</f>
        <v>14.129503633611002</v>
      </c>
      <c r="H317" s="30">
        <f>IF(Taxi_journeydata_clean!K316="","",(G317-F317)/F317)</f>
        <v>4.3717797252750955E-2</v>
      </c>
      <c r="I317" s="31">
        <f>IF(Taxi_journeydata_clean!K316="","",ROUND(ROUNDUP(H317,1),1))</f>
        <v>0.1</v>
      </c>
      <c r="J317" s="32">
        <f>IF(Taxi_journeydata_clean!K316="","",IF(I317&gt;200%,'Taxi_location&amp;demand'!F330,VLOOKUP(I317,'Taxi_location&amp;demand'!$E$5:$F$26,2,FALSE)))</f>
        <v>-9.0899999999999991E-3</v>
      </c>
      <c r="K317" s="32">
        <f>IF(Taxi_journeydata_clean!K316="","",1+J317)</f>
        <v>0.99090999999999996</v>
      </c>
      <c r="M317" s="19">
        <f>IF(Taxi_journeydata_clean!K316="","",F317*(1+R_/EXP(B317)))</f>
        <v>15.073266686429566</v>
      </c>
      <c r="N317" s="30">
        <f>IF(Taxi_journeydata_clean!K316="","",(M317-F317)/F317)</f>
        <v>0.11343166124675361</v>
      </c>
      <c r="O317" s="31">
        <f>IF(Taxi_journeydata_clean!K316="","",ROUND(ROUNDUP(N317,1),1))</f>
        <v>0.2</v>
      </c>
      <c r="P317" s="32">
        <f>IF(Taxi_journeydata_clean!K316="","",IF(O317&gt;200%,'Taxi_location&amp;demand'!F330,VLOOKUP(O317,'Taxi_location&amp;demand'!$E$5:$F$26,2,FALSE)))</f>
        <v>-2.1210000000000003E-2</v>
      </c>
      <c r="Q317" s="32">
        <f>IF(Taxi_journeydata_clean!K316="","",1+P317)</f>
        <v>0.97879000000000005</v>
      </c>
      <c r="S317" t="str">
        <f>IF(Taxi_journeydata_clean!K316="","",VLOOKUP(Taxi_journeydata_clean!G316,'Taxi_location&amp;demand'!$A$5:$B$269,2,FALSE))</f>
        <v>Q</v>
      </c>
      <c r="T317" t="str">
        <f>IF(Taxi_journeydata_clean!K316="","",VLOOKUP(Taxi_journeydata_clean!H316,'Taxi_location&amp;demand'!$A$5:$B$269,2,FALSE))</f>
        <v>Q</v>
      </c>
      <c r="U317" t="str">
        <f>IF(Taxi_journeydata_clean!K316="","",IF(OR(S317="A",T317="A"),"Y","N"))</f>
        <v>N</v>
      </c>
    </row>
    <row r="318" spans="2:21" x14ac:dyDescent="0.35">
      <c r="B318">
        <f>IF(Taxi_journeydata_clean!J317="","",Taxi_journeydata_clean!J317)</f>
        <v>4.28</v>
      </c>
      <c r="C318" s="18">
        <f>IF(Taxi_journeydata_clean!J317="","",Taxi_journeydata_clean!N317)</f>
        <v>14.933333335211501</v>
      </c>
      <c r="D318" s="19">
        <f>IF(Taxi_journeydata_clean!K317="","",Taxi_journeydata_clean!K317)</f>
        <v>15</v>
      </c>
      <c r="F318" s="19">
        <f>IF(Taxi_journeydata_clean!K317="","",Constant+Dist_Mult*Fare_analysis!B318+Dur_Mult*Fare_analysis!C318)</f>
        <v>14.929333334028255</v>
      </c>
      <c r="G318" s="19">
        <f>IF(Taxi_journeydata_clean!K317="","",F318*(1+1/EXP(B318)))</f>
        <v>15.135995050547624</v>
      </c>
      <c r="H318" s="30">
        <f>IF(Taxi_journeydata_clean!K317="","",(G318-F318)/F318)</f>
        <v>1.3842662086479579E-2</v>
      </c>
      <c r="I318" s="31">
        <f>IF(Taxi_journeydata_clean!K317="","",ROUND(ROUNDUP(H318,1),1))</f>
        <v>0.1</v>
      </c>
      <c r="J318" s="32">
        <f>IF(Taxi_journeydata_clean!K317="","",IF(I318&gt;200%,'Taxi_location&amp;demand'!F331,VLOOKUP(I318,'Taxi_location&amp;demand'!$E$5:$F$26,2,FALSE)))</f>
        <v>-9.0899999999999991E-3</v>
      </c>
      <c r="K318" s="32">
        <f>IF(Taxi_journeydata_clean!K317="","",1+J318)</f>
        <v>0.99090999999999996</v>
      </c>
      <c r="M318" s="19">
        <f>IF(Taxi_journeydata_clean!K317="","",F318*(1+R_/EXP(B318)))</f>
        <v>15.465544746633736</v>
      </c>
      <c r="N318" s="30">
        <f>IF(Taxi_journeydata_clean!K317="","",(M318-F318)/F318)</f>
        <v>3.5916634762471263E-2</v>
      </c>
      <c r="O318" s="31">
        <f>IF(Taxi_journeydata_clean!K317="","",ROUND(ROUNDUP(N318,1),1))</f>
        <v>0.1</v>
      </c>
      <c r="P318" s="32">
        <f>IF(Taxi_journeydata_clean!K317="","",IF(O318&gt;200%,'Taxi_location&amp;demand'!F331,VLOOKUP(O318,'Taxi_location&amp;demand'!$E$5:$F$26,2,FALSE)))</f>
        <v>-9.0899999999999991E-3</v>
      </c>
      <c r="Q318" s="32">
        <f>IF(Taxi_journeydata_clean!K317="","",1+P318)</f>
        <v>0.99090999999999996</v>
      </c>
      <c r="S318" t="str">
        <f>IF(Taxi_journeydata_clean!K317="","",VLOOKUP(Taxi_journeydata_clean!G317,'Taxi_location&amp;demand'!$A$5:$B$269,2,FALSE))</f>
        <v>A</v>
      </c>
      <c r="T318" t="str">
        <f>IF(Taxi_journeydata_clean!K317="","",VLOOKUP(Taxi_journeydata_clean!H317,'Taxi_location&amp;demand'!$A$5:$B$269,2,FALSE))</f>
        <v>A</v>
      </c>
      <c r="U318" t="str">
        <f>IF(Taxi_journeydata_clean!K317="","",IF(OR(S318="A",T318="A"),"Y","N"))</f>
        <v>Y</v>
      </c>
    </row>
    <row r="319" spans="2:21" x14ac:dyDescent="0.35">
      <c r="B319">
        <f>IF(Taxi_journeydata_clean!J318="","",Taxi_journeydata_clean!J318)</f>
        <v>0.7</v>
      </c>
      <c r="C319" s="18">
        <f>IF(Taxi_journeydata_clean!J318="","",Taxi_journeydata_clean!N318)</f>
        <v>5.0166666659060866</v>
      </c>
      <c r="D319" s="19">
        <f>IF(Taxi_journeydata_clean!K318="","",Taxi_journeydata_clean!K318)</f>
        <v>5</v>
      </c>
      <c r="F319" s="19">
        <f>IF(Taxi_journeydata_clean!K318="","",Constant+Dist_Mult*Fare_analysis!B319+Dur_Mult*Fare_analysis!C319)</f>
        <v>4.8161666663852518</v>
      </c>
      <c r="G319" s="19">
        <f>IF(Taxi_journeydata_clean!K318="","",F319*(1+1/EXP(B319)))</f>
        <v>7.207804253522232</v>
      </c>
      <c r="H319" s="30">
        <f>IF(Taxi_journeydata_clean!K318="","",(G319-F319)/F319)</f>
        <v>0.49658530379140947</v>
      </c>
      <c r="I319" s="31">
        <f>IF(Taxi_journeydata_clean!K318="","",ROUND(ROUNDUP(H319,1),1))</f>
        <v>0.5</v>
      </c>
      <c r="J319" s="32">
        <f>IF(Taxi_journeydata_clean!K318="","",IF(I319&gt;200%,'Taxi_location&amp;demand'!F332,VLOOKUP(I319,'Taxi_location&amp;demand'!$E$5:$F$26,2,FALSE)))</f>
        <v>-6.7670000000000008E-2</v>
      </c>
      <c r="K319" s="32">
        <f>IF(Taxi_journeydata_clean!K318="","",1+J319)</f>
        <v>0.93232999999999999</v>
      </c>
      <c r="M319" s="19">
        <f>IF(Taxi_journeydata_clean!K318="","",F319*(1+R_/EXP(B319)))</f>
        <v>11.021589667015837</v>
      </c>
      <c r="N319" s="30">
        <f>IF(Taxi_journeydata_clean!K318="","",(M319-F319)/F319)</f>
        <v>1.2884568642405458</v>
      </c>
      <c r="O319" s="31">
        <f>IF(Taxi_journeydata_clean!K318="","",ROUND(ROUNDUP(N319,1),1))</f>
        <v>1.3</v>
      </c>
      <c r="P319" s="32">
        <f>IF(Taxi_journeydata_clean!K318="","",IF(O319&gt;200%,'Taxi_location&amp;demand'!F332,VLOOKUP(O319,'Taxi_location&amp;demand'!$E$5:$F$26,2,FALSE)))</f>
        <v>-0.47469999999999996</v>
      </c>
      <c r="Q319" s="32">
        <f>IF(Taxi_journeydata_clean!K318="","",1+P319)</f>
        <v>0.5253000000000001</v>
      </c>
      <c r="S319" t="str">
        <f>IF(Taxi_journeydata_clean!K318="","",VLOOKUP(Taxi_journeydata_clean!G318,'Taxi_location&amp;demand'!$A$5:$B$269,2,FALSE))</f>
        <v>B</v>
      </c>
      <c r="T319" t="str">
        <f>IF(Taxi_journeydata_clean!K318="","",VLOOKUP(Taxi_journeydata_clean!H318,'Taxi_location&amp;demand'!$A$5:$B$269,2,FALSE))</f>
        <v>B</v>
      </c>
      <c r="U319" t="str">
        <f>IF(Taxi_journeydata_clean!K318="","",IF(OR(S319="A",T319="A"),"Y","N"))</f>
        <v>N</v>
      </c>
    </row>
    <row r="320" spans="2:21" x14ac:dyDescent="0.35">
      <c r="B320">
        <f>IF(Taxi_journeydata_clean!J319="","",Taxi_journeydata_clean!J319)</f>
        <v>0.32</v>
      </c>
      <c r="C320" s="18">
        <f>IF(Taxi_journeydata_clean!J319="","",Taxi_journeydata_clean!N319)</f>
        <v>1.9833333359565586</v>
      </c>
      <c r="D320" s="19">
        <f>IF(Taxi_journeydata_clean!K319="","",Taxi_journeydata_clean!K319)</f>
        <v>3.5</v>
      </c>
      <c r="F320" s="19">
        <f>IF(Taxi_journeydata_clean!K319="","",Constant+Dist_Mult*Fare_analysis!B320+Dur_Mult*Fare_analysis!C320)</f>
        <v>3.0098333343039263</v>
      </c>
      <c r="G320" s="19">
        <f>IF(Taxi_journeydata_clean!K319="","",F320*(1+1/EXP(B320)))</f>
        <v>5.1954209117610182</v>
      </c>
      <c r="H320" s="30">
        <f>IF(Taxi_journeydata_clean!K319="","",(G320-F320)/F320)</f>
        <v>0.72614903707369072</v>
      </c>
      <c r="I320" s="31">
        <f>IF(Taxi_journeydata_clean!K319="","",ROUND(ROUNDUP(H320,1),1))</f>
        <v>0.8</v>
      </c>
      <c r="J320" s="32">
        <f>IF(Taxi_journeydata_clean!K319="","",IF(I320&gt;200%,'Taxi_location&amp;demand'!F333,VLOOKUP(I320,'Taxi_location&amp;demand'!$E$5:$F$26,2,FALSE)))</f>
        <v>-0.1515</v>
      </c>
      <c r="K320" s="32">
        <f>IF(Taxi_journeydata_clean!K319="","",1+J320)</f>
        <v>0.84850000000000003</v>
      </c>
      <c r="M320" s="19">
        <f>IF(Taxi_journeydata_clean!K319="","",F320*(1+R_/EXP(B320)))</f>
        <v>8.6806320773862069</v>
      </c>
      <c r="N320" s="30">
        <f>IF(Taxi_journeydata_clean!K319="","",(M320-F320)/F320)</f>
        <v>1.8840906167296956</v>
      </c>
      <c r="O320" s="31">
        <f>IF(Taxi_journeydata_clean!K319="","",ROUND(ROUNDUP(N320,1),1))</f>
        <v>1.9</v>
      </c>
      <c r="P320" s="32">
        <f>IF(Taxi_journeydata_clean!K319="","",IF(O320&gt;200%,'Taxi_location&amp;demand'!F333,VLOOKUP(O320,'Taxi_location&amp;demand'!$E$5:$F$26,2,FALSE)))</f>
        <v>-0.81810000000000005</v>
      </c>
      <c r="Q320" s="32">
        <f>IF(Taxi_journeydata_clean!K319="","",1+P320)</f>
        <v>0.18189999999999995</v>
      </c>
      <c r="S320" t="str">
        <f>IF(Taxi_journeydata_clean!K319="","",VLOOKUP(Taxi_journeydata_clean!G319,'Taxi_location&amp;demand'!$A$5:$B$269,2,FALSE))</f>
        <v>B</v>
      </c>
      <c r="T320" t="str">
        <f>IF(Taxi_journeydata_clean!K319="","",VLOOKUP(Taxi_journeydata_clean!H319,'Taxi_location&amp;demand'!$A$5:$B$269,2,FALSE))</f>
        <v>B</v>
      </c>
      <c r="U320" t="str">
        <f>IF(Taxi_journeydata_clean!K319="","",IF(OR(S320="A",T320="A"),"Y","N"))</f>
        <v>N</v>
      </c>
    </row>
    <row r="321" spans="2:21" x14ac:dyDescent="0.35">
      <c r="B321">
        <f>IF(Taxi_journeydata_clean!J320="","",Taxi_journeydata_clean!J320)</f>
        <v>1.36</v>
      </c>
      <c r="C321" s="18">
        <f>IF(Taxi_journeydata_clean!J320="","",Taxi_journeydata_clean!N320)</f>
        <v>7.6499999966472387</v>
      </c>
      <c r="D321" s="19">
        <f>IF(Taxi_journeydata_clean!K320="","",Taxi_journeydata_clean!K320)</f>
        <v>7</v>
      </c>
      <c r="F321" s="19">
        <f>IF(Taxi_journeydata_clean!K320="","",Constant+Dist_Mult*Fare_analysis!B321+Dur_Mult*Fare_analysis!C321)</f>
        <v>6.9784999987594789</v>
      </c>
      <c r="G321" s="19">
        <f>IF(Taxi_journeydata_clean!K320="","",F321*(1+1/EXP(B321)))</f>
        <v>8.7696072304114754</v>
      </c>
      <c r="H321" s="30">
        <f>IF(Taxi_journeydata_clean!K320="","",(G321-F321)/F321)</f>
        <v>0.25666077695355588</v>
      </c>
      <c r="I321" s="31">
        <f>IF(Taxi_journeydata_clean!K320="","",ROUND(ROUNDUP(H321,1),1))</f>
        <v>0.3</v>
      </c>
      <c r="J321" s="32">
        <f>IF(Taxi_journeydata_clean!K320="","",IF(I321&gt;200%,'Taxi_location&amp;demand'!F334,VLOOKUP(I321,'Taxi_location&amp;demand'!$E$5:$F$26,2,FALSE)))</f>
        <v>-3.4340000000000002E-2</v>
      </c>
      <c r="K321" s="32">
        <f>IF(Taxi_journeydata_clean!K320="","",1+J321)</f>
        <v>0.96565999999999996</v>
      </c>
      <c r="M321" s="19">
        <f>IF(Taxi_journeydata_clean!K320="","",F321*(1+R_/EXP(B321)))</f>
        <v>11.625766821988449</v>
      </c>
      <c r="N321" s="30">
        <f>IF(Taxi_journeydata_clean!K320="","",(M321-F321)/F321)</f>
        <v>0.66594064971771638</v>
      </c>
      <c r="O321" s="31">
        <f>IF(Taxi_journeydata_clean!K320="","",ROUND(ROUNDUP(N321,1),1))</f>
        <v>0.7</v>
      </c>
      <c r="P321" s="32">
        <f>IF(Taxi_journeydata_clean!K320="","",IF(O321&gt;200%,'Taxi_location&amp;demand'!F334,VLOOKUP(O321,'Taxi_location&amp;demand'!$E$5:$F$26,2,FALSE)))</f>
        <v>-0.1111</v>
      </c>
      <c r="Q321" s="32">
        <f>IF(Taxi_journeydata_clean!K320="","",1+P321)</f>
        <v>0.88890000000000002</v>
      </c>
      <c r="S321" t="str">
        <f>IF(Taxi_journeydata_clean!K320="","",VLOOKUP(Taxi_journeydata_clean!G320,'Taxi_location&amp;demand'!$A$5:$B$269,2,FALSE))</f>
        <v>A</v>
      </c>
      <c r="T321" t="str">
        <f>IF(Taxi_journeydata_clean!K320="","",VLOOKUP(Taxi_journeydata_clean!H320,'Taxi_location&amp;demand'!$A$5:$B$269,2,FALSE))</f>
        <v>A</v>
      </c>
      <c r="U321" t="str">
        <f>IF(Taxi_journeydata_clean!K320="","",IF(OR(S321="A",T321="A"),"Y","N"))</f>
        <v>Y</v>
      </c>
    </row>
    <row r="322" spans="2:21" x14ac:dyDescent="0.35">
      <c r="B322">
        <f>IF(Taxi_journeydata_clean!J321="","",Taxi_journeydata_clean!J321)</f>
        <v>6.13</v>
      </c>
      <c r="C322" s="18">
        <f>IF(Taxi_journeydata_clean!J321="","",Taxi_journeydata_clean!N321)</f>
        <v>15.433333336841315</v>
      </c>
      <c r="D322" s="19">
        <f>IF(Taxi_journeydata_clean!K321="","",Taxi_journeydata_clean!K321)</f>
        <v>17.5</v>
      </c>
      <c r="F322" s="19">
        <f>IF(Taxi_journeydata_clean!K321="","",Constant+Dist_Mult*Fare_analysis!B322+Dur_Mult*Fare_analysis!C322)</f>
        <v>18.444333334631288</v>
      </c>
      <c r="G322" s="19">
        <f>IF(Taxi_journeydata_clean!K321="","",F322*(1+1/EXP(B322)))</f>
        <v>18.48447891940053</v>
      </c>
      <c r="H322" s="30">
        <f>IF(Taxi_journeydata_clean!K321="","",(G322-F322)/F322)</f>
        <v>2.176580960715126E-3</v>
      </c>
      <c r="I322" s="31">
        <f>IF(Taxi_journeydata_clean!K321="","",ROUND(ROUNDUP(H322,1),1))</f>
        <v>0.1</v>
      </c>
      <c r="J322" s="32">
        <f>IF(Taxi_journeydata_clean!K321="","",IF(I322&gt;200%,'Taxi_location&amp;demand'!F335,VLOOKUP(I322,'Taxi_location&amp;demand'!$E$5:$F$26,2,FALSE)))</f>
        <v>-9.0899999999999991E-3</v>
      </c>
      <c r="K322" s="32">
        <f>IF(Taxi_journeydata_clean!K321="","",1+J322)</f>
        <v>0.99090999999999996</v>
      </c>
      <c r="M322" s="19">
        <f>IF(Taxi_journeydata_clean!K321="","",F322*(1+R_/EXP(B322)))</f>
        <v>18.548496413703415</v>
      </c>
      <c r="N322" s="30">
        <f>IF(Taxi_journeydata_clean!K321="","",(M322-F322)/F322)</f>
        <v>5.6474298735725318E-3</v>
      </c>
      <c r="O322" s="31">
        <f>IF(Taxi_journeydata_clean!K321="","",ROUND(ROUNDUP(N322,1),1))</f>
        <v>0.1</v>
      </c>
      <c r="P322" s="32">
        <f>IF(Taxi_journeydata_clean!K321="","",IF(O322&gt;200%,'Taxi_location&amp;demand'!F335,VLOOKUP(O322,'Taxi_location&amp;demand'!$E$5:$F$26,2,FALSE)))</f>
        <v>-9.0899999999999991E-3</v>
      </c>
      <c r="Q322" s="32">
        <f>IF(Taxi_journeydata_clean!K321="","",1+P322)</f>
        <v>0.99090999999999996</v>
      </c>
      <c r="S322" t="str">
        <f>IF(Taxi_journeydata_clean!K321="","",VLOOKUP(Taxi_journeydata_clean!G321,'Taxi_location&amp;demand'!$A$5:$B$269,2,FALSE))</f>
        <v>Bx</v>
      </c>
      <c r="T322" t="str">
        <f>IF(Taxi_journeydata_clean!K321="","",VLOOKUP(Taxi_journeydata_clean!H321,'Taxi_location&amp;demand'!$A$5:$B$269,2,FALSE))</f>
        <v>Bx</v>
      </c>
      <c r="U322" t="str">
        <f>IF(Taxi_journeydata_clean!K321="","",IF(OR(S322="A",T322="A"),"Y","N"))</f>
        <v>N</v>
      </c>
    </row>
    <row r="323" spans="2:21" x14ac:dyDescent="0.35">
      <c r="B323">
        <f>IF(Taxi_journeydata_clean!J322="","",Taxi_journeydata_clean!J322)</f>
        <v>1.1499999999999999</v>
      </c>
      <c r="C323" s="18">
        <f>IF(Taxi_journeydata_clean!J322="","",Taxi_journeydata_clean!N322)</f>
        <v>7.8333333309274167</v>
      </c>
      <c r="D323" s="19">
        <f>IF(Taxi_journeydata_clean!K322="","",Taxi_journeydata_clean!K322)</f>
        <v>7</v>
      </c>
      <c r="F323" s="19">
        <f>IF(Taxi_journeydata_clean!K322="","",Constant+Dist_Mult*Fare_analysis!B323+Dur_Mult*Fare_analysis!C323)</f>
        <v>6.6683333324431437</v>
      </c>
      <c r="G323" s="19">
        <f>IF(Taxi_journeydata_clean!K322="","",F323*(1+1/EXP(B323)))</f>
        <v>8.779772855970597</v>
      </c>
      <c r="H323" s="30">
        <f>IF(Taxi_journeydata_clean!K322="","",(G323-F323)/F323)</f>
        <v>0.31663676937905322</v>
      </c>
      <c r="I323" s="31">
        <f>IF(Taxi_journeydata_clean!K322="","",ROUND(ROUNDUP(H323,1),1))</f>
        <v>0.4</v>
      </c>
      <c r="J323" s="32">
        <f>IF(Taxi_journeydata_clean!K322="","",IF(I323&gt;200%,'Taxi_location&amp;demand'!F336,VLOOKUP(I323,'Taxi_location&amp;demand'!$E$5:$F$26,2,FALSE)))</f>
        <v>-4.6460000000000001E-2</v>
      </c>
      <c r="K323" s="32">
        <f>IF(Taxi_journeydata_clean!K322="","",1+J323)</f>
        <v>0.95354000000000005</v>
      </c>
      <c r="M323" s="19">
        <f>IF(Taxi_journeydata_clean!K322="","",F323*(1+R_/EXP(B323)))</f>
        <v>12.146745050927025</v>
      </c>
      <c r="N323" s="30">
        <f>IF(Taxi_journeydata_clean!K322="","",(M323-F323)/F323)</f>
        <v>0.82155636879008587</v>
      </c>
      <c r="O323" s="31">
        <f>IF(Taxi_journeydata_clean!K322="","",ROUND(ROUNDUP(N323,1),1))</f>
        <v>0.9</v>
      </c>
      <c r="P323" s="32">
        <f>IF(Taxi_journeydata_clean!K322="","",IF(O323&gt;200%,'Taxi_location&amp;demand'!F336,VLOOKUP(O323,'Taxi_location&amp;demand'!$E$5:$F$26,2,FALSE)))</f>
        <v>-0.19190000000000002</v>
      </c>
      <c r="Q323" s="32">
        <f>IF(Taxi_journeydata_clean!K322="","",1+P323)</f>
        <v>0.80810000000000004</v>
      </c>
      <c r="S323" t="str">
        <f>IF(Taxi_journeydata_clean!K322="","",VLOOKUP(Taxi_journeydata_clean!G322,'Taxi_location&amp;demand'!$A$5:$B$269,2,FALSE))</f>
        <v>Q</v>
      </c>
      <c r="T323" t="str">
        <f>IF(Taxi_journeydata_clean!K322="","",VLOOKUP(Taxi_journeydata_clean!H322,'Taxi_location&amp;demand'!$A$5:$B$269,2,FALSE))</f>
        <v>Q</v>
      </c>
      <c r="U323" t="str">
        <f>IF(Taxi_journeydata_clean!K322="","",IF(OR(S323="A",T323="A"),"Y","N"))</f>
        <v>N</v>
      </c>
    </row>
    <row r="324" spans="2:21" x14ac:dyDescent="0.35">
      <c r="B324">
        <f>IF(Taxi_journeydata_clean!J323="","",Taxi_journeydata_clean!J323)</f>
        <v>2.02</v>
      </c>
      <c r="C324" s="18">
        <f>IF(Taxi_journeydata_clean!J323="","",Taxi_journeydata_clean!N323)</f>
        <v>9.6500000031664968</v>
      </c>
      <c r="D324" s="19">
        <f>IF(Taxi_journeydata_clean!K323="","",Taxi_journeydata_clean!K323)</f>
        <v>9</v>
      </c>
      <c r="F324" s="19">
        <f>IF(Taxi_journeydata_clean!K323="","",Constant+Dist_Mult*Fare_analysis!B324+Dur_Mult*Fare_analysis!C324)</f>
        <v>8.9065000011716045</v>
      </c>
      <c r="G324" s="19">
        <f>IF(Taxi_journeydata_clean!K323="","",F324*(1+1/EXP(B324)))</f>
        <v>10.087995901063127</v>
      </c>
      <c r="H324" s="30">
        <f>IF(Taxi_journeydata_clean!K323="","",(G324-F324)/F324)</f>
        <v>0.13265546508012163</v>
      </c>
      <c r="I324" s="31">
        <f>IF(Taxi_journeydata_clean!K323="","",ROUND(ROUNDUP(H324,1),1))</f>
        <v>0.2</v>
      </c>
      <c r="J324" s="32">
        <f>IF(Taxi_journeydata_clean!K323="","",IF(I324&gt;200%,'Taxi_location&amp;demand'!F337,VLOOKUP(I324,'Taxi_location&amp;demand'!$E$5:$F$26,2,FALSE)))</f>
        <v>-2.1210000000000003E-2</v>
      </c>
      <c r="K324" s="32">
        <f>IF(Taxi_journeydata_clean!K323="","",1+J324)</f>
        <v>0.97879000000000005</v>
      </c>
      <c r="M324" s="19">
        <f>IF(Taxi_journeydata_clean!K323="","",F324*(1+R_/EXP(B324)))</f>
        <v>11.972048841752555</v>
      </c>
      <c r="N324" s="30">
        <f>IF(Taxi_journeydata_clean!K323="","",(M324-F324)/F324)</f>
        <v>0.34419231349887086</v>
      </c>
      <c r="O324" s="31">
        <f>IF(Taxi_journeydata_clean!K323="","",ROUND(ROUNDUP(N324,1),1))</f>
        <v>0.4</v>
      </c>
      <c r="P324" s="32">
        <f>IF(Taxi_journeydata_clean!K323="","",IF(O324&gt;200%,'Taxi_location&amp;demand'!F337,VLOOKUP(O324,'Taxi_location&amp;demand'!$E$5:$F$26,2,FALSE)))</f>
        <v>-4.6460000000000001E-2</v>
      </c>
      <c r="Q324" s="32">
        <f>IF(Taxi_journeydata_clean!K323="","",1+P324)</f>
        <v>0.95354000000000005</v>
      </c>
      <c r="S324" t="str">
        <f>IF(Taxi_journeydata_clean!K323="","",VLOOKUP(Taxi_journeydata_clean!G323,'Taxi_location&amp;demand'!$A$5:$B$269,2,FALSE))</f>
        <v>Q</v>
      </c>
      <c r="T324" t="str">
        <f>IF(Taxi_journeydata_clean!K323="","",VLOOKUP(Taxi_journeydata_clean!H323,'Taxi_location&amp;demand'!$A$5:$B$269,2,FALSE))</f>
        <v>Q</v>
      </c>
      <c r="U324" t="str">
        <f>IF(Taxi_journeydata_clean!K323="","",IF(OR(S324="A",T324="A"),"Y","N"))</f>
        <v>N</v>
      </c>
    </row>
    <row r="325" spans="2:21" x14ac:dyDescent="0.35">
      <c r="B325">
        <f>IF(Taxi_journeydata_clean!J324="","",Taxi_journeydata_clean!J324)</f>
        <v>1.38</v>
      </c>
      <c r="C325" s="18">
        <f>IF(Taxi_journeydata_clean!J324="","",Taxi_journeydata_clean!N324)</f>
        <v>4.7499999997671694</v>
      </c>
      <c r="D325" s="19">
        <f>IF(Taxi_journeydata_clean!K324="","",Taxi_journeydata_clean!K324)</f>
        <v>6.5</v>
      </c>
      <c r="F325" s="19">
        <f>IF(Taxi_journeydata_clean!K324="","",Constant+Dist_Mult*Fare_analysis!B325+Dur_Mult*Fare_analysis!C325)</f>
        <v>5.9414999999138534</v>
      </c>
      <c r="G325" s="19">
        <f>IF(Taxi_journeydata_clean!K324="","",F325*(1+1/EXP(B325)))</f>
        <v>7.4362539728967239</v>
      </c>
      <c r="H325" s="30">
        <f>IF(Taxi_journeydata_clean!K324="","",(G325-F325)/F325)</f>
        <v>0.25157855305975646</v>
      </c>
      <c r="I325" s="31">
        <f>IF(Taxi_journeydata_clean!K324="","",ROUND(ROUNDUP(H325,1),1))</f>
        <v>0.3</v>
      </c>
      <c r="J325" s="32">
        <f>IF(Taxi_journeydata_clean!K324="","",IF(I325&gt;200%,'Taxi_location&amp;demand'!F338,VLOOKUP(I325,'Taxi_location&amp;demand'!$E$5:$F$26,2,FALSE)))</f>
        <v>-3.4340000000000002E-2</v>
      </c>
      <c r="K325" s="32">
        <f>IF(Taxi_journeydata_clean!K324="","",1+J325)</f>
        <v>0.96565999999999996</v>
      </c>
      <c r="M325" s="19">
        <f>IF(Taxi_journeydata_clean!K324="","",F325*(1+R_/EXP(B325)))</f>
        <v>9.8198387307144586</v>
      </c>
      <c r="N325" s="30">
        <f>IF(Taxi_journeydata_clean!K324="","",(M325-F325)/F325)</f>
        <v>0.65275414135434451</v>
      </c>
      <c r="O325" s="31">
        <f>IF(Taxi_journeydata_clean!K324="","",ROUND(ROUNDUP(N325,1),1))</f>
        <v>0.7</v>
      </c>
      <c r="P325" s="32">
        <f>IF(Taxi_journeydata_clean!K324="","",IF(O325&gt;200%,'Taxi_location&amp;demand'!F338,VLOOKUP(O325,'Taxi_location&amp;demand'!$E$5:$F$26,2,FALSE)))</f>
        <v>-0.1111</v>
      </c>
      <c r="Q325" s="32">
        <f>IF(Taxi_journeydata_clean!K324="","",1+P325)</f>
        <v>0.88890000000000002</v>
      </c>
      <c r="S325" t="str">
        <f>IF(Taxi_journeydata_clean!K324="","",VLOOKUP(Taxi_journeydata_clean!G324,'Taxi_location&amp;demand'!$A$5:$B$269,2,FALSE))</f>
        <v>A</v>
      </c>
      <c r="T325" t="str">
        <f>IF(Taxi_journeydata_clean!K324="","",VLOOKUP(Taxi_journeydata_clean!H324,'Taxi_location&amp;demand'!$A$5:$B$269,2,FALSE))</f>
        <v>A</v>
      </c>
      <c r="U325" t="str">
        <f>IF(Taxi_journeydata_clean!K324="","",IF(OR(S325="A",T325="A"),"Y","N"))</f>
        <v>Y</v>
      </c>
    </row>
    <row r="326" spans="2:21" x14ac:dyDescent="0.35">
      <c r="B326">
        <f>IF(Taxi_journeydata_clean!J325="","",Taxi_journeydata_clean!J325)</f>
        <v>25.3</v>
      </c>
      <c r="C326" s="18">
        <f>IF(Taxi_journeydata_clean!J325="","",Taxi_journeydata_clean!N325)</f>
        <v>38.833333337679505</v>
      </c>
      <c r="D326" s="19">
        <f>IF(Taxi_journeydata_clean!K325="","",Taxi_journeydata_clean!K325)</f>
        <v>68.5</v>
      </c>
      <c r="F326" s="19">
        <f>IF(Taxi_journeydata_clean!K325="","",Constant+Dist_Mult*Fare_analysis!B326+Dur_Mult*Fare_analysis!C326)</f>
        <v>61.60833333494142</v>
      </c>
      <c r="G326" s="19">
        <f>IF(Taxi_journeydata_clean!K325="","",F326*(1+1/EXP(B326)))</f>
        <v>61.608333335575274</v>
      </c>
      <c r="H326" s="30">
        <f>IF(Taxi_journeydata_clean!K325="","",(G326-F326)/F326)</f>
        <v>1.0288443526681475E-11</v>
      </c>
      <c r="I326" s="31">
        <f>IF(Taxi_journeydata_clean!K325="","",ROUND(ROUNDUP(H326,1),1))</f>
        <v>0.1</v>
      </c>
      <c r="J326" s="32">
        <f>IF(Taxi_journeydata_clean!K325="","",IF(I326&gt;200%,'Taxi_location&amp;demand'!F339,VLOOKUP(I326,'Taxi_location&amp;demand'!$E$5:$F$26,2,FALSE)))</f>
        <v>-9.0899999999999991E-3</v>
      </c>
      <c r="K326" s="32">
        <f>IF(Taxi_journeydata_clean!K325="","",1+J326)</f>
        <v>0.99090999999999996</v>
      </c>
      <c r="M326" s="19">
        <f>IF(Taxi_journeydata_clean!K325="","",F326*(1+R_/EXP(B326)))</f>
        <v>61.608333336586036</v>
      </c>
      <c r="N326" s="30">
        <f>IF(Taxi_journeydata_clean!K325="","",(M326-F326)/F326)</f>
        <v>2.6694685957852719E-11</v>
      </c>
      <c r="O326" s="31">
        <f>IF(Taxi_journeydata_clean!K325="","",ROUND(ROUNDUP(N326,1),1))</f>
        <v>0.1</v>
      </c>
      <c r="P326" s="32">
        <f>IF(Taxi_journeydata_clean!K325="","",IF(O326&gt;200%,'Taxi_location&amp;demand'!F339,VLOOKUP(O326,'Taxi_location&amp;demand'!$E$5:$F$26,2,FALSE)))</f>
        <v>-9.0899999999999991E-3</v>
      </c>
      <c r="Q326" s="32">
        <f>IF(Taxi_journeydata_clean!K325="","",1+P326)</f>
        <v>0.99090999999999996</v>
      </c>
      <c r="S326" t="str">
        <f>IF(Taxi_journeydata_clean!K325="","",VLOOKUP(Taxi_journeydata_clean!G325,'Taxi_location&amp;demand'!$A$5:$B$269,2,FALSE))</f>
        <v>Q</v>
      </c>
      <c r="T326" t="str">
        <f>IF(Taxi_journeydata_clean!K325="","",VLOOKUP(Taxi_journeydata_clean!H325,'Taxi_location&amp;demand'!$A$5:$B$269,2,FALSE))</f>
        <v>B</v>
      </c>
      <c r="U326" t="str">
        <f>IF(Taxi_journeydata_clean!K325="","",IF(OR(S326="A",T326="A"),"Y","N"))</f>
        <v>N</v>
      </c>
    </row>
    <row r="327" spans="2:21" x14ac:dyDescent="0.35">
      <c r="B327">
        <f>IF(Taxi_journeydata_clean!J326="","",Taxi_journeydata_clean!J326)</f>
        <v>3.39</v>
      </c>
      <c r="C327" s="18">
        <f>IF(Taxi_journeydata_clean!J326="","",Taxi_journeydata_clean!N326)</f>
        <v>13.866666670655832</v>
      </c>
      <c r="D327" s="19">
        <f>IF(Taxi_journeydata_clean!K326="","",Taxi_journeydata_clean!K326)</f>
        <v>13</v>
      </c>
      <c r="F327" s="19">
        <f>IF(Taxi_journeydata_clean!K326="","",Constant+Dist_Mult*Fare_analysis!B327+Dur_Mult*Fare_analysis!C327)</f>
        <v>12.932666668142659</v>
      </c>
      <c r="G327" s="19">
        <f>IF(Taxi_journeydata_clean!K326="","",F327*(1+1/EXP(B327)))</f>
        <v>13.36860975030895</v>
      </c>
      <c r="H327" s="30">
        <f>IF(Taxi_journeydata_clean!K326="","",(G327-F327)/F327)</f>
        <v>3.3708676899572486E-2</v>
      </c>
      <c r="I327" s="31">
        <f>IF(Taxi_journeydata_clean!K326="","",ROUND(ROUNDUP(H327,1),1))</f>
        <v>0.1</v>
      </c>
      <c r="J327" s="32">
        <f>IF(Taxi_journeydata_clean!K326="","",IF(I327&gt;200%,'Taxi_location&amp;demand'!F340,VLOOKUP(I327,'Taxi_location&amp;demand'!$E$5:$F$26,2,FALSE)))</f>
        <v>-9.0899999999999991E-3</v>
      </c>
      <c r="K327" s="32">
        <f>IF(Taxi_journeydata_clean!K326="","",1+J327)</f>
        <v>0.99090999999999996</v>
      </c>
      <c r="M327" s="19">
        <f>IF(Taxi_journeydata_clean!K326="","",F327*(1+R_/EXP(B327)))</f>
        <v>14.063779192711605</v>
      </c>
      <c r="N327" s="30">
        <f>IF(Taxi_journeydata_clean!K326="","",(M327-F327)/F327)</f>
        <v>8.7461662284642527E-2</v>
      </c>
      <c r="O327" s="31">
        <f>IF(Taxi_journeydata_clean!K326="","",ROUND(ROUNDUP(N327,1),1))</f>
        <v>0.1</v>
      </c>
      <c r="P327" s="32">
        <f>IF(Taxi_journeydata_clean!K326="","",IF(O327&gt;200%,'Taxi_location&amp;demand'!F340,VLOOKUP(O327,'Taxi_location&amp;demand'!$E$5:$F$26,2,FALSE)))</f>
        <v>-9.0899999999999991E-3</v>
      </c>
      <c r="Q327" s="32">
        <f>IF(Taxi_journeydata_clean!K326="","",1+P327)</f>
        <v>0.99090999999999996</v>
      </c>
      <c r="S327" t="str">
        <f>IF(Taxi_journeydata_clean!K326="","",VLOOKUP(Taxi_journeydata_clean!G326,'Taxi_location&amp;demand'!$A$5:$B$269,2,FALSE))</f>
        <v>Q</v>
      </c>
      <c r="T327" t="str">
        <f>IF(Taxi_journeydata_clean!K326="","",VLOOKUP(Taxi_journeydata_clean!H326,'Taxi_location&amp;demand'!$A$5:$B$269,2,FALSE))</f>
        <v>Q</v>
      </c>
      <c r="U327" t="str">
        <f>IF(Taxi_journeydata_clean!K326="","",IF(OR(S327="A",T327="A"),"Y","N"))</f>
        <v>N</v>
      </c>
    </row>
    <row r="328" spans="2:21" x14ac:dyDescent="0.35">
      <c r="B328">
        <f>IF(Taxi_journeydata_clean!J327="","",Taxi_journeydata_clean!J327)</f>
        <v>4.62</v>
      </c>
      <c r="C328" s="18">
        <f>IF(Taxi_journeydata_clean!J327="","",Taxi_journeydata_clean!N327)</f>
        <v>25.483333328738809</v>
      </c>
      <c r="D328" s="19">
        <f>IF(Taxi_journeydata_clean!K327="","",Taxi_journeydata_clean!K327)</f>
        <v>19.5</v>
      </c>
      <c r="F328" s="19">
        <f>IF(Taxi_journeydata_clean!K327="","",Constant+Dist_Mult*Fare_analysis!B328+Dur_Mult*Fare_analysis!C328)</f>
        <v>19.444833331633362</v>
      </c>
      <c r="G328" s="19">
        <f>IF(Taxi_journeydata_clean!K327="","",F328*(1+1/EXP(B328)))</f>
        <v>19.636419308893721</v>
      </c>
      <c r="H328" s="30">
        <f>IF(Taxi_journeydata_clean!K327="","",(G328-F328)/F328)</f>
        <v>9.852796061187245E-3</v>
      </c>
      <c r="I328" s="31">
        <f>IF(Taxi_journeydata_clean!K327="","",ROUND(ROUNDUP(H328,1),1))</f>
        <v>0.1</v>
      </c>
      <c r="J328" s="32">
        <f>IF(Taxi_journeydata_clean!K327="","",IF(I328&gt;200%,'Taxi_location&amp;demand'!F341,VLOOKUP(I328,'Taxi_location&amp;demand'!$E$5:$F$26,2,FALSE)))</f>
        <v>-9.0899999999999991E-3</v>
      </c>
      <c r="K328" s="32">
        <f>IF(Taxi_journeydata_clean!K327="","",1+J328)</f>
        <v>0.99090999999999996</v>
      </c>
      <c r="M328" s="19">
        <f>IF(Taxi_journeydata_clean!K327="","",F328*(1+R_/EXP(B328)))</f>
        <v>19.941928726137892</v>
      </c>
      <c r="N328" s="30">
        <f>IF(Taxi_journeydata_clean!K327="","",(M328-F328)/F328)</f>
        <v>2.5564394717430799E-2</v>
      </c>
      <c r="O328" s="31">
        <f>IF(Taxi_journeydata_clean!K327="","",ROUND(ROUNDUP(N328,1),1))</f>
        <v>0.1</v>
      </c>
      <c r="P328" s="32">
        <f>IF(Taxi_journeydata_clean!K327="","",IF(O328&gt;200%,'Taxi_location&amp;demand'!F341,VLOOKUP(O328,'Taxi_location&amp;demand'!$E$5:$F$26,2,FALSE)))</f>
        <v>-9.0899999999999991E-3</v>
      </c>
      <c r="Q328" s="32">
        <f>IF(Taxi_journeydata_clean!K327="","",1+P328)</f>
        <v>0.99090999999999996</v>
      </c>
      <c r="S328" t="str">
        <f>IF(Taxi_journeydata_clean!K327="","",VLOOKUP(Taxi_journeydata_clean!G327,'Taxi_location&amp;demand'!$A$5:$B$269,2,FALSE))</f>
        <v>Q</v>
      </c>
      <c r="T328" t="str">
        <f>IF(Taxi_journeydata_clean!K327="","",VLOOKUP(Taxi_journeydata_clean!H327,'Taxi_location&amp;demand'!$A$5:$B$269,2,FALSE))</f>
        <v>B</v>
      </c>
      <c r="U328" t="str">
        <f>IF(Taxi_journeydata_clean!K327="","",IF(OR(S328="A",T328="A"),"Y","N"))</f>
        <v>N</v>
      </c>
    </row>
    <row r="329" spans="2:21" x14ac:dyDescent="0.35">
      <c r="B329">
        <f>IF(Taxi_journeydata_clean!J328="","",Taxi_journeydata_clean!J328)</f>
        <v>1.08</v>
      </c>
      <c r="C329" s="18">
        <f>IF(Taxi_journeydata_clean!J328="","",Taxi_journeydata_clean!N328)</f>
        <v>5.9999999986030161</v>
      </c>
      <c r="D329" s="19">
        <f>IF(Taxi_journeydata_clean!K328="","",Taxi_journeydata_clean!K328)</f>
        <v>6.5</v>
      </c>
      <c r="F329" s="19">
        <f>IF(Taxi_journeydata_clean!K328="","",Constant+Dist_Mult*Fare_analysis!B329+Dur_Mult*Fare_analysis!C329)</f>
        <v>5.8639999994831165</v>
      </c>
      <c r="G329" s="19">
        <f>IF(Taxi_journeydata_clean!K328="","",F329*(1+1/EXP(B329)))</f>
        <v>7.8553881616895085</v>
      </c>
      <c r="H329" s="30">
        <f>IF(Taxi_journeydata_clean!K328="","",(G329-F329)/F329)</f>
        <v>0.33959552564493917</v>
      </c>
      <c r="I329" s="31">
        <f>IF(Taxi_journeydata_clean!K328="","",ROUND(ROUNDUP(H329,1),1))</f>
        <v>0.4</v>
      </c>
      <c r="J329" s="32">
        <f>IF(Taxi_journeydata_clean!K328="","",IF(I329&gt;200%,'Taxi_location&amp;demand'!F342,VLOOKUP(I329,'Taxi_location&amp;demand'!$E$5:$F$26,2,FALSE)))</f>
        <v>-4.6460000000000001E-2</v>
      </c>
      <c r="K329" s="32">
        <f>IF(Taxi_journeydata_clean!K328="","",1+J329)</f>
        <v>0.95354000000000005</v>
      </c>
      <c r="M329" s="19">
        <f>IF(Taxi_journeydata_clean!K328="","",F329*(1+R_/EXP(B329)))</f>
        <v>11.030922434304026</v>
      </c>
      <c r="N329" s="30">
        <f>IF(Taxi_journeydata_clean!K328="","",(M329-F329)/F329)</f>
        <v>0.88112592688887259</v>
      </c>
      <c r="O329" s="31">
        <f>IF(Taxi_journeydata_clean!K328="","",ROUND(ROUNDUP(N329,1),1))</f>
        <v>0.9</v>
      </c>
      <c r="P329" s="32">
        <f>IF(Taxi_journeydata_clean!K328="","",IF(O329&gt;200%,'Taxi_location&amp;demand'!F342,VLOOKUP(O329,'Taxi_location&amp;demand'!$E$5:$F$26,2,FALSE)))</f>
        <v>-0.19190000000000002</v>
      </c>
      <c r="Q329" s="32">
        <f>IF(Taxi_journeydata_clean!K328="","",1+P329)</f>
        <v>0.80810000000000004</v>
      </c>
      <c r="S329" t="str">
        <f>IF(Taxi_journeydata_clean!K328="","",VLOOKUP(Taxi_journeydata_clean!G328,'Taxi_location&amp;demand'!$A$5:$B$269,2,FALSE))</f>
        <v>A</v>
      </c>
      <c r="T329" t="str">
        <f>IF(Taxi_journeydata_clean!K328="","",VLOOKUP(Taxi_journeydata_clean!H328,'Taxi_location&amp;demand'!$A$5:$B$269,2,FALSE))</f>
        <v>A</v>
      </c>
      <c r="U329" t="str">
        <f>IF(Taxi_journeydata_clean!K328="","",IF(OR(S329="A",T329="A"),"Y","N"))</f>
        <v>Y</v>
      </c>
    </row>
    <row r="330" spans="2:21" x14ac:dyDescent="0.35">
      <c r="B330">
        <f>IF(Taxi_journeydata_clean!J329="","",Taxi_journeydata_clean!J329)</f>
        <v>1.49</v>
      </c>
      <c r="C330" s="18">
        <f>IF(Taxi_journeydata_clean!J329="","",Taxi_journeydata_clean!N329)</f>
        <v>8.6333333293441683</v>
      </c>
      <c r="D330" s="19">
        <f>IF(Taxi_journeydata_clean!K329="","",Taxi_journeydata_clean!K329)</f>
        <v>8</v>
      </c>
      <c r="F330" s="19">
        <f>IF(Taxi_journeydata_clean!K329="","",Constant+Dist_Mult*Fare_analysis!B330+Dur_Mult*Fare_analysis!C330)</f>
        <v>7.5763333318573416</v>
      </c>
      <c r="G330" s="19">
        <f>IF(Taxi_journeydata_clean!K329="","",F330*(1+1/EXP(B330)))</f>
        <v>9.2838316941099954</v>
      </c>
      <c r="H330" s="30">
        <f>IF(Taxi_journeydata_clean!K329="","",(G330-F330)/F330)</f>
        <v>0.22537265553943886</v>
      </c>
      <c r="I330" s="31">
        <f>IF(Taxi_journeydata_clean!K329="","",ROUND(ROUNDUP(H330,1),1))</f>
        <v>0.3</v>
      </c>
      <c r="J330" s="32">
        <f>IF(Taxi_journeydata_clean!K329="","",IF(I330&gt;200%,'Taxi_location&amp;demand'!F343,VLOOKUP(I330,'Taxi_location&amp;demand'!$E$5:$F$26,2,FALSE)))</f>
        <v>-3.4340000000000002E-2</v>
      </c>
      <c r="K330" s="32">
        <f>IF(Taxi_journeydata_clean!K329="","",1+J330)</f>
        <v>0.96565999999999996</v>
      </c>
      <c r="M330" s="19">
        <f>IF(Taxi_journeydata_clean!K329="","",F330*(1+R_/EXP(B330)))</f>
        <v>12.006665781744031</v>
      </c>
      <c r="N330" s="30">
        <f>IF(Taxi_journeydata_clean!K329="","",(M330-F330)/F330)</f>
        <v>0.58475944178139683</v>
      </c>
      <c r="O330" s="31">
        <f>IF(Taxi_journeydata_clean!K329="","",ROUND(ROUNDUP(N330,1),1))</f>
        <v>0.6</v>
      </c>
      <c r="P330" s="32">
        <f>IF(Taxi_journeydata_clean!K329="","",IF(O330&gt;200%,'Taxi_location&amp;demand'!F343,VLOOKUP(O330,'Taxi_location&amp;demand'!$E$5:$F$26,2,FALSE)))</f>
        <v>-8.8880000000000001E-2</v>
      </c>
      <c r="Q330" s="32">
        <f>IF(Taxi_journeydata_clean!K329="","",1+P330)</f>
        <v>0.91112000000000004</v>
      </c>
      <c r="S330" t="str">
        <f>IF(Taxi_journeydata_clean!K329="","",VLOOKUP(Taxi_journeydata_clean!G329,'Taxi_location&amp;demand'!$A$5:$B$269,2,FALSE))</f>
        <v>A</v>
      </c>
      <c r="T330" t="str">
        <f>IF(Taxi_journeydata_clean!K329="","",VLOOKUP(Taxi_journeydata_clean!H329,'Taxi_location&amp;demand'!$A$5:$B$269,2,FALSE))</f>
        <v>A</v>
      </c>
      <c r="U330" t="str">
        <f>IF(Taxi_journeydata_clean!K329="","",IF(OR(S330="A",T330="A"),"Y","N"))</f>
        <v>Y</v>
      </c>
    </row>
    <row r="331" spans="2:21" x14ac:dyDescent="0.35">
      <c r="B331">
        <f>IF(Taxi_journeydata_clean!J330="","",Taxi_journeydata_clean!J330)</f>
        <v>0.59</v>
      </c>
      <c r="C331" s="18">
        <f>IF(Taxi_journeydata_clean!J330="","",Taxi_journeydata_clean!N330)</f>
        <v>5.1333333284128457</v>
      </c>
      <c r="D331" s="19">
        <f>IF(Taxi_journeydata_clean!K330="","",Taxi_journeydata_clean!K330)</f>
        <v>5.5</v>
      </c>
      <c r="F331" s="19">
        <f>IF(Taxi_journeydata_clean!K330="","",Constant+Dist_Mult*Fare_analysis!B331+Dur_Mult*Fare_analysis!C331)</f>
        <v>4.6613333315127532</v>
      </c>
      <c r="G331" s="19">
        <f>IF(Taxi_journeydata_clean!K330="","",F331*(1+1/EXP(B331)))</f>
        <v>7.2452375804126703</v>
      </c>
      <c r="H331" s="30">
        <f>IF(Taxi_journeydata_clean!K330="","",(G331-F331)/F331)</f>
        <v>0.55432728473450676</v>
      </c>
      <c r="I331" s="31">
        <f>IF(Taxi_journeydata_clean!K330="","",ROUND(ROUNDUP(H331,1),1))</f>
        <v>0.6</v>
      </c>
      <c r="J331" s="32">
        <f>IF(Taxi_journeydata_clean!K330="","",IF(I331&gt;200%,'Taxi_location&amp;demand'!F344,VLOOKUP(I331,'Taxi_location&amp;demand'!$E$5:$F$26,2,FALSE)))</f>
        <v>-8.8880000000000001E-2</v>
      </c>
      <c r="K331" s="32">
        <f>IF(Taxi_journeydata_clean!K330="","",1+J331)</f>
        <v>0.91112000000000004</v>
      </c>
      <c r="M331" s="19">
        <f>IF(Taxi_journeydata_clean!K330="","",F331*(1+R_/EXP(B331)))</f>
        <v>11.365617853460391</v>
      </c>
      <c r="N331" s="30">
        <f>IF(Taxi_journeydata_clean!K330="","",(M331-F331)/F331)</f>
        <v>1.4382761422839248</v>
      </c>
      <c r="O331" s="31">
        <f>IF(Taxi_journeydata_clean!K330="","",ROUND(ROUNDUP(N331,1),1))</f>
        <v>1.5</v>
      </c>
      <c r="P331" s="32">
        <f>IF(Taxi_journeydata_clean!K330="","",IF(O331&gt;200%,'Taxi_location&amp;demand'!F344,VLOOKUP(O331,'Taxi_location&amp;demand'!$E$5:$F$26,2,FALSE)))</f>
        <v>-0.60599999999999998</v>
      </c>
      <c r="Q331" s="32">
        <f>IF(Taxi_journeydata_clean!K330="","",1+P331)</f>
        <v>0.39400000000000002</v>
      </c>
      <c r="S331" t="str">
        <f>IF(Taxi_journeydata_clean!K330="","",VLOOKUP(Taxi_journeydata_clean!G330,'Taxi_location&amp;demand'!$A$5:$B$269,2,FALSE))</f>
        <v>A</v>
      </c>
      <c r="T331" t="str">
        <f>IF(Taxi_journeydata_clean!K330="","",VLOOKUP(Taxi_journeydata_clean!H330,'Taxi_location&amp;demand'!$A$5:$B$269,2,FALSE))</f>
        <v>A</v>
      </c>
      <c r="U331" t="str">
        <f>IF(Taxi_journeydata_clean!K330="","",IF(OR(S331="A",T331="A"),"Y","N"))</f>
        <v>Y</v>
      </c>
    </row>
    <row r="332" spans="2:21" x14ac:dyDescent="0.35">
      <c r="B332">
        <f>IF(Taxi_journeydata_clean!J331="","",Taxi_journeydata_clean!J331)</f>
        <v>5.75</v>
      </c>
      <c r="C332" s="18">
        <f>IF(Taxi_journeydata_clean!J331="","",Taxi_journeydata_clean!N331)</f>
        <v>13.19999999483116</v>
      </c>
      <c r="D332" s="19">
        <f>IF(Taxi_journeydata_clean!K331="","",Taxi_journeydata_clean!K331)</f>
        <v>18</v>
      </c>
      <c r="F332" s="19">
        <f>IF(Taxi_journeydata_clean!K331="","",Constant+Dist_Mult*Fare_analysis!B332+Dur_Mult*Fare_analysis!C332)</f>
        <v>16.933999998087529</v>
      </c>
      <c r="G332" s="19">
        <f>IF(Taxi_journeydata_clean!K331="","",F332*(1+1/EXP(B332)))</f>
        <v>16.987897208089539</v>
      </c>
      <c r="H332" s="30">
        <f>IF(Taxi_journeydata_clean!K331="","",(G332-F332)/F332)</f>
        <v>3.1827807965097801E-3</v>
      </c>
      <c r="I332" s="31">
        <f>IF(Taxi_journeydata_clean!K331="","",ROUND(ROUNDUP(H332,1),1))</f>
        <v>0.1</v>
      </c>
      <c r="J332" s="32">
        <f>IF(Taxi_journeydata_clean!K331="","",IF(I332&gt;200%,'Taxi_location&amp;demand'!F345,VLOOKUP(I332,'Taxi_location&amp;demand'!$E$5:$F$26,2,FALSE)))</f>
        <v>-9.0899999999999991E-3</v>
      </c>
      <c r="K332" s="32">
        <f>IF(Taxi_journeydata_clean!K331="","",1+J332)</f>
        <v>0.99090999999999996</v>
      </c>
      <c r="M332" s="19">
        <f>IF(Taxi_journeydata_clean!K331="","",F332*(1+R_/EXP(B332)))</f>
        <v>17.073843504651851</v>
      </c>
      <c r="N332" s="30">
        <f>IF(Taxi_journeydata_clean!K331="","",(M332-F332)/F332)</f>
        <v>8.2581496740353998E-3</v>
      </c>
      <c r="O332" s="31">
        <f>IF(Taxi_journeydata_clean!K331="","",ROUND(ROUNDUP(N332,1),1))</f>
        <v>0.1</v>
      </c>
      <c r="P332" s="32">
        <f>IF(Taxi_journeydata_clean!K331="","",IF(O332&gt;200%,'Taxi_location&amp;demand'!F345,VLOOKUP(O332,'Taxi_location&amp;demand'!$E$5:$F$26,2,FALSE)))</f>
        <v>-9.0899999999999991E-3</v>
      </c>
      <c r="Q332" s="32">
        <f>IF(Taxi_journeydata_clean!K331="","",1+P332)</f>
        <v>0.99090999999999996</v>
      </c>
      <c r="S332" t="str">
        <f>IF(Taxi_journeydata_clean!K331="","",VLOOKUP(Taxi_journeydata_clean!G331,'Taxi_location&amp;demand'!$A$5:$B$269,2,FALSE))</f>
        <v>A</v>
      </c>
      <c r="T332" t="str">
        <f>IF(Taxi_journeydata_clean!K331="","",VLOOKUP(Taxi_journeydata_clean!H331,'Taxi_location&amp;demand'!$A$5:$B$269,2,FALSE))</f>
        <v>Bx</v>
      </c>
      <c r="U332" t="str">
        <f>IF(Taxi_journeydata_clean!K331="","",IF(OR(S332="A",T332="A"),"Y","N"))</f>
        <v>Y</v>
      </c>
    </row>
    <row r="333" spans="2:21" x14ac:dyDescent="0.35">
      <c r="B333">
        <f>IF(Taxi_journeydata_clean!J332="","",Taxi_journeydata_clean!J332)</f>
        <v>2.76</v>
      </c>
      <c r="C333" s="18">
        <f>IF(Taxi_journeydata_clean!J332="","",Taxi_journeydata_clean!N332)</f>
        <v>18.166666670003906</v>
      </c>
      <c r="D333" s="19">
        <f>IF(Taxi_journeydata_clean!K332="","",Taxi_journeydata_clean!K332)</f>
        <v>14</v>
      </c>
      <c r="F333" s="19">
        <f>IF(Taxi_journeydata_clean!K332="","",Constant+Dist_Mult*Fare_analysis!B333+Dur_Mult*Fare_analysis!C333)</f>
        <v>13.389666667901444</v>
      </c>
      <c r="G333" s="19">
        <f>IF(Taxi_journeydata_clean!K332="","",F333*(1+1/EXP(B333)))</f>
        <v>14.237122349059065</v>
      </c>
      <c r="H333" s="30">
        <f>IF(Taxi_journeydata_clean!K332="","",(G333-F333)/F333)</f>
        <v>6.3291768359640746E-2</v>
      </c>
      <c r="I333" s="31">
        <f>IF(Taxi_journeydata_clean!K332="","",ROUND(ROUNDUP(H333,1),1))</f>
        <v>0.1</v>
      </c>
      <c r="J333" s="32">
        <f>IF(Taxi_journeydata_clean!K332="","",IF(I333&gt;200%,'Taxi_location&amp;demand'!F346,VLOOKUP(I333,'Taxi_location&amp;demand'!$E$5:$F$26,2,FALSE)))</f>
        <v>-9.0899999999999991E-3</v>
      </c>
      <c r="K333" s="32">
        <f>IF(Taxi_journeydata_clean!K332="","",1+J333)</f>
        <v>0.99090999999999996</v>
      </c>
      <c r="M333" s="19">
        <f>IF(Taxi_journeydata_clean!K332="","",F333*(1+R_/EXP(B333)))</f>
        <v>15.58850356700114</v>
      </c>
      <c r="N333" s="30">
        <f>IF(Taxi_journeydata_clean!K332="","",(M333-F333)/F333)</f>
        <v>0.16421894238568963</v>
      </c>
      <c r="O333" s="31">
        <f>IF(Taxi_journeydata_clean!K332="","",ROUND(ROUNDUP(N333,1),1))</f>
        <v>0.2</v>
      </c>
      <c r="P333" s="32">
        <f>IF(Taxi_journeydata_clean!K332="","",IF(O333&gt;200%,'Taxi_location&amp;demand'!F346,VLOOKUP(O333,'Taxi_location&amp;demand'!$E$5:$F$26,2,FALSE)))</f>
        <v>-2.1210000000000003E-2</v>
      </c>
      <c r="Q333" s="32">
        <f>IF(Taxi_journeydata_clean!K332="","",1+P333)</f>
        <v>0.97879000000000005</v>
      </c>
      <c r="S333" t="str">
        <f>IF(Taxi_journeydata_clean!K332="","",VLOOKUP(Taxi_journeydata_clean!G332,'Taxi_location&amp;demand'!$A$5:$B$269,2,FALSE))</f>
        <v>B</v>
      </c>
      <c r="T333" t="str">
        <f>IF(Taxi_journeydata_clean!K332="","",VLOOKUP(Taxi_journeydata_clean!H332,'Taxi_location&amp;demand'!$A$5:$B$269,2,FALSE))</f>
        <v>B</v>
      </c>
      <c r="U333" t="str">
        <f>IF(Taxi_journeydata_clean!K332="","",IF(OR(S333="A",T333="A"),"Y","N"))</f>
        <v>N</v>
      </c>
    </row>
    <row r="334" spans="2:21" x14ac:dyDescent="0.35">
      <c r="B334">
        <f>IF(Taxi_journeydata_clean!J333="","",Taxi_journeydata_clean!J333)</f>
        <v>1.1000000000000001</v>
      </c>
      <c r="C334" s="18">
        <f>IF(Taxi_journeydata_clean!J333="","",Taxi_journeydata_clean!N333)</f>
        <v>10.066666662460193</v>
      </c>
      <c r="D334" s="19">
        <f>IF(Taxi_journeydata_clean!K333="","",Taxi_journeydata_clean!K333)</f>
        <v>8.5</v>
      </c>
      <c r="F334" s="19">
        <f>IF(Taxi_journeydata_clean!K333="","",Constant+Dist_Mult*Fare_analysis!B334+Dur_Mult*Fare_analysis!C334)</f>
        <v>7.4046666651102715</v>
      </c>
      <c r="G334" s="19">
        <f>IF(Taxi_journeydata_clean!K333="","",F334*(1+1/EXP(B334)))</f>
        <v>9.8694660823485716</v>
      </c>
      <c r="H334" s="30">
        <f>IF(Taxi_journeydata_clean!K333="","",(G334-F334)/F334)</f>
        <v>0.33287108369807944</v>
      </c>
      <c r="I334" s="31">
        <f>IF(Taxi_journeydata_clean!K333="","",ROUND(ROUNDUP(H334,1),1))</f>
        <v>0.4</v>
      </c>
      <c r="J334" s="32">
        <f>IF(Taxi_journeydata_clean!K333="","",IF(I334&gt;200%,'Taxi_location&amp;demand'!F347,VLOOKUP(I334,'Taxi_location&amp;demand'!$E$5:$F$26,2,FALSE)))</f>
        <v>-4.6460000000000001E-2</v>
      </c>
      <c r="K334" s="32">
        <f>IF(Taxi_journeydata_clean!K333="","",1+J334)</f>
        <v>0.95354000000000005</v>
      </c>
      <c r="M334" s="19">
        <f>IF(Taxi_journeydata_clean!K333="","",F334*(1+R_/EXP(B334)))</f>
        <v>13.799917800956964</v>
      </c>
      <c r="N334" s="30">
        <f>IF(Taxi_journeydata_clean!K333="","",(M334-F334)/F334)</f>
        <v>0.86367846455265829</v>
      </c>
      <c r="O334" s="31">
        <f>IF(Taxi_journeydata_clean!K333="","",ROUND(ROUNDUP(N334,1),1))</f>
        <v>0.9</v>
      </c>
      <c r="P334" s="32">
        <f>IF(Taxi_journeydata_clean!K333="","",IF(O334&gt;200%,'Taxi_location&amp;demand'!F347,VLOOKUP(O334,'Taxi_location&amp;demand'!$E$5:$F$26,2,FALSE)))</f>
        <v>-0.19190000000000002</v>
      </c>
      <c r="Q334" s="32">
        <f>IF(Taxi_journeydata_clean!K333="","",1+P334)</f>
        <v>0.80810000000000004</v>
      </c>
      <c r="S334" t="str">
        <f>IF(Taxi_journeydata_clean!K333="","",VLOOKUP(Taxi_journeydata_clean!G333,'Taxi_location&amp;demand'!$A$5:$B$269,2,FALSE))</f>
        <v>B</v>
      </c>
      <c r="T334" t="str">
        <f>IF(Taxi_journeydata_clean!K333="","",VLOOKUP(Taxi_journeydata_clean!H333,'Taxi_location&amp;demand'!$A$5:$B$269,2,FALSE))</f>
        <v>B</v>
      </c>
      <c r="U334" t="str">
        <f>IF(Taxi_journeydata_clean!K333="","",IF(OR(S334="A",T334="A"),"Y","N"))</f>
        <v>N</v>
      </c>
    </row>
    <row r="335" spans="2:21" x14ac:dyDescent="0.35">
      <c r="B335">
        <f>IF(Taxi_journeydata_clean!J334="","",Taxi_journeydata_clean!J334)</f>
        <v>4.4000000000000004</v>
      </c>
      <c r="C335" s="18">
        <f>IF(Taxi_journeydata_clean!J334="","",Taxi_journeydata_clean!N334)</f>
        <v>30.683333328925073</v>
      </c>
      <c r="D335" s="19">
        <f>IF(Taxi_journeydata_clean!K334="","",Taxi_journeydata_clean!K334)</f>
        <v>21</v>
      </c>
      <c r="F335" s="19">
        <f>IF(Taxi_journeydata_clean!K334="","",Constant+Dist_Mult*Fare_analysis!B335+Dur_Mult*Fare_analysis!C335)</f>
        <v>20.972833331702276</v>
      </c>
      <c r="G335" s="19">
        <f>IF(Taxi_journeydata_clean!K334="","",F335*(1+1/EXP(B335)))</f>
        <v>21.230323935245988</v>
      </c>
      <c r="H335" s="30">
        <f>IF(Taxi_journeydata_clean!K334="","",(G335-F335)/F335)</f>
        <v>1.2277339903068417E-2</v>
      </c>
      <c r="I335" s="31">
        <f>IF(Taxi_journeydata_clean!K334="","",ROUND(ROUNDUP(H335,1),1))</f>
        <v>0.1</v>
      </c>
      <c r="J335" s="32">
        <f>IF(Taxi_journeydata_clean!K334="","",IF(I335&gt;200%,'Taxi_location&amp;demand'!F348,VLOOKUP(I335,'Taxi_location&amp;demand'!$E$5:$F$26,2,FALSE)))</f>
        <v>-9.0899999999999991E-3</v>
      </c>
      <c r="K335" s="32">
        <f>IF(Taxi_journeydata_clean!K334="","",1+J335)</f>
        <v>0.99090999999999996</v>
      </c>
      <c r="M335" s="19">
        <f>IF(Taxi_journeydata_clean!K334="","",F335*(1+R_/EXP(B335)))</f>
        <v>21.640927077289025</v>
      </c>
      <c r="N335" s="30">
        <f>IF(Taxi_journeydata_clean!K334="","",(M335-F335)/F335)</f>
        <v>3.1855197388941547E-2</v>
      </c>
      <c r="O335" s="31">
        <f>IF(Taxi_journeydata_clean!K334="","",ROUND(ROUNDUP(N335,1),1))</f>
        <v>0.1</v>
      </c>
      <c r="P335" s="32">
        <f>IF(Taxi_journeydata_clean!K334="","",IF(O335&gt;200%,'Taxi_location&amp;demand'!F348,VLOOKUP(O335,'Taxi_location&amp;demand'!$E$5:$F$26,2,FALSE)))</f>
        <v>-9.0899999999999991E-3</v>
      </c>
      <c r="Q335" s="32">
        <f>IF(Taxi_journeydata_clean!K334="","",1+P335)</f>
        <v>0.99090999999999996</v>
      </c>
      <c r="S335" t="str">
        <f>IF(Taxi_journeydata_clean!K334="","",VLOOKUP(Taxi_journeydata_clean!G334,'Taxi_location&amp;demand'!$A$5:$B$269,2,FALSE))</f>
        <v>B</v>
      </c>
      <c r="T335" t="str">
        <f>IF(Taxi_journeydata_clean!K334="","",VLOOKUP(Taxi_journeydata_clean!H334,'Taxi_location&amp;demand'!$A$5:$B$269,2,FALSE))</f>
        <v>B</v>
      </c>
      <c r="U335" t="str">
        <f>IF(Taxi_journeydata_clean!K334="","",IF(OR(S335="A",T335="A"),"Y","N"))</f>
        <v>N</v>
      </c>
    </row>
    <row r="336" spans="2:21" x14ac:dyDescent="0.35">
      <c r="B336">
        <f>IF(Taxi_journeydata_clean!J335="","",Taxi_journeydata_clean!J335)</f>
        <v>1.1399999999999999</v>
      </c>
      <c r="C336" s="18">
        <f>IF(Taxi_journeydata_clean!J335="","",Taxi_journeydata_clean!N335)</f>
        <v>7.1666666655801237</v>
      </c>
      <c r="D336" s="19">
        <f>IF(Taxi_journeydata_clean!K335="","",Taxi_journeydata_clean!K335)</f>
        <v>7</v>
      </c>
      <c r="F336" s="19">
        <f>IF(Taxi_journeydata_clean!K335="","",Constant+Dist_Mult*Fare_analysis!B336+Dur_Mult*Fare_analysis!C336)</f>
        <v>6.4036666662646455</v>
      </c>
      <c r="G336" s="19">
        <f>IF(Taxi_journeydata_clean!K335="","",F336*(1+1/EXP(B336)))</f>
        <v>8.4516810755070768</v>
      </c>
      <c r="H336" s="30">
        <f>IF(Taxi_journeydata_clean!K335="","",(G336-F336)/F336)</f>
        <v>0.31981902181630401</v>
      </c>
      <c r="I336" s="31">
        <f>IF(Taxi_journeydata_clean!K335="","",ROUND(ROUNDUP(H336,1),1))</f>
        <v>0.4</v>
      </c>
      <c r="J336" s="32">
        <f>IF(Taxi_journeydata_clean!K335="","",IF(I336&gt;200%,'Taxi_location&amp;demand'!F349,VLOOKUP(I336,'Taxi_location&amp;demand'!$E$5:$F$26,2,FALSE)))</f>
        <v>-4.6460000000000001E-2</v>
      </c>
      <c r="K336" s="32">
        <f>IF(Taxi_journeydata_clean!K335="","",1+J336)</f>
        <v>0.95354000000000005</v>
      </c>
      <c r="M336" s="19">
        <f>IF(Taxi_journeydata_clean!K335="","",F336*(1+R_/EXP(B336)))</f>
        <v>11.717513458557908</v>
      </c>
      <c r="N336" s="30">
        <f>IF(Taxi_journeydata_clean!K335="","",(M336-F336)/F336)</f>
        <v>0.8298131475654883</v>
      </c>
      <c r="O336" s="31">
        <f>IF(Taxi_journeydata_clean!K335="","",ROUND(ROUNDUP(N336,1),1))</f>
        <v>0.9</v>
      </c>
      <c r="P336" s="32">
        <f>IF(Taxi_journeydata_clean!K335="","",IF(O336&gt;200%,'Taxi_location&amp;demand'!F349,VLOOKUP(O336,'Taxi_location&amp;demand'!$E$5:$F$26,2,FALSE)))</f>
        <v>-0.19190000000000002</v>
      </c>
      <c r="Q336" s="32">
        <f>IF(Taxi_journeydata_clean!K335="","",1+P336)</f>
        <v>0.80810000000000004</v>
      </c>
      <c r="S336" t="str">
        <f>IF(Taxi_journeydata_clean!K335="","",VLOOKUP(Taxi_journeydata_clean!G335,'Taxi_location&amp;demand'!$A$5:$B$269,2,FALSE))</f>
        <v>A</v>
      </c>
      <c r="T336" t="str">
        <f>IF(Taxi_journeydata_clean!K335="","",VLOOKUP(Taxi_journeydata_clean!H335,'Taxi_location&amp;demand'!$A$5:$B$269,2,FALSE))</f>
        <v>A</v>
      </c>
      <c r="U336" t="str">
        <f>IF(Taxi_journeydata_clean!K335="","",IF(OR(S336="A",T336="A"),"Y","N"))</f>
        <v>Y</v>
      </c>
    </row>
    <row r="337" spans="2:21" x14ac:dyDescent="0.35">
      <c r="B337">
        <f>IF(Taxi_journeydata_clean!J336="","",Taxi_journeydata_clean!J336)</f>
        <v>1.62</v>
      </c>
      <c r="C337" s="18">
        <f>IF(Taxi_journeydata_clean!J336="","",Taxi_journeydata_clean!N336)</f>
        <v>9.6166666620410979</v>
      </c>
      <c r="D337" s="19">
        <f>IF(Taxi_journeydata_clean!K336="","",Taxi_journeydata_clean!K336)</f>
        <v>8</v>
      </c>
      <c r="F337" s="19">
        <f>IF(Taxi_journeydata_clean!K336="","",Constant+Dist_Mult*Fare_analysis!B337+Dur_Mult*Fare_analysis!C337)</f>
        <v>8.1741666649552069</v>
      </c>
      <c r="G337" s="19">
        <f>IF(Taxi_journeydata_clean!K336="","",F337*(1+1/EXP(B337)))</f>
        <v>9.7918236140424924</v>
      </c>
      <c r="H337" s="30">
        <f>IF(Taxi_journeydata_clean!K336="","",(G337-F337)/F337)</f>
        <v>0.19789869908361477</v>
      </c>
      <c r="I337" s="31">
        <f>IF(Taxi_journeydata_clean!K336="","",ROUND(ROUNDUP(H337,1),1))</f>
        <v>0.2</v>
      </c>
      <c r="J337" s="32">
        <f>IF(Taxi_journeydata_clean!K336="","",IF(I337&gt;200%,'Taxi_location&amp;demand'!F350,VLOOKUP(I337,'Taxi_location&amp;demand'!$E$5:$F$26,2,FALSE)))</f>
        <v>-2.1210000000000003E-2</v>
      </c>
      <c r="K337" s="32">
        <f>IF(Taxi_journeydata_clean!K336="","",1+J337)</f>
        <v>0.97879000000000005</v>
      </c>
      <c r="M337" s="19">
        <f>IF(Taxi_journeydata_clean!K336="","",F337*(1+R_/EXP(B337)))</f>
        <v>12.371393574661406</v>
      </c>
      <c r="N337" s="30">
        <f>IF(Taxi_journeydata_clean!K336="","",(M337-F337)/F337)</f>
        <v>0.51347459401590256</v>
      </c>
      <c r="O337" s="31">
        <f>IF(Taxi_journeydata_clean!K336="","",ROUND(ROUNDUP(N337,1),1))</f>
        <v>0.6</v>
      </c>
      <c r="P337" s="32">
        <f>IF(Taxi_journeydata_clean!K336="","",IF(O337&gt;200%,'Taxi_location&amp;demand'!F350,VLOOKUP(O337,'Taxi_location&amp;demand'!$E$5:$F$26,2,FALSE)))</f>
        <v>-8.8880000000000001E-2</v>
      </c>
      <c r="Q337" s="32">
        <f>IF(Taxi_journeydata_clean!K336="","",1+P337)</f>
        <v>0.91112000000000004</v>
      </c>
      <c r="S337" t="str">
        <f>IF(Taxi_journeydata_clean!K336="","",VLOOKUP(Taxi_journeydata_clean!G336,'Taxi_location&amp;demand'!$A$5:$B$269,2,FALSE))</f>
        <v>A</v>
      </c>
      <c r="T337" t="str">
        <f>IF(Taxi_journeydata_clean!K336="","",VLOOKUP(Taxi_journeydata_clean!H336,'Taxi_location&amp;demand'!$A$5:$B$269,2,FALSE))</f>
        <v>A</v>
      </c>
      <c r="U337" t="str">
        <f>IF(Taxi_journeydata_clean!K336="","",IF(OR(S337="A",T337="A"),"Y","N"))</f>
        <v>Y</v>
      </c>
    </row>
    <row r="338" spans="2:21" x14ac:dyDescent="0.35">
      <c r="B338">
        <f>IF(Taxi_journeydata_clean!J337="","",Taxi_journeydata_clean!J337)</f>
        <v>0.99</v>
      </c>
      <c r="C338" s="18">
        <f>IF(Taxi_journeydata_clean!J337="","",Taxi_journeydata_clean!N337)</f>
        <v>4.2833333287853748</v>
      </c>
      <c r="D338" s="19">
        <f>IF(Taxi_journeydata_clean!K337="","",Taxi_journeydata_clean!K337)</f>
        <v>5.5</v>
      </c>
      <c r="F338" s="19">
        <f>IF(Taxi_journeydata_clean!K337="","",Constant+Dist_Mult*Fare_analysis!B338+Dur_Mult*Fare_analysis!C338)</f>
        <v>5.0668333316505887</v>
      </c>
      <c r="G338" s="19">
        <f>IF(Taxi_journeydata_clean!K337="","",F338*(1+1/EXP(B338)))</f>
        <v>6.9495504949855222</v>
      </c>
      <c r="H338" s="30">
        <f>IF(Taxi_journeydata_clean!K337="","",(G338-F338)/F338)</f>
        <v>0.37157669102204577</v>
      </c>
      <c r="I338" s="31">
        <f>IF(Taxi_journeydata_clean!K337="","",ROUND(ROUNDUP(H338,1),1))</f>
        <v>0.4</v>
      </c>
      <c r="J338" s="32">
        <f>IF(Taxi_journeydata_clean!K337="","",IF(I338&gt;200%,'Taxi_location&amp;demand'!F351,VLOOKUP(I338,'Taxi_location&amp;demand'!$E$5:$F$26,2,FALSE)))</f>
        <v>-4.6460000000000001E-2</v>
      </c>
      <c r="K338" s="32">
        <f>IF(Taxi_journeydata_clean!K337="","",1+J338)</f>
        <v>0.95354000000000005</v>
      </c>
      <c r="M338" s="19">
        <f>IF(Taxi_journeydata_clean!K337="","",F338*(1+R_/EXP(B338)))</f>
        <v>9.9517943524490224</v>
      </c>
      <c r="N338" s="30">
        <f>IF(Taxi_journeydata_clean!K337="","",(M338-F338)/F338)</f>
        <v>0.96410532990772213</v>
      </c>
      <c r="O338" s="31">
        <f>IF(Taxi_journeydata_clean!K337="","",ROUND(ROUNDUP(N338,1),1))</f>
        <v>1</v>
      </c>
      <c r="P338" s="32">
        <f>IF(Taxi_journeydata_clean!K337="","",IF(O338&gt;200%,'Taxi_location&amp;demand'!F351,VLOOKUP(O338,'Taxi_location&amp;demand'!$E$5:$F$26,2,FALSE)))</f>
        <v>-0.28280000000000005</v>
      </c>
      <c r="Q338" s="32">
        <f>IF(Taxi_journeydata_clean!K337="","",1+P338)</f>
        <v>0.71719999999999995</v>
      </c>
      <c r="S338" t="str">
        <f>IF(Taxi_journeydata_clean!K337="","",VLOOKUP(Taxi_journeydata_clean!G337,'Taxi_location&amp;demand'!$A$5:$B$269,2,FALSE))</f>
        <v>A</v>
      </c>
      <c r="T338" t="str">
        <f>IF(Taxi_journeydata_clean!K337="","",VLOOKUP(Taxi_journeydata_clean!H337,'Taxi_location&amp;demand'!$A$5:$B$269,2,FALSE))</f>
        <v>A</v>
      </c>
      <c r="U338" t="str">
        <f>IF(Taxi_journeydata_clean!K337="","",IF(OR(S338="A",T338="A"),"Y","N"))</f>
        <v>Y</v>
      </c>
    </row>
    <row r="339" spans="2:21" x14ac:dyDescent="0.35">
      <c r="B339">
        <f>IF(Taxi_journeydata_clean!J338="","",Taxi_journeydata_clean!J338)</f>
        <v>3.13</v>
      </c>
      <c r="C339" s="18">
        <f>IF(Taxi_journeydata_clean!J338="","",Taxi_journeydata_clean!N338)</f>
        <v>14.300000000512227</v>
      </c>
      <c r="D339" s="19">
        <f>IF(Taxi_journeydata_clean!K338="","",Taxi_journeydata_clean!K338)</f>
        <v>13</v>
      </c>
      <c r="F339" s="19">
        <f>IF(Taxi_journeydata_clean!K338="","",Constant+Dist_Mult*Fare_analysis!B339+Dur_Mult*Fare_analysis!C339)</f>
        <v>12.625000000189525</v>
      </c>
      <c r="G339" s="19">
        <f>IF(Taxi_journeydata_clean!K338="","",F339*(1+1/EXP(B339)))</f>
        <v>13.17693719051379</v>
      </c>
      <c r="H339" s="30">
        <f>IF(Taxi_journeydata_clean!K338="","",(G339-F339)/F339)</f>
        <v>4.3717797252750872E-2</v>
      </c>
      <c r="I339" s="31">
        <f>IF(Taxi_journeydata_clean!K338="","",ROUND(ROUNDUP(H339,1),1))</f>
        <v>0.1</v>
      </c>
      <c r="J339" s="32">
        <f>IF(Taxi_journeydata_clean!K338="","",IF(I339&gt;200%,'Taxi_location&amp;demand'!F352,VLOOKUP(I339,'Taxi_location&amp;demand'!$E$5:$F$26,2,FALSE)))</f>
        <v>-9.0899999999999991E-3</v>
      </c>
      <c r="K339" s="32">
        <f>IF(Taxi_journeydata_clean!K338="","",1+J339)</f>
        <v>0.99090999999999996</v>
      </c>
      <c r="M339" s="19">
        <f>IF(Taxi_journeydata_clean!K338="","",F339*(1+R_/EXP(B339)))</f>
        <v>14.057074723451288</v>
      </c>
      <c r="N339" s="30">
        <f>IF(Taxi_journeydata_clean!K338="","",(M339-F339)/F339)</f>
        <v>0.11343166124675369</v>
      </c>
      <c r="O339" s="31">
        <f>IF(Taxi_journeydata_clean!K338="","",ROUND(ROUNDUP(N339,1),1))</f>
        <v>0.2</v>
      </c>
      <c r="P339" s="32">
        <f>IF(Taxi_journeydata_clean!K338="","",IF(O339&gt;200%,'Taxi_location&amp;demand'!F352,VLOOKUP(O339,'Taxi_location&amp;demand'!$E$5:$F$26,2,FALSE)))</f>
        <v>-2.1210000000000003E-2</v>
      </c>
      <c r="Q339" s="32">
        <f>IF(Taxi_journeydata_clean!K338="","",1+P339)</f>
        <v>0.97879000000000005</v>
      </c>
      <c r="S339" t="str">
        <f>IF(Taxi_journeydata_clean!K338="","",VLOOKUP(Taxi_journeydata_clean!G338,'Taxi_location&amp;demand'!$A$5:$B$269,2,FALSE))</f>
        <v>Q</v>
      </c>
      <c r="T339" t="str">
        <f>IF(Taxi_journeydata_clean!K338="","",VLOOKUP(Taxi_journeydata_clean!H338,'Taxi_location&amp;demand'!$A$5:$B$269,2,FALSE))</f>
        <v>Q</v>
      </c>
      <c r="U339" t="str">
        <f>IF(Taxi_journeydata_clean!K338="","",IF(OR(S339="A",T339="A"),"Y","N"))</f>
        <v>N</v>
      </c>
    </row>
    <row r="340" spans="2:21" x14ac:dyDescent="0.35">
      <c r="B340">
        <f>IF(Taxi_journeydata_clean!J339="","",Taxi_journeydata_clean!J339)</f>
        <v>6.92</v>
      </c>
      <c r="C340" s="18">
        <f>IF(Taxi_journeydata_clean!J339="","",Taxi_journeydata_clean!N339)</f>
        <v>23.249999997206032</v>
      </c>
      <c r="D340" s="19">
        <f>IF(Taxi_journeydata_clean!K339="","",Taxi_journeydata_clean!K339)</f>
        <v>23</v>
      </c>
      <c r="F340" s="19">
        <f>IF(Taxi_journeydata_clean!K339="","",Constant+Dist_Mult*Fare_analysis!B340+Dur_Mult*Fare_analysis!C340)</f>
        <v>22.758499998966229</v>
      </c>
      <c r="G340" s="19">
        <f>IF(Taxi_journeydata_clean!K339="","",F340*(1+1/EXP(B340)))</f>
        <v>22.780981526666789</v>
      </c>
      <c r="H340" s="30">
        <f>IF(Taxi_journeydata_clean!K339="","",(G340-F340)/F340)</f>
        <v>9.8782994053126763E-4</v>
      </c>
      <c r="I340" s="31">
        <f>IF(Taxi_journeydata_clean!K339="","",ROUND(ROUNDUP(H340,1),1))</f>
        <v>0.1</v>
      </c>
      <c r="J340" s="32">
        <f>IF(Taxi_journeydata_clean!K339="","",IF(I340&gt;200%,'Taxi_location&amp;demand'!F353,VLOOKUP(I340,'Taxi_location&amp;demand'!$E$5:$F$26,2,FALSE)))</f>
        <v>-9.0899999999999991E-3</v>
      </c>
      <c r="K340" s="32">
        <f>IF(Taxi_journeydata_clean!K339="","",1+J340)</f>
        <v>0.99090999999999996</v>
      </c>
      <c r="M340" s="19">
        <f>IF(Taxi_journeydata_clean!K339="","",F340*(1+R_/EXP(B340)))</f>
        <v>22.816831323842823</v>
      </c>
      <c r="N340" s="30">
        <f>IF(Taxi_journeydata_clean!K339="","",(M340-F340)/F340)</f>
        <v>2.5630566548429639E-3</v>
      </c>
      <c r="O340" s="31">
        <f>IF(Taxi_journeydata_clean!K339="","",ROUND(ROUNDUP(N340,1),1))</f>
        <v>0.1</v>
      </c>
      <c r="P340" s="32">
        <f>IF(Taxi_journeydata_clean!K339="","",IF(O340&gt;200%,'Taxi_location&amp;demand'!F353,VLOOKUP(O340,'Taxi_location&amp;demand'!$E$5:$F$26,2,FALSE)))</f>
        <v>-9.0899999999999991E-3</v>
      </c>
      <c r="Q340" s="32">
        <f>IF(Taxi_journeydata_clean!K339="","",1+P340)</f>
        <v>0.99090999999999996</v>
      </c>
      <c r="S340" t="str">
        <f>IF(Taxi_journeydata_clean!K339="","",VLOOKUP(Taxi_journeydata_clean!G339,'Taxi_location&amp;demand'!$A$5:$B$269,2,FALSE))</f>
        <v>Q</v>
      </c>
      <c r="T340" t="str">
        <f>IF(Taxi_journeydata_clean!K339="","",VLOOKUP(Taxi_journeydata_clean!H339,'Taxi_location&amp;demand'!$A$5:$B$269,2,FALSE))</f>
        <v>Q</v>
      </c>
      <c r="U340" t="str">
        <f>IF(Taxi_journeydata_clean!K339="","",IF(OR(S340="A",T340="A"),"Y","N"))</f>
        <v>N</v>
      </c>
    </row>
    <row r="341" spans="2:21" x14ac:dyDescent="0.35">
      <c r="B341">
        <f>IF(Taxi_journeydata_clean!J340="","",Taxi_journeydata_clean!J340)</f>
        <v>0.18</v>
      </c>
      <c r="C341" s="18">
        <f>IF(Taxi_journeydata_clean!J340="","",Taxi_journeydata_clean!N340)</f>
        <v>2.4333333363756537</v>
      </c>
      <c r="D341" s="19">
        <f>IF(Taxi_journeydata_clean!K340="","",Taxi_journeydata_clean!K340)</f>
        <v>3.5</v>
      </c>
      <c r="F341" s="19">
        <f>IF(Taxi_journeydata_clean!K340="","",Constant+Dist_Mult*Fare_analysis!B341+Dur_Mult*Fare_analysis!C341)</f>
        <v>2.9243333344589919</v>
      </c>
      <c r="G341" s="19">
        <f>IF(Taxi_journeydata_clean!K340="","",F341*(1+1/EXP(B341)))</f>
        <v>5.3669418569695839</v>
      </c>
      <c r="H341" s="30">
        <f>IF(Taxi_journeydata_clean!K340="","",(G341-F341)/F341)</f>
        <v>0.835270211411272</v>
      </c>
      <c r="I341" s="31">
        <f>IF(Taxi_journeydata_clean!K340="","",ROUND(ROUNDUP(H341,1),1))</f>
        <v>0.9</v>
      </c>
      <c r="J341" s="32">
        <f>IF(Taxi_journeydata_clean!K340="","",IF(I341&gt;200%,'Taxi_location&amp;demand'!F354,VLOOKUP(I341,'Taxi_location&amp;demand'!$E$5:$F$26,2,FALSE)))</f>
        <v>-0.19190000000000002</v>
      </c>
      <c r="K341" s="32">
        <f>IF(Taxi_journeydata_clean!K340="","",1+J341)</f>
        <v>0.80810000000000004</v>
      </c>
      <c r="M341" s="19">
        <f>IF(Taxi_journeydata_clean!K340="","",F341*(1+R_/EXP(B341)))</f>
        <v>9.2620072314763107</v>
      </c>
      <c r="N341" s="30">
        <f>IF(Taxi_journeydata_clean!K340="","",(M341-F341)/F341)</f>
        <v>2.1672200710969229</v>
      </c>
      <c r="O341" s="31">
        <f>IF(Taxi_journeydata_clean!K340="","",ROUND(ROUNDUP(N341,1),1))</f>
        <v>2.2000000000000002</v>
      </c>
      <c r="P341" s="32">
        <f>IF(Taxi_journeydata_clean!K340="","",IF(O341&gt;200%,'Taxi_location&amp;demand'!F354,VLOOKUP(O341,'Taxi_location&amp;demand'!$E$5:$F$26,2,FALSE)))</f>
        <v>0</v>
      </c>
      <c r="Q341" s="32">
        <f>IF(Taxi_journeydata_clean!K340="","",1+P341)</f>
        <v>1</v>
      </c>
      <c r="S341" t="str">
        <f>IF(Taxi_journeydata_clean!K340="","",VLOOKUP(Taxi_journeydata_clean!G340,'Taxi_location&amp;demand'!$A$5:$B$269,2,FALSE))</f>
        <v>Q</v>
      </c>
      <c r="T341" t="str">
        <f>IF(Taxi_journeydata_clean!K340="","",VLOOKUP(Taxi_journeydata_clean!H340,'Taxi_location&amp;demand'!$A$5:$B$269,2,FALSE))</f>
        <v>Q</v>
      </c>
      <c r="U341" t="str">
        <f>IF(Taxi_journeydata_clean!K340="","",IF(OR(S341="A",T341="A"),"Y","N"))</f>
        <v>N</v>
      </c>
    </row>
    <row r="342" spans="2:21" x14ac:dyDescent="0.35">
      <c r="B342">
        <f>IF(Taxi_journeydata_clean!J341="","",Taxi_journeydata_clean!J341)</f>
        <v>1.88</v>
      </c>
      <c r="C342" s="18">
        <f>IF(Taxi_journeydata_clean!J341="","",Taxi_journeydata_clean!N341)</f>
        <v>10.933333332650363</v>
      </c>
      <c r="D342" s="19">
        <f>IF(Taxi_journeydata_clean!K341="","",Taxi_journeydata_clean!K341)</f>
        <v>9</v>
      </c>
      <c r="F342" s="19">
        <f>IF(Taxi_journeydata_clean!K341="","",Constant+Dist_Mult*Fare_analysis!B342+Dur_Mult*Fare_analysis!C342)</f>
        <v>9.1293333330806341</v>
      </c>
      <c r="G342" s="19">
        <f>IF(Taxi_journeydata_clean!K341="","",F342*(1+1/EXP(B342)))</f>
        <v>10.522379271865253</v>
      </c>
      <c r="H342" s="30">
        <f>IF(Taxi_journeydata_clean!K341="","",(G342-F342)/F342)</f>
        <v>0.15259010575688384</v>
      </c>
      <c r="I342" s="31">
        <f>IF(Taxi_journeydata_clean!K341="","",ROUND(ROUNDUP(H342,1),1))</f>
        <v>0.2</v>
      </c>
      <c r="J342" s="32">
        <f>IF(Taxi_journeydata_clean!K341="","",IF(I342&gt;200%,'Taxi_location&amp;demand'!F355,VLOOKUP(I342,'Taxi_location&amp;demand'!$E$5:$F$26,2,FALSE)))</f>
        <v>-2.1210000000000003E-2</v>
      </c>
      <c r="K342" s="32">
        <f>IF(Taxi_journeydata_clean!K341="","",1+J342)</f>
        <v>0.97879000000000005</v>
      </c>
      <c r="M342" s="19">
        <f>IF(Taxi_journeydata_clean!K341="","",F342*(1+R_/EXP(B342)))</f>
        <v>12.743776991250988</v>
      </c>
      <c r="N342" s="30">
        <f>IF(Taxi_journeydata_clean!K341="","",(M342-F342)/F342)</f>
        <v>0.39591539998580411</v>
      </c>
      <c r="O342" s="31">
        <f>IF(Taxi_journeydata_clean!K341="","",ROUND(ROUNDUP(N342,1),1))</f>
        <v>0.4</v>
      </c>
      <c r="P342" s="32">
        <f>IF(Taxi_journeydata_clean!K341="","",IF(O342&gt;200%,'Taxi_location&amp;demand'!F355,VLOOKUP(O342,'Taxi_location&amp;demand'!$E$5:$F$26,2,FALSE)))</f>
        <v>-4.6460000000000001E-2</v>
      </c>
      <c r="Q342" s="32">
        <f>IF(Taxi_journeydata_clean!K341="","",1+P342)</f>
        <v>0.95354000000000005</v>
      </c>
      <c r="S342" t="str">
        <f>IF(Taxi_journeydata_clean!K341="","",VLOOKUP(Taxi_journeydata_clean!G341,'Taxi_location&amp;demand'!$A$5:$B$269,2,FALSE))</f>
        <v>B</v>
      </c>
      <c r="T342" t="str">
        <f>IF(Taxi_journeydata_clean!K341="","",VLOOKUP(Taxi_journeydata_clean!H341,'Taxi_location&amp;demand'!$A$5:$B$269,2,FALSE))</f>
        <v>B</v>
      </c>
      <c r="U342" t="str">
        <f>IF(Taxi_journeydata_clean!K341="","",IF(OR(S342="A",T342="A"),"Y","N"))</f>
        <v>N</v>
      </c>
    </row>
    <row r="343" spans="2:21" x14ac:dyDescent="0.35">
      <c r="B343">
        <f>IF(Taxi_journeydata_clean!J342="","",Taxi_journeydata_clean!J342)</f>
        <v>15.5</v>
      </c>
      <c r="C343" s="18">
        <f>IF(Taxi_journeydata_clean!J342="","",Taxi_journeydata_clean!N342)</f>
        <v>66.449999995529652</v>
      </c>
      <c r="D343" s="19">
        <f>IF(Taxi_journeydata_clean!K342="","",Taxi_journeydata_clean!K342)</f>
        <v>59</v>
      </c>
      <c r="F343" s="19">
        <f>IF(Taxi_journeydata_clean!K342="","",Constant+Dist_Mult*Fare_analysis!B343+Dur_Mult*Fare_analysis!C343)</f>
        <v>54.186499998345973</v>
      </c>
      <c r="G343" s="19">
        <f>IF(Taxi_journeydata_clean!K342="","",F343*(1+1/EXP(B343)))</f>
        <v>54.186510052062381</v>
      </c>
      <c r="H343" s="30">
        <f>IF(Taxi_journeydata_clean!K342="","",(G343-F343)/F343)</f>
        <v>1.8553913629828241E-7</v>
      </c>
      <c r="I343" s="31">
        <f>IF(Taxi_journeydata_clean!K342="","",ROUND(ROUNDUP(H343,1),1))</f>
        <v>0.1</v>
      </c>
      <c r="J343" s="32">
        <f>IF(Taxi_journeydata_clean!K342="","",IF(I343&gt;200%,'Taxi_location&amp;demand'!F356,VLOOKUP(I343,'Taxi_location&amp;demand'!$E$5:$F$26,2,FALSE)))</f>
        <v>-9.0899999999999991E-3</v>
      </c>
      <c r="K343" s="32">
        <f>IF(Taxi_journeydata_clean!K342="","",1+J343)</f>
        <v>0.99090999999999996</v>
      </c>
      <c r="M343" s="19">
        <f>IF(Taxi_journeydata_clean!K342="","",F343*(1+R_/EXP(B343)))</f>
        <v>54.186526084055352</v>
      </c>
      <c r="N343" s="30">
        <f>IF(Taxi_journeydata_clean!K342="","",(M343-F343)/F343)</f>
        <v>4.8140605833606722E-7</v>
      </c>
      <c r="O343" s="31">
        <f>IF(Taxi_journeydata_clean!K342="","",ROUND(ROUNDUP(N343,1),1))</f>
        <v>0.1</v>
      </c>
      <c r="P343" s="32">
        <f>IF(Taxi_journeydata_clean!K342="","",IF(O343&gt;200%,'Taxi_location&amp;demand'!F356,VLOOKUP(O343,'Taxi_location&amp;demand'!$E$5:$F$26,2,FALSE)))</f>
        <v>-9.0899999999999991E-3</v>
      </c>
      <c r="Q343" s="32">
        <f>IF(Taxi_journeydata_clean!K342="","",1+P343)</f>
        <v>0.99090999999999996</v>
      </c>
      <c r="S343" t="str">
        <f>IF(Taxi_journeydata_clean!K342="","",VLOOKUP(Taxi_journeydata_clean!G342,'Taxi_location&amp;demand'!$A$5:$B$269,2,FALSE))</f>
        <v>B</v>
      </c>
      <c r="T343" t="str">
        <f>IF(Taxi_journeydata_clean!K342="","",VLOOKUP(Taxi_journeydata_clean!H342,'Taxi_location&amp;demand'!$A$5:$B$269,2,FALSE))</f>
        <v>B</v>
      </c>
      <c r="U343" t="str">
        <f>IF(Taxi_journeydata_clean!K342="","",IF(OR(S343="A",T343="A"),"Y","N"))</f>
        <v>N</v>
      </c>
    </row>
    <row r="344" spans="2:21" x14ac:dyDescent="0.35">
      <c r="B344">
        <f>IF(Taxi_journeydata_clean!J343="","",Taxi_journeydata_clean!J343)</f>
        <v>6.94</v>
      </c>
      <c r="C344" s="18">
        <f>IF(Taxi_journeydata_clean!J343="","",Taxi_journeydata_clean!N343)</f>
        <v>21.466666666092351</v>
      </c>
      <c r="D344" s="19">
        <f>IF(Taxi_journeydata_clean!K343="","",Taxi_journeydata_clean!K343)</f>
        <v>22.5</v>
      </c>
      <c r="F344" s="19">
        <f>IF(Taxi_journeydata_clean!K343="","",Constant+Dist_Mult*Fare_analysis!B344+Dur_Mult*Fare_analysis!C344)</f>
        <v>22.134666666454169</v>
      </c>
      <c r="G344" s="19">
        <f>IF(Taxi_journeydata_clean!K343="","",F344*(1+1/EXP(B344)))</f>
        <v>22.156098991230596</v>
      </c>
      <c r="H344" s="30">
        <f>IF(Taxi_journeydata_clean!K343="","",(G344-F344)/F344)</f>
        <v>9.6826959716128853E-4</v>
      </c>
      <c r="I344" s="31">
        <f>IF(Taxi_journeydata_clean!K343="","",ROUND(ROUNDUP(H344,1),1))</f>
        <v>0.1</v>
      </c>
      <c r="J344" s="32">
        <f>IF(Taxi_journeydata_clean!K343="","",IF(I344&gt;200%,'Taxi_location&amp;demand'!F357,VLOOKUP(I344,'Taxi_location&amp;demand'!$E$5:$F$26,2,FALSE)))</f>
        <v>-9.0899999999999991E-3</v>
      </c>
      <c r="K344" s="32">
        <f>IF(Taxi_journeydata_clean!K343="","",1+J344)</f>
        <v>0.99090999999999996</v>
      </c>
      <c r="M344" s="19">
        <f>IF(Taxi_journeydata_clean!K343="","",F344*(1+R_/EXP(B344)))</f>
        <v>22.190275694276753</v>
      </c>
      <c r="N344" s="30">
        <f>IF(Taxi_journeydata_clean!K343="","",(M344-F344)/F344)</f>
        <v>2.5123047326870824E-3</v>
      </c>
      <c r="O344" s="31">
        <f>IF(Taxi_journeydata_clean!K343="","",ROUND(ROUNDUP(N344,1),1))</f>
        <v>0.1</v>
      </c>
      <c r="P344" s="32">
        <f>IF(Taxi_journeydata_clean!K343="","",IF(O344&gt;200%,'Taxi_location&amp;demand'!F357,VLOOKUP(O344,'Taxi_location&amp;demand'!$E$5:$F$26,2,FALSE)))</f>
        <v>-9.0899999999999991E-3</v>
      </c>
      <c r="Q344" s="32">
        <f>IF(Taxi_journeydata_clean!K343="","",1+P344)</f>
        <v>0.99090999999999996</v>
      </c>
      <c r="S344" t="str">
        <f>IF(Taxi_journeydata_clean!K343="","",VLOOKUP(Taxi_journeydata_clean!G343,'Taxi_location&amp;demand'!$A$5:$B$269,2,FALSE))</f>
        <v>A</v>
      </c>
      <c r="T344" t="str">
        <f>IF(Taxi_journeydata_clean!K343="","",VLOOKUP(Taxi_journeydata_clean!H343,'Taxi_location&amp;demand'!$A$5:$B$269,2,FALSE))</f>
        <v>Bx</v>
      </c>
      <c r="U344" t="str">
        <f>IF(Taxi_journeydata_clean!K343="","",IF(OR(S344="A",T344="A"),"Y","N"))</f>
        <v>Y</v>
      </c>
    </row>
    <row r="345" spans="2:21" x14ac:dyDescent="0.35">
      <c r="B345">
        <f>IF(Taxi_journeydata_clean!J344="","",Taxi_journeydata_clean!J344)</f>
        <v>0.6</v>
      </c>
      <c r="C345" s="18">
        <f>IF(Taxi_journeydata_clean!J344="","",Taxi_journeydata_clean!N344)</f>
        <v>4.6666666679084301</v>
      </c>
      <c r="D345" s="19">
        <f>IF(Taxi_journeydata_clean!K344="","",Taxi_journeydata_clean!K344)</f>
        <v>5</v>
      </c>
      <c r="F345" s="19">
        <f>IF(Taxi_journeydata_clean!K344="","",Constant+Dist_Mult*Fare_analysis!B345+Dur_Mult*Fare_analysis!C345)</f>
        <v>4.5066666671261189</v>
      </c>
      <c r="G345" s="19">
        <f>IF(Taxi_journeydata_clean!K344="","",F345*(1+1/EXP(B345)))</f>
        <v>6.9799777740420179</v>
      </c>
      <c r="H345" s="30">
        <f>IF(Taxi_journeydata_clean!K344="","",(G345-F345)/F345)</f>
        <v>0.54881163609402661</v>
      </c>
      <c r="I345" s="31">
        <f>IF(Taxi_journeydata_clean!K344="","",ROUND(ROUNDUP(H345,1),1))</f>
        <v>0.6</v>
      </c>
      <c r="J345" s="32">
        <f>IF(Taxi_journeydata_clean!K344="","",IF(I345&gt;200%,'Taxi_location&amp;demand'!F358,VLOOKUP(I345,'Taxi_location&amp;demand'!$E$5:$F$26,2,FALSE)))</f>
        <v>-8.8880000000000001E-2</v>
      </c>
      <c r="K345" s="32">
        <f>IF(Taxi_journeydata_clean!K344="","",1+J345)</f>
        <v>0.91112000000000004</v>
      </c>
      <c r="M345" s="19">
        <f>IF(Taxi_journeydata_clean!K344="","",F345*(1+R_/EXP(B345)))</f>
        <v>10.924002518141895</v>
      </c>
      <c r="N345" s="30">
        <f>IF(Taxi_journeydata_clean!K344="","",(M345-F345)/F345)</f>
        <v>1.4239650555535945</v>
      </c>
      <c r="O345" s="31">
        <f>IF(Taxi_journeydata_clean!K344="","",ROUND(ROUNDUP(N345,1),1))</f>
        <v>1.5</v>
      </c>
      <c r="P345" s="32">
        <f>IF(Taxi_journeydata_clean!K344="","",IF(O345&gt;200%,'Taxi_location&amp;demand'!F358,VLOOKUP(O345,'Taxi_location&amp;demand'!$E$5:$F$26,2,FALSE)))</f>
        <v>-0.60599999999999998</v>
      </c>
      <c r="Q345" s="32">
        <f>IF(Taxi_journeydata_clean!K344="","",1+P345)</f>
        <v>0.39400000000000002</v>
      </c>
      <c r="S345" t="str">
        <f>IF(Taxi_journeydata_clean!K344="","",VLOOKUP(Taxi_journeydata_clean!G344,'Taxi_location&amp;demand'!$A$5:$B$269,2,FALSE))</f>
        <v>A</v>
      </c>
      <c r="T345" t="str">
        <f>IF(Taxi_journeydata_clean!K344="","",VLOOKUP(Taxi_journeydata_clean!H344,'Taxi_location&amp;demand'!$A$5:$B$269,2,FALSE))</f>
        <v>A</v>
      </c>
      <c r="U345" t="str">
        <f>IF(Taxi_journeydata_clean!K344="","",IF(OR(S345="A",T345="A"),"Y","N"))</f>
        <v>Y</v>
      </c>
    </row>
    <row r="346" spans="2:21" x14ac:dyDescent="0.35">
      <c r="B346">
        <f>IF(Taxi_journeydata_clean!J345="","",Taxi_journeydata_clean!J345)</f>
        <v>2.9</v>
      </c>
      <c r="C346" s="18">
        <f>IF(Taxi_journeydata_clean!J345="","",Taxi_journeydata_clean!N345)</f>
        <v>11.616666668560356</v>
      </c>
      <c r="D346" s="19">
        <f>IF(Taxi_journeydata_clean!K345="","",Taxi_journeydata_clean!K345)</f>
        <v>11.5</v>
      </c>
      <c r="F346" s="19">
        <f>IF(Taxi_journeydata_clean!K345="","",Constant+Dist_Mult*Fare_analysis!B346+Dur_Mult*Fare_analysis!C346)</f>
        <v>11.218166667367331</v>
      </c>
      <c r="G346" s="19">
        <f>IF(Taxi_journeydata_clean!K345="","",F346*(1+1/EXP(B346)))</f>
        <v>11.835426320535335</v>
      </c>
      <c r="H346" s="30">
        <f>IF(Taxi_journeydata_clean!K345="","",(G346-F346)/F346)</f>
        <v>5.5023220056407113E-2</v>
      </c>
      <c r="I346" s="31">
        <f>IF(Taxi_journeydata_clean!K345="","",ROUND(ROUNDUP(H346,1),1))</f>
        <v>0.1</v>
      </c>
      <c r="J346" s="32">
        <f>IF(Taxi_journeydata_clean!K345="","",IF(I346&gt;200%,'Taxi_location&amp;demand'!F359,VLOOKUP(I346,'Taxi_location&amp;demand'!$E$5:$F$26,2,FALSE)))</f>
        <v>-9.0899999999999991E-3</v>
      </c>
      <c r="K346" s="32">
        <f>IF(Taxi_journeydata_clean!K345="","",1+J346)</f>
        <v>0.99090999999999996</v>
      </c>
      <c r="M346" s="19">
        <f>IF(Taxi_journeydata_clean!K345="","",F346*(1+R_/EXP(B346)))</f>
        <v>12.819729240949101</v>
      </c>
      <c r="N346" s="30">
        <f>IF(Taxi_journeydata_clean!K345="","",(M346-F346)/F346)</f>
        <v>0.14276508997148135</v>
      </c>
      <c r="O346" s="31">
        <f>IF(Taxi_journeydata_clean!K345="","",ROUND(ROUNDUP(N346,1),1))</f>
        <v>0.2</v>
      </c>
      <c r="P346" s="32">
        <f>IF(Taxi_journeydata_clean!K345="","",IF(O346&gt;200%,'Taxi_location&amp;demand'!F359,VLOOKUP(O346,'Taxi_location&amp;demand'!$E$5:$F$26,2,FALSE)))</f>
        <v>-2.1210000000000003E-2</v>
      </c>
      <c r="Q346" s="32">
        <f>IF(Taxi_journeydata_clean!K345="","",1+P346)</f>
        <v>0.97879000000000005</v>
      </c>
      <c r="S346" t="str">
        <f>IF(Taxi_journeydata_clean!K345="","",VLOOKUP(Taxi_journeydata_clean!G345,'Taxi_location&amp;demand'!$A$5:$B$269,2,FALSE))</f>
        <v>Q</v>
      </c>
      <c r="T346" t="str">
        <f>IF(Taxi_journeydata_clean!K345="","",VLOOKUP(Taxi_journeydata_clean!H345,'Taxi_location&amp;demand'!$A$5:$B$269,2,FALSE))</f>
        <v>Q</v>
      </c>
      <c r="U346" t="str">
        <f>IF(Taxi_journeydata_clean!K345="","",IF(OR(S346="A",T346="A"),"Y","N"))</f>
        <v>N</v>
      </c>
    </row>
    <row r="347" spans="2:21" x14ac:dyDescent="0.35">
      <c r="B347">
        <f>IF(Taxi_journeydata_clean!J346="","",Taxi_journeydata_clean!J346)</f>
        <v>0.54</v>
      </c>
      <c r="C347" s="18">
        <f>IF(Taxi_journeydata_clean!J346="","",Taxi_journeydata_clean!N346)</f>
        <v>11.816666662925854</v>
      </c>
      <c r="D347" s="19">
        <f>IF(Taxi_journeydata_clean!K346="","",Taxi_journeydata_clean!K346)</f>
        <v>4.5</v>
      </c>
      <c r="F347" s="19">
        <f>IF(Taxi_journeydata_clean!K346="","",Constant+Dist_Mult*Fare_analysis!B347+Dur_Mult*Fare_analysis!C347)</f>
        <v>7.0441666652825656</v>
      </c>
      <c r="G347" s="19">
        <f>IF(Taxi_journeydata_clean!K346="","",F347*(1+1/EXP(B347)))</f>
        <v>11.149142478907097</v>
      </c>
      <c r="H347" s="30">
        <f>IF(Taxi_journeydata_clean!K346="","",(G347-F347)/F347)</f>
        <v>0.58274825237398986</v>
      </c>
      <c r="I347" s="31">
        <f>IF(Taxi_journeydata_clean!K346="","",ROUND(ROUNDUP(H347,1),1))</f>
        <v>0.6</v>
      </c>
      <c r="J347" s="32">
        <f>IF(Taxi_journeydata_clean!K346="","",IF(I347&gt;200%,'Taxi_location&amp;demand'!F360,VLOOKUP(I347,'Taxi_location&amp;demand'!$E$5:$F$26,2,FALSE)))</f>
        <v>-8.8880000000000001E-2</v>
      </c>
      <c r="K347" s="32">
        <f>IF(Taxi_journeydata_clean!K346="","",1+J347)</f>
        <v>0.91112000000000004</v>
      </c>
      <c r="M347" s="19">
        <f>IF(Taxi_journeydata_clean!K346="","",F347*(1+R_/EXP(B347)))</f>
        <v>17.695074423172283</v>
      </c>
      <c r="N347" s="30">
        <f>IF(Taxi_journeydata_clean!K346="","",(M347-F347)/F347)</f>
        <v>1.5120181369902999</v>
      </c>
      <c r="O347" s="31">
        <f>IF(Taxi_journeydata_clean!K346="","",ROUND(ROUNDUP(N347,1),1))</f>
        <v>1.6</v>
      </c>
      <c r="P347" s="32">
        <f>IF(Taxi_journeydata_clean!K346="","",IF(O347&gt;200%,'Taxi_location&amp;demand'!F360,VLOOKUP(O347,'Taxi_location&amp;demand'!$E$5:$F$26,2,FALSE)))</f>
        <v>-0.67670000000000008</v>
      </c>
      <c r="Q347" s="32">
        <f>IF(Taxi_journeydata_clean!K346="","",1+P347)</f>
        <v>0.32329999999999992</v>
      </c>
      <c r="S347" t="str">
        <f>IF(Taxi_journeydata_clean!K346="","",VLOOKUP(Taxi_journeydata_clean!G346,'Taxi_location&amp;demand'!$A$5:$B$269,2,FALSE))</f>
        <v>Q</v>
      </c>
      <c r="T347" t="str">
        <f>IF(Taxi_journeydata_clean!K346="","",VLOOKUP(Taxi_journeydata_clean!H346,'Taxi_location&amp;demand'!$A$5:$B$269,2,FALSE))</f>
        <v>Q</v>
      </c>
      <c r="U347" t="str">
        <f>IF(Taxi_journeydata_clean!K346="","",IF(OR(S347="A",T347="A"),"Y","N"))</f>
        <v>N</v>
      </c>
    </row>
    <row r="348" spans="2:21" x14ac:dyDescent="0.35">
      <c r="B348">
        <f>IF(Taxi_journeydata_clean!J347="","",Taxi_journeydata_clean!J347)</f>
        <v>1.68</v>
      </c>
      <c r="C348" s="18">
        <f>IF(Taxi_journeydata_clean!J347="","",Taxi_journeydata_clean!N347)</f>
        <v>10.216666666092351</v>
      </c>
      <c r="D348" s="19">
        <f>IF(Taxi_journeydata_clean!K347="","",Taxi_journeydata_clean!K347)</f>
        <v>9</v>
      </c>
      <c r="F348" s="19">
        <f>IF(Taxi_journeydata_clean!K347="","",Constant+Dist_Mult*Fare_analysis!B348+Dur_Mult*Fare_analysis!C348)</f>
        <v>8.5041666664541697</v>
      </c>
      <c r="G348" s="19">
        <f>IF(Taxi_journeydata_clean!K347="","",F348*(1+1/EXP(B348)))</f>
        <v>10.089122020983048</v>
      </c>
      <c r="H348" s="30">
        <f>IF(Taxi_journeydata_clean!K347="","",(G348-F348)/F348)</f>
        <v>0.18637397603940994</v>
      </c>
      <c r="I348" s="31">
        <f>IF(Taxi_journeydata_clean!K347="","",ROUND(ROUNDUP(H348,1),1))</f>
        <v>0.2</v>
      </c>
      <c r="J348" s="32">
        <f>IF(Taxi_journeydata_clean!K347="","",IF(I348&gt;200%,'Taxi_location&amp;demand'!F361,VLOOKUP(I348,'Taxi_location&amp;demand'!$E$5:$F$26,2,FALSE)))</f>
        <v>-2.1210000000000003E-2</v>
      </c>
      <c r="K348" s="32">
        <f>IF(Taxi_journeydata_clean!K347="","",1+J348)</f>
        <v>0.97879000000000005</v>
      </c>
      <c r="M348" s="19">
        <f>IF(Taxi_journeydata_clean!K347="","",F348*(1+R_/EXP(B348)))</f>
        <v>12.616544923454191</v>
      </c>
      <c r="N348" s="30">
        <f>IF(Taxi_journeydata_clean!K347="","",(M348-F348)/F348)</f>
        <v>0.48357216154074806</v>
      </c>
      <c r="O348" s="31">
        <f>IF(Taxi_journeydata_clean!K347="","",ROUND(ROUNDUP(N348,1),1))</f>
        <v>0.5</v>
      </c>
      <c r="P348" s="32">
        <f>IF(Taxi_journeydata_clean!K347="","",IF(O348&gt;200%,'Taxi_location&amp;demand'!F361,VLOOKUP(O348,'Taxi_location&amp;demand'!$E$5:$F$26,2,FALSE)))</f>
        <v>-6.7670000000000008E-2</v>
      </c>
      <c r="Q348" s="32">
        <f>IF(Taxi_journeydata_clean!K347="","",1+P348)</f>
        <v>0.93232999999999999</v>
      </c>
      <c r="S348" t="str">
        <f>IF(Taxi_journeydata_clean!K347="","",VLOOKUP(Taxi_journeydata_clean!G347,'Taxi_location&amp;demand'!$A$5:$B$269,2,FALSE))</f>
        <v>A</v>
      </c>
      <c r="T348" t="str">
        <f>IF(Taxi_journeydata_clean!K347="","",VLOOKUP(Taxi_journeydata_clean!H347,'Taxi_location&amp;demand'!$A$5:$B$269,2,FALSE))</f>
        <v>A</v>
      </c>
      <c r="U348" t="str">
        <f>IF(Taxi_journeydata_clean!K347="","",IF(OR(S348="A",T348="A"),"Y","N"))</f>
        <v>Y</v>
      </c>
    </row>
    <row r="349" spans="2:21" x14ac:dyDescent="0.35">
      <c r="B349">
        <f>IF(Taxi_journeydata_clean!J348="","",Taxi_journeydata_clean!J348)</f>
        <v>4.7</v>
      </c>
      <c r="C349" s="18">
        <f>IF(Taxi_journeydata_clean!J348="","",Taxi_journeydata_clean!N348)</f>
        <v>27.18333333847113</v>
      </c>
      <c r="D349" s="19">
        <f>IF(Taxi_journeydata_clean!K348="","",Taxi_journeydata_clean!K348)</f>
        <v>20</v>
      </c>
      <c r="F349" s="19">
        <f>IF(Taxi_journeydata_clean!K348="","",Constant+Dist_Mult*Fare_analysis!B349+Dur_Mult*Fare_analysis!C349)</f>
        <v>20.217833335234317</v>
      </c>
      <c r="G349" s="19">
        <f>IF(Taxi_journeydata_clean!K348="","",F349*(1+1/EXP(B349)))</f>
        <v>20.401720131814177</v>
      </c>
      <c r="H349" s="30">
        <f>IF(Taxi_journeydata_clean!K348="","",(G349-F349)/F349)</f>
        <v>9.0952771016958225E-3</v>
      </c>
      <c r="I349" s="31">
        <f>IF(Taxi_journeydata_clean!K348="","",ROUND(ROUNDUP(H349,1),1))</f>
        <v>0.1</v>
      </c>
      <c r="J349" s="32">
        <f>IF(Taxi_journeydata_clean!K348="","",IF(I349&gt;200%,'Taxi_location&amp;demand'!F362,VLOOKUP(I349,'Taxi_location&amp;demand'!$E$5:$F$26,2,FALSE)))</f>
        <v>-9.0899999999999991E-3</v>
      </c>
      <c r="K349" s="32">
        <f>IF(Taxi_journeydata_clean!K348="","",1+J349)</f>
        <v>0.99090999999999996</v>
      </c>
      <c r="M349" s="19">
        <f>IF(Taxi_journeydata_clean!K348="","",F349*(1+R_/EXP(B349)))</f>
        <v>20.694952177631727</v>
      </c>
      <c r="N349" s="30">
        <f>IF(Taxi_journeydata_clean!K348="","",(M349-F349)/F349)</f>
        <v>2.359891064914053E-2</v>
      </c>
      <c r="O349" s="31">
        <f>IF(Taxi_journeydata_clean!K348="","",ROUND(ROUNDUP(N349,1),1))</f>
        <v>0.1</v>
      </c>
      <c r="P349" s="32">
        <f>IF(Taxi_journeydata_clean!K348="","",IF(O349&gt;200%,'Taxi_location&amp;demand'!F362,VLOOKUP(O349,'Taxi_location&amp;demand'!$E$5:$F$26,2,FALSE)))</f>
        <v>-9.0899999999999991E-3</v>
      </c>
      <c r="Q349" s="32">
        <f>IF(Taxi_journeydata_clean!K348="","",1+P349)</f>
        <v>0.99090999999999996</v>
      </c>
      <c r="S349" t="str">
        <f>IF(Taxi_journeydata_clean!K348="","",VLOOKUP(Taxi_journeydata_clean!G348,'Taxi_location&amp;demand'!$A$5:$B$269,2,FALSE))</f>
        <v>A</v>
      </c>
      <c r="T349" t="str">
        <f>IF(Taxi_journeydata_clean!K348="","",VLOOKUP(Taxi_journeydata_clean!H348,'Taxi_location&amp;demand'!$A$5:$B$269,2,FALSE))</f>
        <v>Bx</v>
      </c>
      <c r="U349" t="str">
        <f>IF(Taxi_journeydata_clean!K348="","",IF(OR(S349="A",T349="A"),"Y","N"))</f>
        <v>Y</v>
      </c>
    </row>
    <row r="350" spans="2:21" x14ac:dyDescent="0.35">
      <c r="B350">
        <f>IF(Taxi_journeydata_clean!J349="","",Taxi_journeydata_clean!J349)</f>
        <v>1.65</v>
      </c>
      <c r="C350" s="18">
        <f>IF(Taxi_journeydata_clean!J349="","",Taxi_journeydata_clean!N349)</f>
        <v>10.000000001164153</v>
      </c>
      <c r="D350" s="19">
        <f>IF(Taxi_journeydata_clean!K349="","",Taxi_journeydata_clean!K349)</f>
        <v>8.5</v>
      </c>
      <c r="F350" s="19">
        <f>IF(Taxi_journeydata_clean!K349="","",Constant+Dist_Mult*Fare_analysis!B350+Dur_Mult*Fare_analysis!C350)</f>
        <v>8.3700000004307356</v>
      </c>
      <c r="G350" s="19">
        <f>IF(Taxi_journeydata_clean!K349="","",F350*(1+1/EXP(B350)))</f>
        <v>9.9774577356691694</v>
      </c>
      <c r="H350" s="30">
        <f>IF(Taxi_journeydata_clean!K349="","",(G350-F350)/F350)</f>
        <v>0.19204990862075402</v>
      </c>
      <c r="I350" s="31">
        <f>IF(Taxi_journeydata_clean!K349="","",ROUND(ROUNDUP(H350,1),1))</f>
        <v>0.2</v>
      </c>
      <c r="J350" s="32">
        <f>IF(Taxi_journeydata_clean!K349="","",IF(I350&gt;200%,'Taxi_location&amp;demand'!F363,VLOOKUP(I350,'Taxi_location&amp;demand'!$E$5:$F$26,2,FALSE)))</f>
        <v>-2.1210000000000003E-2</v>
      </c>
      <c r="K350" s="32">
        <f>IF(Taxi_journeydata_clean!K349="","",1+J350)</f>
        <v>0.97879000000000005</v>
      </c>
      <c r="M350" s="19">
        <f>IF(Taxi_journeydata_clean!K349="","",F350*(1+R_/EXP(B350)))</f>
        <v>12.540763688223047</v>
      </c>
      <c r="N350" s="30">
        <f>IF(Taxi_journeydata_clean!K349="","",(M350-F350)/F350)</f>
        <v>0.49829912635336632</v>
      </c>
      <c r="O350" s="31">
        <f>IF(Taxi_journeydata_clean!K349="","",ROUND(ROUNDUP(N350,1),1))</f>
        <v>0.5</v>
      </c>
      <c r="P350" s="32">
        <f>IF(Taxi_journeydata_clean!K349="","",IF(O350&gt;200%,'Taxi_location&amp;demand'!F363,VLOOKUP(O350,'Taxi_location&amp;demand'!$E$5:$F$26,2,FALSE)))</f>
        <v>-6.7670000000000008E-2</v>
      </c>
      <c r="Q350" s="32">
        <f>IF(Taxi_journeydata_clean!K349="","",1+P350)</f>
        <v>0.93232999999999999</v>
      </c>
      <c r="S350" t="str">
        <f>IF(Taxi_journeydata_clean!K349="","",VLOOKUP(Taxi_journeydata_clean!G349,'Taxi_location&amp;demand'!$A$5:$B$269,2,FALSE))</f>
        <v>A</v>
      </c>
      <c r="T350" t="str">
        <f>IF(Taxi_journeydata_clean!K349="","",VLOOKUP(Taxi_journeydata_clean!H349,'Taxi_location&amp;demand'!$A$5:$B$269,2,FALSE))</f>
        <v>A</v>
      </c>
      <c r="U350" t="str">
        <f>IF(Taxi_journeydata_clean!K349="","",IF(OR(S350="A",T350="A"),"Y","N"))</f>
        <v>Y</v>
      </c>
    </row>
    <row r="351" spans="2:21" x14ac:dyDescent="0.35">
      <c r="B351">
        <f>IF(Taxi_journeydata_clean!J350="","",Taxi_journeydata_clean!J350)</f>
        <v>2.1</v>
      </c>
      <c r="C351" s="18">
        <f>IF(Taxi_journeydata_clean!J350="","",Taxi_journeydata_clean!N350)</f>
        <v>9.7000000043772161</v>
      </c>
      <c r="D351" s="19">
        <f>IF(Taxi_journeydata_clean!K350="","",Taxi_journeydata_clean!K350)</f>
        <v>9.5</v>
      </c>
      <c r="F351" s="19">
        <f>IF(Taxi_journeydata_clean!K350="","",Constant+Dist_Mult*Fare_analysis!B351+Dur_Mult*Fare_analysis!C351)</f>
        <v>9.0690000016195711</v>
      </c>
      <c r="G351" s="19">
        <f>IF(Taxi_journeydata_clean!K350="","",F351*(1+1/EXP(B351)))</f>
        <v>10.17955734964419</v>
      </c>
      <c r="H351" s="30">
        <f>IF(Taxi_journeydata_clean!K350="","",(G351-F351)/F351)</f>
        <v>0.12245642825298181</v>
      </c>
      <c r="I351" s="31">
        <f>IF(Taxi_journeydata_clean!K350="","",ROUND(ROUNDUP(H351,1),1))</f>
        <v>0.2</v>
      </c>
      <c r="J351" s="32">
        <f>IF(Taxi_journeydata_clean!K350="","",IF(I351&gt;200%,'Taxi_location&amp;demand'!F364,VLOOKUP(I351,'Taxi_location&amp;demand'!$E$5:$F$26,2,FALSE)))</f>
        <v>-2.1210000000000003E-2</v>
      </c>
      <c r="K351" s="32">
        <f>IF(Taxi_journeydata_clean!K350="","",1+J351)</f>
        <v>0.97879000000000005</v>
      </c>
      <c r="M351" s="19">
        <f>IF(Taxi_journeydata_clean!K350="","",F351*(1+R_/EXP(B351)))</f>
        <v>11.950489299168638</v>
      </c>
      <c r="N351" s="30">
        <f>IF(Taxi_journeydata_clean!K350="","",(M351-F351)/F351)</f>
        <v>0.31772955089144128</v>
      </c>
      <c r="O351" s="31">
        <f>IF(Taxi_journeydata_clean!K350="","",ROUND(ROUNDUP(N351,1),1))</f>
        <v>0.4</v>
      </c>
      <c r="P351" s="32">
        <f>IF(Taxi_journeydata_clean!K350="","",IF(O351&gt;200%,'Taxi_location&amp;demand'!F364,VLOOKUP(O351,'Taxi_location&amp;demand'!$E$5:$F$26,2,FALSE)))</f>
        <v>-4.6460000000000001E-2</v>
      </c>
      <c r="Q351" s="32">
        <f>IF(Taxi_journeydata_clean!K350="","",1+P351)</f>
        <v>0.95354000000000005</v>
      </c>
      <c r="S351" t="str">
        <f>IF(Taxi_journeydata_clean!K350="","",VLOOKUP(Taxi_journeydata_clean!G350,'Taxi_location&amp;demand'!$A$5:$B$269,2,FALSE))</f>
        <v>A</v>
      </c>
      <c r="T351" t="str">
        <f>IF(Taxi_journeydata_clean!K350="","",VLOOKUP(Taxi_journeydata_clean!H350,'Taxi_location&amp;demand'!$A$5:$B$269,2,FALSE))</f>
        <v>A</v>
      </c>
      <c r="U351" t="str">
        <f>IF(Taxi_journeydata_clean!K350="","",IF(OR(S351="A",T351="A"),"Y","N"))</f>
        <v>Y</v>
      </c>
    </row>
    <row r="352" spans="2:21" x14ac:dyDescent="0.35">
      <c r="B352">
        <f>IF(Taxi_journeydata_clean!J351="","",Taxi_journeydata_clean!J351)</f>
        <v>3.19</v>
      </c>
      <c r="C352" s="18">
        <f>IF(Taxi_journeydata_clean!J351="","",Taxi_journeydata_clean!N351)</f>
        <v>17.249999998603016</v>
      </c>
      <c r="D352" s="19">
        <f>IF(Taxi_journeydata_clean!K351="","",Taxi_journeydata_clean!K351)</f>
        <v>13.5</v>
      </c>
      <c r="F352" s="19">
        <f>IF(Taxi_journeydata_clean!K351="","",Constant+Dist_Mult*Fare_analysis!B352+Dur_Mult*Fare_analysis!C352)</f>
        <v>13.824499999483116</v>
      </c>
      <c r="G352" s="19">
        <f>IF(Taxi_journeydata_clean!K351="","",F352*(1+1/EXP(B352)))</f>
        <v>14.393680529258978</v>
      </c>
      <c r="H352" s="30">
        <f>IF(Taxi_journeydata_clean!K351="","",(G352-F352)/F352)</f>
        <v>4.1171870939067795E-2</v>
      </c>
      <c r="I352" s="31">
        <f>IF(Taxi_journeydata_clean!K351="","",ROUND(ROUNDUP(H352,1),1))</f>
        <v>0.1</v>
      </c>
      <c r="J352" s="32">
        <f>IF(Taxi_journeydata_clean!K351="","",IF(I352&gt;200%,'Taxi_location&amp;demand'!F365,VLOOKUP(I352,'Taxi_location&amp;demand'!$E$5:$F$26,2,FALSE)))</f>
        <v>-9.0899999999999991E-3</v>
      </c>
      <c r="K352" s="32">
        <f>IF(Taxi_journeydata_clean!K351="","",1+J352)</f>
        <v>0.99090999999999996</v>
      </c>
      <c r="M352" s="19">
        <f>IF(Taxi_journeydata_clean!K351="","",F352*(1+R_/EXP(B352)))</f>
        <v>15.30131486891757</v>
      </c>
      <c r="N352" s="30">
        <f>IF(Taxi_journeydata_clean!K351="","",(M352-F352)/F352)</f>
        <v>0.1068259155477356</v>
      </c>
      <c r="O352" s="31">
        <f>IF(Taxi_journeydata_clean!K351="","",ROUND(ROUNDUP(N352,1),1))</f>
        <v>0.2</v>
      </c>
      <c r="P352" s="32">
        <f>IF(Taxi_journeydata_clean!K351="","",IF(O352&gt;200%,'Taxi_location&amp;demand'!F365,VLOOKUP(O352,'Taxi_location&amp;demand'!$E$5:$F$26,2,FALSE)))</f>
        <v>-2.1210000000000003E-2</v>
      </c>
      <c r="Q352" s="32">
        <f>IF(Taxi_journeydata_clean!K351="","",1+P352)</f>
        <v>0.97879000000000005</v>
      </c>
      <c r="S352" t="str">
        <f>IF(Taxi_journeydata_clean!K351="","",VLOOKUP(Taxi_journeydata_clean!G351,'Taxi_location&amp;demand'!$A$5:$B$269,2,FALSE))</f>
        <v>Q</v>
      </c>
      <c r="T352" t="str">
        <f>IF(Taxi_journeydata_clean!K351="","",VLOOKUP(Taxi_journeydata_clean!H351,'Taxi_location&amp;demand'!$A$5:$B$269,2,FALSE))</f>
        <v>Q</v>
      </c>
      <c r="U352" t="str">
        <f>IF(Taxi_journeydata_clean!K351="","",IF(OR(S352="A",T352="A"),"Y","N"))</f>
        <v>N</v>
      </c>
    </row>
    <row r="353" spans="2:21" x14ac:dyDescent="0.35">
      <c r="B353">
        <f>IF(Taxi_journeydata_clean!J352="","",Taxi_journeydata_clean!J352)</f>
        <v>1.6</v>
      </c>
      <c r="C353" s="18">
        <f>IF(Taxi_journeydata_clean!J352="","",Taxi_journeydata_clean!N352)</f>
        <v>5.6166666699573398</v>
      </c>
      <c r="D353" s="19">
        <f>IF(Taxi_journeydata_clean!K352="","",Taxi_journeydata_clean!K352)</f>
        <v>7</v>
      </c>
      <c r="F353" s="19">
        <f>IF(Taxi_journeydata_clean!K352="","",Constant+Dist_Mult*Fare_analysis!B353+Dur_Mult*Fare_analysis!C353)</f>
        <v>6.658166667884216</v>
      </c>
      <c r="G353" s="19">
        <f>IF(Taxi_journeydata_clean!K352="","",F353*(1+1/EXP(B353)))</f>
        <v>8.0024273343581172</v>
      </c>
      <c r="H353" s="30">
        <f>IF(Taxi_journeydata_clean!K352="","",(G353-F353)/F353)</f>
        <v>0.20189651799465552</v>
      </c>
      <c r="I353" s="31">
        <f>IF(Taxi_journeydata_clean!K352="","",ROUND(ROUNDUP(H353,1),1))</f>
        <v>0.3</v>
      </c>
      <c r="J353" s="32">
        <f>IF(Taxi_journeydata_clean!K352="","",IF(I353&gt;200%,'Taxi_location&amp;demand'!F366,VLOOKUP(I353,'Taxi_location&amp;demand'!$E$5:$F$26,2,FALSE)))</f>
        <v>-3.4340000000000002E-2</v>
      </c>
      <c r="K353" s="32">
        <f>IF(Taxi_journeydata_clean!K352="","",1+J353)</f>
        <v>0.96565999999999996</v>
      </c>
      <c r="M353" s="19">
        <f>IF(Taxi_journeydata_clean!K352="","",F353*(1+R_/EXP(B353)))</f>
        <v>10.146030424267961</v>
      </c>
      <c r="N353" s="30">
        <f>IF(Taxi_journeydata_clean!K352="","",(M353-F353)/F353)</f>
        <v>0.52384746888471823</v>
      </c>
      <c r="O353" s="31">
        <f>IF(Taxi_journeydata_clean!K352="","",ROUND(ROUNDUP(N353,1),1))</f>
        <v>0.6</v>
      </c>
      <c r="P353" s="32">
        <f>IF(Taxi_journeydata_clean!K352="","",IF(O353&gt;200%,'Taxi_location&amp;demand'!F366,VLOOKUP(O353,'Taxi_location&amp;demand'!$E$5:$F$26,2,FALSE)))</f>
        <v>-8.8880000000000001E-2</v>
      </c>
      <c r="Q353" s="32">
        <f>IF(Taxi_journeydata_clean!K352="","",1+P353)</f>
        <v>0.91112000000000004</v>
      </c>
      <c r="S353" t="str">
        <f>IF(Taxi_journeydata_clean!K352="","",VLOOKUP(Taxi_journeydata_clean!G352,'Taxi_location&amp;demand'!$A$5:$B$269,2,FALSE))</f>
        <v>A</v>
      </c>
      <c r="T353" t="str">
        <f>IF(Taxi_journeydata_clean!K352="","",VLOOKUP(Taxi_journeydata_clean!H352,'Taxi_location&amp;demand'!$A$5:$B$269,2,FALSE))</f>
        <v>A</v>
      </c>
      <c r="U353" t="str">
        <f>IF(Taxi_journeydata_clean!K352="","",IF(OR(S353="A",T353="A"),"Y","N"))</f>
        <v>Y</v>
      </c>
    </row>
    <row r="354" spans="2:21" x14ac:dyDescent="0.35">
      <c r="B354">
        <f>IF(Taxi_journeydata_clean!J353="","",Taxi_journeydata_clean!J353)</f>
        <v>1.42</v>
      </c>
      <c r="C354" s="18">
        <f>IF(Taxi_journeydata_clean!J353="","",Taxi_journeydata_clean!N353)</f>
        <v>5.883333336096257</v>
      </c>
      <c r="D354" s="19">
        <f>IF(Taxi_journeydata_clean!K353="","",Taxi_journeydata_clean!K353)</f>
        <v>6.5</v>
      </c>
      <c r="F354" s="19">
        <f>IF(Taxi_journeydata_clean!K353="","",Constant+Dist_Mult*Fare_analysis!B354+Dur_Mult*Fare_analysis!C354)</f>
        <v>6.4328333343556157</v>
      </c>
      <c r="G354" s="19">
        <f>IF(Taxi_journeydata_clean!K353="","",F354*(1+1/EXP(B354)))</f>
        <v>7.987739319631868</v>
      </c>
      <c r="H354" s="30">
        <f>IF(Taxi_journeydata_clean!K353="","",(G354-F354)/F354)</f>
        <v>0.24171401689703642</v>
      </c>
      <c r="I354" s="31">
        <f>IF(Taxi_journeydata_clean!K353="","",ROUND(ROUNDUP(H354,1),1))</f>
        <v>0.3</v>
      </c>
      <c r="J354" s="32">
        <f>IF(Taxi_journeydata_clean!K353="","",IF(I354&gt;200%,'Taxi_location&amp;demand'!F367,VLOOKUP(I354,'Taxi_location&amp;demand'!$E$5:$F$26,2,FALSE)))</f>
        <v>-3.4340000000000002E-2</v>
      </c>
      <c r="K354" s="32">
        <f>IF(Taxi_journeydata_clean!K353="","",1+J354)</f>
        <v>0.96565999999999996</v>
      </c>
      <c r="M354" s="19">
        <f>IF(Taxi_journeydata_clean!K353="","",F354*(1+R_/EXP(B354)))</f>
        <v>10.467244491274259</v>
      </c>
      <c r="N354" s="30">
        <f>IF(Taxi_journeydata_clean!K353="","",(M354-F354)/F354)</f>
        <v>0.62715928537619658</v>
      </c>
      <c r="O354" s="31">
        <f>IF(Taxi_journeydata_clean!K353="","",ROUND(ROUNDUP(N354,1),1))</f>
        <v>0.7</v>
      </c>
      <c r="P354" s="32">
        <f>IF(Taxi_journeydata_clean!K353="","",IF(O354&gt;200%,'Taxi_location&amp;demand'!F367,VLOOKUP(O354,'Taxi_location&amp;demand'!$E$5:$F$26,2,FALSE)))</f>
        <v>-0.1111</v>
      </c>
      <c r="Q354" s="32">
        <f>IF(Taxi_journeydata_clean!K353="","",1+P354)</f>
        <v>0.88890000000000002</v>
      </c>
      <c r="S354" t="str">
        <f>IF(Taxi_journeydata_clean!K353="","",VLOOKUP(Taxi_journeydata_clean!G353,'Taxi_location&amp;demand'!$A$5:$B$269,2,FALSE))</f>
        <v>A</v>
      </c>
      <c r="T354" t="str">
        <f>IF(Taxi_journeydata_clean!K353="","",VLOOKUP(Taxi_journeydata_clean!H353,'Taxi_location&amp;demand'!$A$5:$B$269,2,FALSE))</f>
        <v>A</v>
      </c>
      <c r="U354" t="str">
        <f>IF(Taxi_journeydata_clean!K353="","",IF(OR(S354="A",T354="A"),"Y","N"))</f>
        <v>Y</v>
      </c>
    </row>
    <row r="355" spans="2:21" x14ac:dyDescent="0.35">
      <c r="B355">
        <f>IF(Taxi_journeydata_clean!J354="","",Taxi_journeydata_clean!J354)</f>
        <v>0.96</v>
      </c>
      <c r="C355" s="18">
        <f>IF(Taxi_journeydata_clean!J354="","",Taxi_journeydata_clean!N354)</f>
        <v>7.6166666659992188</v>
      </c>
      <c r="D355" s="19">
        <f>IF(Taxi_journeydata_clean!K354="","",Taxi_journeydata_clean!K354)</f>
        <v>7</v>
      </c>
      <c r="F355" s="19">
        <f>IF(Taxi_journeydata_clean!K354="","",Constant+Dist_Mult*Fare_analysis!B355+Dur_Mult*Fare_analysis!C355)</f>
        <v>6.2461666664197111</v>
      </c>
      <c r="G355" s="19">
        <f>IF(Taxi_journeydata_clean!K354="","",F355*(1+1/EXP(B355)))</f>
        <v>8.6377794476066985</v>
      </c>
      <c r="H355" s="30">
        <f>IF(Taxi_journeydata_clean!K354="","",(G355-F355)/F355)</f>
        <v>0.3828928859751119</v>
      </c>
      <c r="I355" s="31">
        <f>IF(Taxi_journeydata_clean!K354="","",ROUND(ROUNDUP(H355,1),1))</f>
        <v>0.4</v>
      </c>
      <c r="J355" s="32">
        <f>IF(Taxi_journeydata_clean!K354="","",IF(I355&gt;200%,'Taxi_location&amp;demand'!F368,VLOOKUP(I355,'Taxi_location&amp;demand'!$E$5:$F$26,2,FALSE)))</f>
        <v>-4.6460000000000001E-2</v>
      </c>
      <c r="K355" s="32">
        <f>IF(Taxi_journeydata_clean!K354="","",1+J355)</f>
        <v>0.95354000000000005</v>
      </c>
      <c r="M355" s="19">
        <f>IF(Taxi_journeydata_clean!K354="","",F355*(1+R_/EXP(B355)))</f>
        <v>12.451525304701477</v>
      </c>
      <c r="N355" s="30">
        <f>IF(Taxi_journeydata_clean!K354="","",(M355-F355)/F355)</f>
        <v>0.99346670841216334</v>
      </c>
      <c r="O355" s="31">
        <f>IF(Taxi_journeydata_clean!K354="","",ROUND(ROUNDUP(N355,1),1))</f>
        <v>1</v>
      </c>
      <c r="P355" s="32">
        <f>IF(Taxi_journeydata_clean!K354="","",IF(O355&gt;200%,'Taxi_location&amp;demand'!F368,VLOOKUP(O355,'Taxi_location&amp;demand'!$E$5:$F$26,2,FALSE)))</f>
        <v>-0.28280000000000005</v>
      </c>
      <c r="Q355" s="32">
        <f>IF(Taxi_journeydata_clean!K354="","",1+P355)</f>
        <v>0.71719999999999995</v>
      </c>
      <c r="S355" t="str">
        <f>IF(Taxi_journeydata_clean!K354="","",VLOOKUP(Taxi_journeydata_clean!G354,'Taxi_location&amp;demand'!$A$5:$B$269,2,FALSE))</f>
        <v>A</v>
      </c>
      <c r="T355" t="str">
        <f>IF(Taxi_journeydata_clean!K354="","",VLOOKUP(Taxi_journeydata_clean!H354,'Taxi_location&amp;demand'!$A$5:$B$269,2,FALSE))</f>
        <v>A</v>
      </c>
      <c r="U355" t="str">
        <f>IF(Taxi_journeydata_clean!K354="","",IF(OR(S355="A",T355="A"),"Y","N"))</f>
        <v>Y</v>
      </c>
    </row>
    <row r="356" spans="2:21" x14ac:dyDescent="0.35">
      <c r="B356">
        <f>IF(Taxi_journeydata_clean!J355="","",Taxi_journeydata_clean!J355)</f>
        <v>0.76</v>
      </c>
      <c r="C356" s="18">
        <f>IF(Taxi_journeydata_clean!J355="","",Taxi_journeydata_clean!N355)</f>
        <v>5.1499999989755452</v>
      </c>
      <c r="D356" s="19">
        <f>IF(Taxi_journeydata_clean!K355="","",Taxi_journeydata_clean!K355)</f>
        <v>5.5</v>
      </c>
      <c r="F356" s="19">
        <f>IF(Taxi_journeydata_clean!K355="","",Constant+Dist_Mult*Fare_analysis!B356+Dur_Mult*Fare_analysis!C356)</f>
        <v>4.9734999996209517</v>
      </c>
      <c r="G356" s="19">
        <f>IF(Taxi_journeydata_clean!K355="","",F356*(1+1/EXP(B356)))</f>
        <v>7.2994389741774679</v>
      </c>
      <c r="H356" s="30">
        <f>IF(Taxi_journeydata_clean!K355="","",(G356-F356)/F356)</f>
        <v>0.4676664270099094</v>
      </c>
      <c r="I356" s="31">
        <f>IF(Taxi_journeydata_clean!K355="","",ROUND(ROUNDUP(H356,1),1))</f>
        <v>0.5</v>
      </c>
      <c r="J356" s="32">
        <f>IF(Taxi_journeydata_clean!K355="","",IF(I356&gt;200%,'Taxi_location&amp;demand'!F369,VLOOKUP(I356,'Taxi_location&amp;demand'!$E$5:$F$26,2,FALSE)))</f>
        <v>-6.7670000000000008E-2</v>
      </c>
      <c r="K356" s="32">
        <f>IF(Taxi_journeydata_clean!K355="","",1+J356)</f>
        <v>0.93232999999999999</v>
      </c>
      <c r="M356" s="19">
        <f>IF(Taxi_journeydata_clean!K355="","",F356*(1+R_/EXP(B356)))</f>
        <v>11.008459179224049</v>
      </c>
      <c r="N356" s="30">
        <f>IF(Taxi_journeydata_clean!K355="","",(M356-F356)/F356)</f>
        <v>1.2134229777949217</v>
      </c>
      <c r="O356" s="31">
        <f>IF(Taxi_journeydata_clean!K355="","",ROUND(ROUNDUP(N356,1),1))</f>
        <v>1.3</v>
      </c>
      <c r="P356" s="32">
        <f>IF(Taxi_journeydata_clean!K355="","",IF(O356&gt;200%,'Taxi_location&amp;demand'!F369,VLOOKUP(O356,'Taxi_location&amp;demand'!$E$5:$F$26,2,FALSE)))</f>
        <v>-0.47469999999999996</v>
      </c>
      <c r="Q356" s="32">
        <f>IF(Taxi_journeydata_clean!K355="","",1+P356)</f>
        <v>0.5253000000000001</v>
      </c>
      <c r="S356" t="str">
        <f>IF(Taxi_journeydata_clean!K355="","",VLOOKUP(Taxi_journeydata_clean!G355,'Taxi_location&amp;demand'!$A$5:$B$269,2,FALSE))</f>
        <v>A</v>
      </c>
      <c r="T356" t="str">
        <f>IF(Taxi_journeydata_clean!K355="","",VLOOKUP(Taxi_journeydata_clean!H355,'Taxi_location&amp;demand'!$A$5:$B$269,2,FALSE))</f>
        <v>A</v>
      </c>
      <c r="U356" t="str">
        <f>IF(Taxi_journeydata_clean!K355="","",IF(OR(S356="A",T356="A"),"Y","N"))</f>
        <v>Y</v>
      </c>
    </row>
    <row r="357" spans="2:21" x14ac:dyDescent="0.35">
      <c r="B357">
        <f>IF(Taxi_journeydata_clean!J356="","",Taxi_journeydata_clean!J356)</f>
        <v>3.78</v>
      </c>
      <c r="C357" s="18">
        <f>IF(Taxi_journeydata_clean!J356="","",Taxi_journeydata_clean!N356)</f>
        <v>20.083333334187046</v>
      </c>
      <c r="D357" s="19">
        <f>IF(Taxi_journeydata_clean!K356="","",Taxi_journeydata_clean!K356)</f>
        <v>16</v>
      </c>
      <c r="F357" s="19">
        <f>IF(Taxi_journeydata_clean!K356="","",Constant+Dist_Mult*Fare_analysis!B357+Dur_Mult*Fare_analysis!C357)</f>
        <v>15.934833333649205</v>
      </c>
      <c r="G357" s="19">
        <f>IF(Taxi_journeydata_clean!K356="","",F357*(1+1/EXP(B357)))</f>
        <v>16.298509117733367</v>
      </c>
      <c r="H357" s="30">
        <f>IF(Taxi_journeydata_clean!K356="","",(G357-F357)/F357)</f>
        <v>2.2822691425092998E-2</v>
      </c>
      <c r="I357" s="31">
        <f>IF(Taxi_journeydata_clean!K356="","",ROUND(ROUNDUP(H357,1),1))</f>
        <v>0.1</v>
      </c>
      <c r="J357" s="32">
        <f>IF(Taxi_journeydata_clean!K356="","",IF(I357&gt;200%,'Taxi_location&amp;demand'!F370,VLOOKUP(I357,'Taxi_location&amp;demand'!$E$5:$F$26,2,FALSE)))</f>
        <v>-9.0899999999999991E-3</v>
      </c>
      <c r="K357" s="32">
        <f>IF(Taxi_journeydata_clean!K356="","",1+J357)</f>
        <v>0.99090999999999996</v>
      </c>
      <c r="M357" s="19">
        <f>IF(Taxi_journeydata_clean!K356="","",F357*(1+R_/EXP(B357)))</f>
        <v>16.878438705744809</v>
      </c>
      <c r="N357" s="30">
        <f>IF(Taxi_journeydata_clean!K356="","",(M357-F357)/F357)</f>
        <v>5.9216519704854087E-2</v>
      </c>
      <c r="O357" s="31">
        <f>IF(Taxi_journeydata_clean!K356="","",ROUND(ROUNDUP(N357,1),1))</f>
        <v>0.1</v>
      </c>
      <c r="P357" s="32">
        <f>IF(Taxi_journeydata_clean!K356="","",IF(O357&gt;200%,'Taxi_location&amp;demand'!F370,VLOOKUP(O357,'Taxi_location&amp;demand'!$E$5:$F$26,2,FALSE)))</f>
        <v>-9.0899999999999991E-3</v>
      </c>
      <c r="Q357" s="32">
        <f>IF(Taxi_journeydata_clean!K356="","",1+P357)</f>
        <v>0.99090999999999996</v>
      </c>
      <c r="S357" t="str">
        <f>IF(Taxi_journeydata_clean!K356="","",VLOOKUP(Taxi_journeydata_clean!G356,'Taxi_location&amp;demand'!$A$5:$B$269,2,FALSE))</f>
        <v>A</v>
      </c>
      <c r="T357" t="str">
        <f>IF(Taxi_journeydata_clean!K356="","",VLOOKUP(Taxi_journeydata_clean!H356,'Taxi_location&amp;demand'!$A$5:$B$269,2,FALSE))</f>
        <v>A</v>
      </c>
      <c r="U357" t="str">
        <f>IF(Taxi_journeydata_clean!K356="","",IF(OR(S357="A",T357="A"),"Y","N"))</f>
        <v>Y</v>
      </c>
    </row>
    <row r="358" spans="2:21" x14ac:dyDescent="0.35">
      <c r="B358">
        <f>IF(Taxi_journeydata_clean!J357="","",Taxi_journeydata_clean!J357)</f>
        <v>0.85</v>
      </c>
      <c r="C358" s="18">
        <f>IF(Taxi_journeydata_clean!J357="","",Taxi_journeydata_clean!N357)</f>
        <v>12.383333336329088</v>
      </c>
      <c r="D358" s="19">
        <f>IF(Taxi_journeydata_clean!K357="","",Taxi_journeydata_clean!K357)</f>
        <v>9</v>
      </c>
      <c r="F358" s="19">
        <f>IF(Taxi_journeydata_clean!K357="","",Constant+Dist_Mult*Fare_analysis!B358+Dur_Mult*Fare_analysis!C358)</f>
        <v>7.8118333344417632</v>
      </c>
      <c r="G358" s="19">
        <f>IF(Taxi_journeydata_clean!K357="","",F358*(1+1/EXP(B358)))</f>
        <v>11.150727547476984</v>
      </c>
      <c r="H358" s="30">
        <f>IF(Taxi_journeydata_clean!K357="","",(G358-F358)/F358)</f>
        <v>0.42741493194872676</v>
      </c>
      <c r="I358" s="31">
        <f>IF(Taxi_journeydata_clean!K357="","",ROUND(ROUNDUP(H358,1),1))</f>
        <v>0.5</v>
      </c>
      <c r="J358" s="32">
        <f>IF(Taxi_journeydata_clean!K357="","",IF(I358&gt;200%,'Taxi_location&amp;demand'!F371,VLOOKUP(I358,'Taxi_location&amp;demand'!$E$5:$F$26,2,FALSE)))</f>
        <v>-6.7670000000000008E-2</v>
      </c>
      <c r="K358" s="32">
        <f>IF(Taxi_journeydata_clean!K357="","",1+J358)</f>
        <v>0.93232999999999999</v>
      </c>
      <c r="M358" s="19">
        <f>IF(Taxi_journeydata_clean!K357="","",F358*(1+R_/EXP(B358)))</f>
        <v>16.475040108610273</v>
      </c>
      <c r="N358" s="30">
        <f>IF(Taxi_journeydata_clean!K357="","",(M358-F358)/F358)</f>
        <v>1.1089851003314557</v>
      </c>
      <c r="O358" s="31">
        <f>IF(Taxi_journeydata_clean!K357="","",ROUND(ROUNDUP(N358,1),1))</f>
        <v>1.2</v>
      </c>
      <c r="P358" s="32">
        <f>IF(Taxi_journeydata_clean!K357="","",IF(O358&gt;200%,'Taxi_location&amp;demand'!F371,VLOOKUP(O358,'Taxi_location&amp;demand'!$E$5:$F$26,2,FALSE)))</f>
        <v>-0.42419999999999997</v>
      </c>
      <c r="Q358" s="32">
        <f>IF(Taxi_journeydata_clean!K357="","",1+P358)</f>
        <v>0.57580000000000009</v>
      </c>
      <c r="S358" t="str">
        <f>IF(Taxi_journeydata_clean!K357="","",VLOOKUP(Taxi_journeydata_clean!G357,'Taxi_location&amp;demand'!$A$5:$B$269,2,FALSE))</f>
        <v>A</v>
      </c>
      <c r="T358" t="str">
        <f>IF(Taxi_journeydata_clean!K357="","",VLOOKUP(Taxi_journeydata_clean!H357,'Taxi_location&amp;demand'!$A$5:$B$269,2,FALSE))</f>
        <v>A</v>
      </c>
      <c r="U358" t="str">
        <f>IF(Taxi_journeydata_clean!K357="","",IF(OR(S358="A",T358="A"),"Y","N"))</f>
        <v>Y</v>
      </c>
    </row>
    <row r="359" spans="2:21" x14ac:dyDescent="0.35">
      <c r="B359">
        <f>IF(Taxi_journeydata_clean!J358="","",Taxi_journeydata_clean!J358)</f>
        <v>0.39</v>
      </c>
      <c r="C359" s="18">
        <f>IF(Taxi_journeydata_clean!J358="","",Taxi_journeydata_clean!N358)</f>
        <v>2.0999999984633178</v>
      </c>
      <c r="D359" s="19">
        <f>IF(Taxi_journeydata_clean!K358="","",Taxi_journeydata_clean!K358)</f>
        <v>3.5</v>
      </c>
      <c r="F359" s="19">
        <f>IF(Taxi_journeydata_clean!K358="","",Constant+Dist_Mult*Fare_analysis!B359+Dur_Mult*Fare_analysis!C359)</f>
        <v>3.1789999994314275</v>
      </c>
      <c r="G359" s="19">
        <f>IF(Taxi_journeydata_clean!K358="","",F359*(1+1/EXP(B359)))</f>
        <v>5.3313638030761368</v>
      </c>
      <c r="H359" s="30">
        <f>IF(Taxi_journeydata_clean!K358="","",(G359-F359)/F359)</f>
        <v>0.67705687449816454</v>
      </c>
      <c r="I359" s="31">
        <f>IF(Taxi_journeydata_clean!K358="","",ROUND(ROUNDUP(H359,1),1))</f>
        <v>0.7</v>
      </c>
      <c r="J359" s="32">
        <f>IF(Taxi_journeydata_clean!K358="","",IF(I359&gt;200%,'Taxi_location&amp;demand'!F372,VLOOKUP(I359,'Taxi_location&amp;demand'!$E$5:$F$26,2,FALSE)))</f>
        <v>-0.1111</v>
      </c>
      <c r="K359" s="32">
        <f>IF(Taxi_journeydata_clean!K358="","",1+J359)</f>
        <v>0.88890000000000002</v>
      </c>
      <c r="M359" s="19">
        <f>IF(Taxi_journeydata_clean!K358="","",F359*(1+R_/EXP(B359)))</f>
        <v>8.7635952260227707</v>
      </c>
      <c r="N359" s="30">
        <f>IF(Taxi_journeydata_clean!K358="","",(M359-F359)/F359)</f>
        <v>1.7567144471815548</v>
      </c>
      <c r="O359" s="31">
        <f>IF(Taxi_journeydata_clean!K358="","",ROUND(ROUNDUP(N359,1),1))</f>
        <v>1.8</v>
      </c>
      <c r="P359" s="32">
        <f>IF(Taxi_journeydata_clean!K358="","",IF(O359&gt;200%,'Taxi_location&amp;demand'!F372,VLOOKUP(O359,'Taxi_location&amp;demand'!$E$5:$F$26,2,FALSE)))</f>
        <v>-0.75750000000000006</v>
      </c>
      <c r="Q359" s="32">
        <f>IF(Taxi_journeydata_clean!K358="","",1+P359)</f>
        <v>0.24249999999999994</v>
      </c>
      <c r="S359" t="str">
        <f>IF(Taxi_journeydata_clean!K358="","",VLOOKUP(Taxi_journeydata_clean!G358,'Taxi_location&amp;demand'!$A$5:$B$269,2,FALSE))</f>
        <v>Bx</v>
      </c>
      <c r="T359" t="str">
        <f>IF(Taxi_journeydata_clean!K358="","",VLOOKUP(Taxi_journeydata_clean!H358,'Taxi_location&amp;demand'!$A$5:$B$269,2,FALSE))</f>
        <v>Bx</v>
      </c>
      <c r="U359" t="str">
        <f>IF(Taxi_journeydata_clean!K358="","",IF(OR(S359="A",T359="A"),"Y","N"))</f>
        <v>N</v>
      </c>
    </row>
    <row r="360" spans="2:21" x14ac:dyDescent="0.35">
      <c r="B360">
        <f>IF(Taxi_journeydata_clean!J359="","",Taxi_journeydata_clean!J359)</f>
        <v>0.87</v>
      </c>
      <c r="C360" s="18">
        <f>IF(Taxi_journeydata_clean!J359="","",Taxi_journeydata_clean!N359)</f>
        <v>5.6833333312533796</v>
      </c>
      <c r="D360" s="19">
        <f>IF(Taxi_journeydata_clean!K359="","",Taxi_journeydata_clean!K359)</f>
        <v>5.5</v>
      </c>
      <c r="F360" s="19">
        <f>IF(Taxi_journeydata_clean!K359="","",Constant+Dist_Mult*Fare_analysis!B360+Dur_Mult*Fare_analysis!C360)</f>
        <v>5.3688333325637503</v>
      </c>
      <c r="G360" s="19">
        <f>IF(Taxi_journeydata_clean!K359="","",F360*(1+1/EXP(B360)))</f>
        <v>7.6181143748936977</v>
      </c>
      <c r="H360" s="30">
        <f>IF(Taxi_journeydata_clean!K359="","",(G360-F360)/F360)</f>
        <v>0.41895154924763894</v>
      </c>
      <c r="I360" s="31">
        <f>IF(Taxi_journeydata_clean!K359="","",ROUND(ROUNDUP(H360,1),1))</f>
        <v>0.5</v>
      </c>
      <c r="J360" s="32">
        <f>IF(Taxi_journeydata_clean!K359="","",IF(I360&gt;200%,'Taxi_location&amp;demand'!F373,VLOOKUP(I360,'Taxi_location&amp;demand'!$E$5:$F$26,2,FALSE)))</f>
        <v>-6.7670000000000008E-2</v>
      </c>
      <c r="K360" s="32">
        <f>IF(Taxi_journeydata_clean!K359="","",1+J360)</f>
        <v>0.93232999999999999</v>
      </c>
      <c r="M360" s="19">
        <f>IF(Taxi_journeydata_clean!K359="","",F360*(1+R_/EXP(B360)))</f>
        <v>11.204893273261266</v>
      </c>
      <c r="N360" s="30">
        <f>IF(Taxi_journeydata_clean!K359="","",(M360-F360)/F360)</f>
        <v>1.0870257240618519</v>
      </c>
      <c r="O360" s="31">
        <f>IF(Taxi_journeydata_clean!K359="","",ROUND(ROUNDUP(N360,1),1))</f>
        <v>1.1000000000000001</v>
      </c>
      <c r="P360" s="32">
        <f>IF(Taxi_journeydata_clean!K359="","",IF(O360&gt;200%,'Taxi_location&amp;demand'!F373,VLOOKUP(O360,'Taxi_location&amp;demand'!$E$5:$F$26,2,FALSE)))</f>
        <v>-0.35349999999999998</v>
      </c>
      <c r="Q360" s="32">
        <f>IF(Taxi_journeydata_clean!K359="","",1+P360)</f>
        <v>0.64650000000000007</v>
      </c>
      <c r="S360" t="str">
        <f>IF(Taxi_journeydata_clean!K359="","",VLOOKUP(Taxi_journeydata_clean!G359,'Taxi_location&amp;demand'!$A$5:$B$269,2,FALSE))</f>
        <v>A</v>
      </c>
      <c r="T360" t="str">
        <f>IF(Taxi_journeydata_clean!K359="","",VLOOKUP(Taxi_journeydata_clean!H359,'Taxi_location&amp;demand'!$A$5:$B$269,2,FALSE))</f>
        <v>A</v>
      </c>
      <c r="U360" t="str">
        <f>IF(Taxi_journeydata_clean!K359="","",IF(OR(S360="A",T360="A"),"Y","N"))</f>
        <v>Y</v>
      </c>
    </row>
    <row r="361" spans="2:21" x14ac:dyDescent="0.35">
      <c r="B361">
        <f>IF(Taxi_journeydata_clean!J360="","",Taxi_journeydata_clean!J360)</f>
        <v>1.29</v>
      </c>
      <c r="C361" s="18">
        <f>IF(Taxi_journeydata_clean!J360="","",Taxi_journeydata_clean!N360)</f>
        <v>8.583333328133449</v>
      </c>
      <c r="D361" s="19">
        <f>IF(Taxi_journeydata_clean!K360="","",Taxi_journeydata_clean!K360)</f>
        <v>8</v>
      </c>
      <c r="F361" s="19">
        <f>IF(Taxi_journeydata_clean!K360="","",Constant+Dist_Mult*Fare_analysis!B361+Dur_Mult*Fare_analysis!C361)</f>
        <v>7.1978333314093765</v>
      </c>
      <c r="G361" s="19">
        <f>IF(Taxi_journeydata_clean!K360="","",F361*(1+1/EXP(B361)))</f>
        <v>9.1791865490959559</v>
      </c>
      <c r="H361" s="30">
        <f>IF(Taxi_journeydata_clean!K360="","",(G361-F361)/F361)</f>
        <v>0.27527078308975228</v>
      </c>
      <c r="I361" s="31">
        <f>IF(Taxi_journeydata_clean!K360="","",ROUND(ROUNDUP(H361,1),1))</f>
        <v>0.3</v>
      </c>
      <c r="J361" s="32">
        <f>IF(Taxi_journeydata_clean!K360="","",IF(I361&gt;200%,'Taxi_location&amp;demand'!F374,VLOOKUP(I361,'Taxi_location&amp;demand'!$E$5:$F$26,2,FALSE)))</f>
        <v>-3.4340000000000002E-2</v>
      </c>
      <c r="K361" s="32">
        <f>IF(Taxi_journeydata_clean!K360="","",1+J361)</f>
        <v>0.96565999999999996</v>
      </c>
      <c r="M361" s="19">
        <f>IF(Taxi_journeydata_clean!K360="","",F361*(1+R_/EXP(B361)))</f>
        <v>12.338718763020351</v>
      </c>
      <c r="N361" s="30">
        <f>IF(Taxi_journeydata_clean!K360="","",(M361-F361)/F361)</f>
        <v>0.71422679505199937</v>
      </c>
      <c r="O361" s="31">
        <f>IF(Taxi_journeydata_clean!K360="","",ROUND(ROUNDUP(N361,1),1))</f>
        <v>0.8</v>
      </c>
      <c r="P361" s="32">
        <f>IF(Taxi_journeydata_clean!K360="","",IF(O361&gt;200%,'Taxi_location&amp;demand'!F374,VLOOKUP(O361,'Taxi_location&amp;demand'!$E$5:$F$26,2,FALSE)))</f>
        <v>-0.1515</v>
      </c>
      <c r="Q361" s="32">
        <f>IF(Taxi_journeydata_clean!K360="","",1+P361)</f>
        <v>0.84850000000000003</v>
      </c>
      <c r="S361" t="str">
        <f>IF(Taxi_journeydata_clean!K360="","",VLOOKUP(Taxi_journeydata_clean!G360,'Taxi_location&amp;demand'!$A$5:$B$269,2,FALSE))</f>
        <v>A</v>
      </c>
      <c r="T361" t="str">
        <f>IF(Taxi_journeydata_clean!K360="","",VLOOKUP(Taxi_journeydata_clean!H360,'Taxi_location&amp;demand'!$A$5:$B$269,2,FALSE))</f>
        <v>A</v>
      </c>
      <c r="U361" t="str">
        <f>IF(Taxi_journeydata_clean!K360="","",IF(OR(S361="A",T361="A"),"Y","N"))</f>
        <v>Y</v>
      </c>
    </row>
    <row r="362" spans="2:21" x14ac:dyDescent="0.35">
      <c r="B362">
        <f>IF(Taxi_journeydata_clean!J361="","",Taxi_journeydata_clean!J361)</f>
        <v>0.99</v>
      </c>
      <c r="C362" s="18">
        <f>IF(Taxi_journeydata_clean!J361="","",Taxi_journeydata_clean!N361)</f>
        <v>10.116666663670912</v>
      </c>
      <c r="D362" s="19">
        <f>IF(Taxi_journeydata_clean!K361="","",Taxi_journeydata_clean!K361)</f>
        <v>8</v>
      </c>
      <c r="F362" s="19">
        <f>IF(Taxi_journeydata_clean!K361="","",Constant+Dist_Mult*Fare_analysis!B362+Dur_Mult*Fare_analysis!C362)</f>
        <v>7.2251666655582376</v>
      </c>
      <c r="G362" s="19">
        <f>IF(Taxi_journeydata_clean!K361="","",F362*(1+1/EXP(B362)))</f>
        <v>9.9098701872291546</v>
      </c>
      <c r="H362" s="30">
        <f>IF(Taxi_journeydata_clean!K361="","",(G362-F362)/F362)</f>
        <v>0.37157669102204566</v>
      </c>
      <c r="I362" s="31">
        <f>IF(Taxi_journeydata_clean!K361="","",ROUND(ROUNDUP(H362,1),1))</f>
        <v>0.4</v>
      </c>
      <c r="J362" s="32">
        <f>IF(Taxi_journeydata_clean!K361="","",IF(I362&gt;200%,'Taxi_location&amp;demand'!F375,VLOOKUP(I362,'Taxi_location&amp;demand'!$E$5:$F$26,2,FALSE)))</f>
        <v>-4.6460000000000001E-2</v>
      </c>
      <c r="K362" s="32">
        <f>IF(Taxi_journeydata_clean!K361="","",1+J362)</f>
        <v>0.95354000000000005</v>
      </c>
      <c r="M362" s="19">
        <f>IF(Taxi_journeydata_clean!K361="","",F362*(1+R_/EXP(B362)))</f>
        <v>14.19098835729454</v>
      </c>
      <c r="N362" s="30">
        <f>IF(Taxi_journeydata_clean!K361="","",(M362-F362)/F362)</f>
        <v>0.96410532990772224</v>
      </c>
      <c r="O362" s="31">
        <f>IF(Taxi_journeydata_clean!K361="","",ROUND(ROUNDUP(N362,1),1))</f>
        <v>1</v>
      </c>
      <c r="P362" s="32">
        <f>IF(Taxi_journeydata_clean!K361="","",IF(O362&gt;200%,'Taxi_location&amp;demand'!F375,VLOOKUP(O362,'Taxi_location&amp;demand'!$E$5:$F$26,2,FALSE)))</f>
        <v>-0.28280000000000005</v>
      </c>
      <c r="Q362" s="32">
        <f>IF(Taxi_journeydata_clean!K361="","",1+P362)</f>
        <v>0.71719999999999995</v>
      </c>
      <c r="S362" t="str">
        <f>IF(Taxi_journeydata_clean!K361="","",VLOOKUP(Taxi_journeydata_clean!G361,'Taxi_location&amp;demand'!$A$5:$B$269,2,FALSE))</f>
        <v>A</v>
      </c>
      <c r="T362" t="str">
        <f>IF(Taxi_journeydata_clean!K361="","",VLOOKUP(Taxi_journeydata_clean!H361,'Taxi_location&amp;demand'!$A$5:$B$269,2,FALSE))</f>
        <v>A</v>
      </c>
      <c r="U362" t="str">
        <f>IF(Taxi_journeydata_clean!K361="","",IF(OR(S362="A",T362="A"),"Y","N"))</f>
        <v>Y</v>
      </c>
    </row>
    <row r="363" spans="2:21" x14ac:dyDescent="0.35">
      <c r="B363">
        <f>IF(Taxi_journeydata_clean!J362="","",Taxi_journeydata_clean!J362)</f>
        <v>0.8</v>
      </c>
      <c r="C363" s="18">
        <f>IF(Taxi_journeydata_clean!J362="","",Taxi_journeydata_clean!N362)</f>
        <v>5.2666666614823043</v>
      </c>
      <c r="D363" s="19">
        <f>IF(Taxi_journeydata_clean!K362="","",Taxi_journeydata_clean!K362)</f>
        <v>5.5</v>
      </c>
      <c r="F363" s="19">
        <f>IF(Taxi_journeydata_clean!K362="","",Constant+Dist_Mult*Fare_analysis!B363+Dur_Mult*Fare_analysis!C363)</f>
        <v>5.0886666647484526</v>
      </c>
      <c r="G363" s="19">
        <f>IF(Taxi_journeydata_clean!K362="","",F363*(1+1/EXP(B363)))</f>
        <v>7.3751519859577117</v>
      </c>
      <c r="H363" s="30">
        <f>IF(Taxi_journeydata_clean!K362="","",(G363-F363)/F363)</f>
        <v>0.44932896411722156</v>
      </c>
      <c r="I363" s="31">
        <f>IF(Taxi_journeydata_clean!K362="","",ROUND(ROUNDUP(H363,1),1))</f>
        <v>0.5</v>
      </c>
      <c r="J363" s="32">
        <f>IF(Taxi_journeydata_clean!K362="","",IF(I363&gt;200%,'Taxi_location&amp;demand'!F376,VLOOKUP(I363,'Taxi_location&amp;demand'!$E$5:$F$26,2,FALSE)))</f>
        <v>-6.7670000000000008E-2</v>
      </c>
      <c r="K363" s="32">
        <f>IF(Taxi_journeydata_clean!K362="","",1+J363)</f>
        <v>0.93232999999999999</v>
      </c>
      <c r="M363" s="19">
        <f>IF(Taxi_journeydata_clean!K362="","",F363*(1+R_/EXP(B363)))</f>
        <v>11.021258073725795</v>
      </c>
      <c r="N363" s="30">
        <f>IF(Taxi_journeydata_clean!K362="","",(M363-F363)/F363)</f>
        <v>1.1658439822901245</v>
      </c>
      <c r="O363" s="31">
        <f>IF(Taxi_journeydata_clean!K362="","",ROUND(ROUNDUP(N363,1),1))</f>
        <v>1.2</v>
      </c>
      <c r="P363" s="32">
        <f>IF(Taxi_journeydata_clean!K362="","",IF(O363&gt;200%,'Taxi_location&amp;demand'!F376,VLOOKUP(O363,'Taxi_location&amp;demand'!$E$5:$F$26,2,FALSE)))</f>
        <v>-0.42419999999999997</v>
      </c>
      <c r="Q363" s="32">
        <f>IF(Taxi_journeydata_clean!K362="","",1+P363)</f>
        <v>0.57580000000000009</v>
      </c>
      <c r="S363" t="str">
        <f>IF(Taxi_journeydata_clean!K362="","",VLOOKUP(Taxi_journeydata_clean!G362,'Taxi_location&amp;demand'!$A$5:$B$269,2,FALSE))</f>
        <v>A</v>
      </c>
      <c r="T363" t="str">
        <f>IF(Taxi_journeydata_clean!K362="","",VLOOKUP(Taxi_journeydata_clean!H362,'Taxi_location&amp;demand'!$A$5:$B$269,2,FALSE))</f>
        <v>A</v>
      </c>
      <c r="U363" t="str">
        <f>IF(Taxi_journeydata_clean!K362="","",IF(OR(S363="A",T363="A"),"Y","N"))</f>
        <v>Y</v>
      </c>
    </row>
    <row r="364" spans="2:21" x14ac:dyDescent="0.35">
      <c r="B364">
        <f>IF(Taxi_journeydata_clean!J363="","",Taxi_journeydata_clean!J363)</f>
        <v>1.2</v>
      </c>
      <c r="C364" s="18">
        <f>IF(Taxi_journeydata_clean!J363="","",Taxi_journeydata_clean!N363)</f>
        <v>8.4999999962747097</v>
      </c>
      <c r="D364" s="19">
        <f>IF(Taxi_journeydata_clean!K363="","",Taxi_journeydata_clean!K363)</f>
        <v>7.5</v>
      </c>
      <c r="F364" s="19">
        <f>IF(Taxi_journeydata_clean!K363="","",Constant+Dist_Mult*Fare_analysis!B364+Dur_Mult*Fare_analysis!C364)</f>
        <v>7.0049999986216429</v>
      </c>
      <c r="G364" s="19">
        <f>IF(Taxi_journeydata_clean!K363="","",F364*(1+1/EXP(B364)))</f>
        <v>9.1148654526514665</v>
      </c>
      <c r="H364" s="30">
        <f>IF(Taxi_journeydata_clean!K363="","",(G364-F364)/F364)</f>
        <v>0.30119421191220225</v>
      </c>
      <c r="I364" s="31">
        <f>IF(Taxi_journeydata_clean!K363="","",ROUND(ROUNDUP(H364,1),1))</f>
        <v>0.4</v>
      </c>
      <c r="J364" s="32">
        <f>IF(Taxi_journeydata_clean!K363="","",IF(I364&gt;200%,'Taxi_location&amp;demand'!F377,VLOOKUP(I364,'Taxi_location&amp;demand'!$E$5:$F$26,2,FALSE)))</f>
        <v>-4.6460000000000001E-2</v>
      </c>
      <c r="K364" s="32">
        <f>IF(Taxi_journeydata_clean!K363="","",1+J364)</f>
        <v>0.95354000000000005</v>
      </c>
      <c r="M364" s="19">
        <f>IF(Taxi_journeydata_clean!K363="","",F364*(1+R_/EXP(B364)))</f>
        <v>12.479327583657494</v>
      </c>
      <c r="N364" s="30">
        <f>IF(Taxi_journeydata_clean!K363="","",(M364-F364)/F364)</f>
        <v>0.78148859187908937</v>
      </c>
      <c r="O364" s="31">
        <f>IF(Taxi_journeydata_clean!K363="","",ROUND(ROUNDUP(N364,1),1))</f>
        <v>0.8</v>
      </c>
      <c r="P364" s="32">
        <f>IF(Taxi_journeydata_clean!K363="","",IF(O364&gt;200%,'Taxi_location&amp;demand'!F377,VLOOKUP(O364,'Taxi_location&amp;demand'!$E$5:$F$26,2,FALSE)))</f>
        <v>-0.1515</v>
      </c>
      <c r="Q364" s="32">
        <f>IF(Taxi_journeydata_clean!K363="","",1+P364)</f>
        <v>0.84850000000000003</v>
      </c>
      <c r="S364" t="str">
        <f>IF(Taxi_journeydata_clean!K363="","",VLOOKUP(Taxi_journeydata_clean!G363,'Taxi_location&amp;demand'!$A$5:$B$269,2,FALSE))</f>
        <v>A</v>
      </c>
      <c r="T364" t="str">
        <f>IF(Taxi_journeydata_clean!K363="","",VLOOKUP(Taxi_journeydata_clean!H363,'Taxi_location&amp;demand'!$A$5:$B$269,2,FALSE))</f>
        <v>A</v>
      </c>
      <c r="U364" t="str">
        <f>IF(Taxi_journeydata_clean!K363="","",IF(OR(S364="A",T364="A"),"Y","N"))</f>
        <v>Y</v>
      </c>
    </row>
    <row r="365" spans="2:21" x14ac:dyDescent="0.35">
      <c r="B365">
        <f>IF(Taxi_journeydata_clean!J364="","",Taxi_journeydata_clean!J364)</f>
        <v>2.6</v>
      </c>
      <c r="C365" s="18">
        <f>IF(Taxi_journeydata_clean!J364="","",Taxi_journeydata_clean!N364)</f>
        <v>14.699999999720603</v>
      </c>
      <c r="D365" s="19">
        <f>IF(Taxi_journeydata_clean!K364="","",Taxi_journeydata_clean!K364)</f>
        <v>12</v>
      </c>
      <c r="F365" s="19">
        <f>IF(Taxi_journeydata_clean!K364="","",Constant+Dist_Mult*Fare_analysis!B365+Dur_Mult*Fare_analysis!C365)</f>
        <v>11.818999999896624</v>
      </c>
      <c r="G365" s="19">
        <f>IF(Taxi_journeydata_clean!K364="","",F365*(1+1/EXP(B365)))</f>
        <v>12.696839420804157</v>
      </c>
      <c r="H365" s="30">
        <f>IF(Taxi_journeydata_clean!K364="","",(G365-F365)/F365)</f>
        <v>7.4273578214333766E-2</v>
      </c>
      <c r="I365" s="31">
        <f>IF(Taxi_journeydata_clean!K364="","",ROUND(ROUNDUP(H365,1),1))</f>
        <v>0.1</v>
      </c>
      <c r="J365" s="32">
        <f>IF(Taxi_journeydata_clean!K364="","",IF(I365&gt;200%,'Taxi_location&amp;demand'!F378,VLOOKUP(I365,'Taxi_location&amp;demand'!$E$5:$F$26,2,FALSE)))</f>
        <v>-9.0899999999999991E-3</v>
      </c>
      <c r="K365" s="32">
        <f>IF(Taxi_journeydata_clean!K364="","",1+J365)</f>
        <v>0.99090999999999996</v>
      </c>
      <c r="M365" s="19">
        <f>IF(Taxi_journeydata_clean!K364="","",F365*(1+R_/EXP(B365)))</f>
        <v>14.096671567970976</v>
      </c>
      <c r="N365" s="30">
        <f>IF(Taxi_journeydata_clean!K364="","",(M365-F365)/F365)</f>
        <v>0.19271271411238461</v>
      </c>
      <c r="O365" s="31">
        <f>IF(Taxi_journeydata_clean!K364="","",ROUND(ROUNDUP(N365,1),1))</f>
        <v>0.2</v>
      </c>
      <c r="P365" s="32">
        <f>IF(Taxi_journeydata_clean!K364="","",IF(O365&gt;200%,'Taxi_location&amp;demand'!F378,VLOOKUP(O365,'Taxi_location&amp;demand'!$E$5:$F$26,2,FALSE)))</f>
        <v>-2.1210000000000003E-2</v>
      </c>
      <c r="Q365" s="32">
        <f>IF(Taxi_journeydata_clean!K364="","",1+P365)</f>
        <v>0.97879000000000005</v>
      </c>
      <c r="S365" t="str">
        <f>IF(Taxi_journeydata_clean!K364="","",VLOOKUP(Taxi_journeydata_clean!G364,'Taxi_location&amp;demand'!$A$5:$B$269,2,FALSE))</f>
        <v>A</v>
      </c>
      <c r="T365" t="str">
        <f>IF(Taxi_journeydata_clean!K364="","",VLOOKUP(Taxi_journeydata_clean!H364,'Taxi_location&amp;demand'!$A$5:$B$269,2,FALSE))</f>
        <v>A</v>
      </c>
      <c r="U365" t="str">
        <f>IF(Taxi_journeydata_clean!K364="","",IF(OR(S365="A",T365="A"),"Y","N"))</f>
        <v>Y</v>
      </c>
    </row>
    <row r="366" spans="2:21" x14ac:dyDescent="0.35">
      <c r="B366">
        <f>IF(Taxi_journeydata_clean!J365="","",Taxi_journeydata_clean!J365)</f>
        <v>3.48</v>
      </c>
      <c r="C366" s="18">
        <f>IF(Taxi_journeydata_clean!J365="","",Taxi_journeydata_clean!N365)</f>
        <v>32.950000001583248</v>
      </c>
      <c r="D366" s="19">
        <f>IF(Taxi_journeydata_clean!K365="","",Taxi_journeydata_clean!K365)</f>
        <v>21.5</v>
      </c>
      <c r="F366" s="19">
        <f>IF(Taxi_journeydata_clean!K365="","",Constant+Dist_Mult*Fare_analysis!B366+Dur_Mult*Fare_analysis!C366)</f>
        <v>20.155500000585803</v>
      </c>
      <c r="G366" s="19">
        <f>IF(Taxi_journeydata_clean!K365="","",F366*(1+1/EXP(B366)))</f>
        <v>20.776438773674464</v>
      </c>
      <c r="H366" s="30">
        <f>IF(Taxi_journeydata_clean!K365="","",(G366-F366)/F366)</f>
        <v>3.0807411032751027E-2</v>
      </c>
      <c r="I366" s="31">
        <f>IF(Taxi_journeydata_clean!K365="","",ROUND(ROUNDUP(H366,1),1))</f>
        <v>0.1</v>
      </c>
      <c r="J366" s="32">
        <f>IF(Taxi_journeydata_clean!K365="","",IF(I366&gt;200%,'Taxi_location&amp;demand'!F379,VLOOKUP(I366,'Taxi_location&amp;demand'!$E$5:$F$26,2,FALSE)))</f>
        <v>-9.0899999999999991E-3</v>
      </c>
      <c r="K366" s="32">
        <f>IF(Taxi_journeydata_clean!K365="","",1+J366)</f>
        <v>0.99090999999999996</v>
      </c>
      <c r="M366" s="19">
        <f>IF(Taxi_journeydata_clean!K365="","",F366*(1+R_/EXP(B366)))</f>
        <v>21.766608541959894</v>
      </c>
      <c r="N366" s="30">
        <f>IF(Taxi_journeydata_clean!K365="","",(M366-F366)/F366)</f>
        <v>7.9933940677594933E-2</v>
      </c>
      <c r="O366" s="31">
        <f>IF(Taxi_journeydata_clean!K365="","",ROUND(ROUNDUP(N366,1),1))</f>
        <v>0.1</v>
      </c>
      <c r="P366" s="32">
        <f>IF(Taxi_journeydata_clean!K365="","",IF(O366&gt;200%,'Taxi_location&amp;demand'!F379,VLOOKUP(O366,'Taxi_location&amp;demand'!$E$5:$F$26,2,FALSE)))</f>
        <v>-9.0899999999999991E-3</v>
      </c>
      <c r="Q366" s="32">
        <f>IF(Taxi_journeydata_clean!K365="","",1+P366)</f>
        <v>0.99090999999999996</v>
      </c>
      <c r="S366" t="str">
        <f>IF(Taxi_journeydata_clean!K365="","",VLOOKUP(Taxi_journeydata_clean!G365,'Taxi_location&amp;demand'!$A$5:$B$269,2,FALSE))</f>
        <v>B</v>
      </c>
      <c r="T366" t="str">
        <f>IF(Taxi_journeydata_clean!K365="","",VLOOKUP(Taxi_journeydata_clean!H365,'Taxi_location&amp;demand'!$A$5:$B$269,2,FALSE))</f>
        <v>B</v>
      </c>
      <c r="U366" t="str">
        <f>IF(Taxi_journeydata_clean!K365="","",IF(OR(S366="A",T366="A"),"Y","N"))</f>
        <v>N</v>
      </c>
    </row>
    <row r="367" spans="2:21" x14ac:dyDescent="0.35">
      <c r="B367">
        <f>IF(Taxi_journeydata_clean!J366="","",Taxi_journeydata_clean!J366)</f>
        <v>1</v>
      </c>
      <c r="C367" s="18">
        <f>IF(Taxi_journeydata_clean!J366="","",Taxi_journeydata_clean!N366)</f>
        <v>9.3833333370275795</v>
      </c>
      <c r="D367" s="19">
        <f>IF(Taxi_journeydata_clean!K366="","",Taxi_journeydata_clean!K366)</f>
        <v>7.5</v>
      </c>
      <c r="F367" s="19">
        <f>IF(Taxi_journeydata_clean!K366="","",Constant+Dist_Mult*Fare_analysis!B367+Dur_Mult*Fare_analysis!C367)</f>
        <v>6.9718333347002046</v>
      </c>
      <c r="G367" s="19">
        <f>IF(Taxi_journeydata_clean!K366="","",F367*(1+1/EXP(B367)))</f>
        <v>9.5366274858101487</v>
      </c>
      <c r="H367" s="30">
        <f>IF(Taxi_journeydata_clean!K366="","",(G367-F367)/F367)</f>
        <v>0.36787944117144228</v>
      </c>
      <c r="I367" s="31">
        <f>IF(Taxi_journeydata_clean!K366="","",ROUND(ROUNDUP(H367,1),1))</f>
        <v>0.4</v>
      </c>
      <c r="J367" s="32">
        <f>IF(Taxi_journeydata_clean!K366="","",IF(I367&gt;200%,'Taxi_location&amp;demand'!F380,VLOOKUP(I367,'Taxi_location&amp;demand'!$E$5:$F$26,2,FALSE)))</f>
        <v>-4.6460000000000001E-2</v>
      </c>
      <c r="K367" s="32">
        <f>IF(Taxi_journeydata_clean!K366="","",1+J367)</f>
        <v>0.95354000000000005</v>
      </c>
      <c r="M367" s="19">
        <f>IF(Taxi_journeydata_clean!K366="","",F367*(1+R_/EXP(B367)))</f>
        <v>13.626534156756188</v>
      </c>
      <c r="N367" s="30">
        <f>IF(Taxi_journeydata_clean!K366="","",(M367-F367)/F367)</f>
        <v>0.95451232159182731</v>
      </c>
      <c r="O367" s="31">
        <f>IF(Taxi_journeydata_clean!K366="","",ROUND(ROUNDUP(N367,1),1))</f>
        <v>1</v>
      </c>
      <c r="P367" s="32">
        <f>IF(Taxi_journeydata_clean!K366="","",IF(O367&gt;200%,'Taxi_location&amp;demand'!F380,VLOOKUP(O367,'Taxi_location&amp;demand'!$E$5:$F$26,2,FALSE)))</f>
        <v>-0.28280000000000005</v>
      </c>
      <c r="Q367" s="32">
        <f>IF(Taxi_journeydata_clean!K366="","",1+P367)</f>
        <v>0.71719999999999995</v>
      </c>
      <c r="S367" t="str">
        <f>IF(Taxi_journeydata_clean!K366="","",VLOOKUP(Taxi_journeydata_clean!G366,'Taxi_location&amp;demand'!$A$5:$B$269,2,FALSE))</f>
        <v>B</v>
      </c>
      <c r="T367" t="str">
        <f>IF(Taxi_journeydata_clean!K366="","",VLOOKUP(Taxi_journeydata_clean!H366,'Taxi_location&amp;demand'!$A$5:$B$269,2,FALSE))</f>
        <v>B</v>
      </c>
      <c r="U367" t="str">
        <f>IF(Taxi_journeydata_clean!K366="","",IF(OR(S367="A",T367="A"),"Y","N"))</f>
        <v>N</v>
      </c>
    </row>
    <row r="368" spans="2:21" x14ac:dyDescent="0.35">
      <c r="B368">
        <f>IF(Taxi_journeydata_clean!J367="","",Taxi_journeydata_clean!J367)</f>
        <v>1.63</v>
      </c>
      <c r="C368" s="18">
        <f>IF(Taxi_journeydata_clean!J367="","",Taxi_journeydata_clean!N367)</f>
        <v>14.683333329157904</v>
      </c>
      <c r="D368" s="19">
        <f>IF(Taxi_journeydata_clean!K367="","",Taxi_journeydata_clean!K367)</f>
        <v>10.5</v>
      </c>
      <c r="F368" s="19">
        <f>IF(Taxi_journeydata_clean!K367="","",Constant+Dist_Mult*Fare_analysis!B368+Dur_Mult*Fare_analysis!C368)</f>
        <v>10.066833331788423</v>
      </c>
      <c r="G368" s="19">
        <f>IF(Taxi_journeydata_clean!K367="","",F368*(1+1/EXP(B368)))</f>
        <v>12.039223699292306</v>
      </c>
      <c r="H368" s="30">
        <f>IF(Taxi_journeydata_clean!K367="","",(G368-F368)/F368)</f>
        <v>0.19592957412690939</v>
      </c>
      <c r="I368" s="31">
        <f>IF(Taxi_journeydata_clean!K367="","",ROUND(ROUNDUP(H368,1),1))</f>
        <v>0.2</v>
      </c>
      <c r="J368" s="32">
        <f>IF(Taxi_journeydata_clean!K367="","",IF(I368&gt;200%,'Taxi_location&amp;demand'!F381,VLOOKUP(I368,'Taxi_location&amp;demand'!$E$5:$F$26,2,FALSE)))</f>
        <v>-2.1210000000000003E-2</v>
      </c>
      <c r="K368" s="32">
        <f>IF(Taxi_journeydata_clean!K367="","",1+J368)</f>
        <v>0.97879000000000005</v>
      </c>
      <c r="M368" s="19">
        <f>IF(Taxi_journeydata_clean!K367="","",F368*(1+R_/EXP(B368)))</f>
        <v>15.184463452070435</v>
      </c>
      <c r="N368" s="30">
        <f>IF(Taxi_journeydata_clean!K367="","",(M368-F368)/F368)</f>
        <v>0.50836543643986598</v>
      </c>
      <c r="O368" s="31">
        <f>IF(Taxi_journeydata_clean!K367="","",ROUND(ROUNDUP(N368,1),1))</f>
        <v>0.6</v>
      </c>
      <c r="P368" s="32">
        <f>IF(Taxi_journeydata_clean!K367="","",IF(O368&gt;200%,'Taxi_location&amp;demand'!F381,VLOOKUP(O368,'Taxi_location&amp;demand'!$E$5:$F$26,2,FALSE)))</f>
        <v>-8.8880000000000001E-2</v>
      </c>
      <c r="Q368" s="32">
        <f>IF(Taxi_journeydata_clean!K367="","",1+P368)</f>
        <v>0.91112000000000004</v>
      </c>
      <c r="S368" t="str">
        <f>IF(Taxi_journeydata_clean!K367="","",VLOOKUP(Taxi_journeydata_clean!G367,'Taxi_location&amp;demand'!$A$5:$B$269,2,FALSE))</f>
        <v>B</v>
      </c>
      <c r="T368" t="str">
        <f>IF(Taxi_journeydata_clean!K367="","",VLOOKUP(Taxi_journeydata_clean!H367,'Taxi_location&amp;demand'!$A$5:$B$269,2,FALSE))</f>
        <v>B</v>
      </c>
      <c r="U368" t="str">
        <f>IF(Taxi_journeydata_clean!K367="","",IF(OR(S368="A",T368="A"),"Y","N"))</f>
        <v>N</v>
      </c>
    </row>
    <row r="369" spans="2:21" x14ac:dyDescent="0.35">
      <c r="B369">
        <f>IF(Taxi_journeydata_clean!J368="","",Taxi_journeydata_clean!J368)</f>
        <v>1</v>
      </c>
      <c r="C369" s="18">
        <f>IF(Taxi_journeydata_clean!J368="","",Taxi_journeydata_clean!N368)</f>
        <v>7.216666666790843</v>
      </c>
      <c r="D369" s="19">
        <f>IF(Taxi_journeydata_clean!K368="","",Taxi_journeydata_clean!K368)</f>
        <v>6.5</v>
      </c>
      <c r="F369" s="19">
        <f>IF(Taxi_journeydata_clean!K368="","",Constant+Dist_Mult*Fare_analysis!B369+Dur_Mult*Fare_analysis!C369)</f>
        <v>6.1701666667126123</v>
      </c>
      <c r="G369" s="19">
        <f>IF(Taxi_journeydata_clean!K368="","",F369*(1+1/EXP(B369)))</f>
        <v>8.4400441319975084</v>
      </c>
      <c r="H369" s="30">
        <f>IF(Taxi_journeydata_clean!K368="","",(G369-F369)/F369)</f>
        <v>0.36787944117144222</v>
      </c>
      <c r="I369" s="31">
        <f>IF(Taxi_journeydata_clean!K368="","",ROUND(ROUNDUP(H369,1),1))</f>
        <v>0.4</v>
      </c>
      <c r="J369" s="32">
        <f>IF(Taxi_journeydata_clean!K368="","",IF(I369&gt;200%,'Taxi_location&amp;demand'!F382,VLOOKUP(I369,'Taxi_location&amp;demand'!$E$5:$F$26,2,FALSE)))</f>
        <v>-4.6460000000000001E-2</v>
      </c>
      <c r="K369" s="32">
        <f>IF(Taxi_journeydata_clean!K368="","",1+J369)</f>
        <v>0.95354000000000005</v>
      </c>
      <c r="M369" s="19">
        <f>IF(Taxi_journeydata_clean!K368="","",F369*(1+R_/EXP(B369)))</f>
        <v>12.059666776364974</v>
      </c>
      <c r="N369" s="30">
        <f>IF(Taxi_journeydata_clean!K368="","",(M369-F369)/F369)</f>
        <v>0.95451232159182731</v>
      </c>
      <c r="O369" s="31">
        <f>IF(Taxi_journeydata_clean!K368="","",ROUND(ROUNDUP(N369,1),1))</f>
        <v>1</v>
      </c>
      <c r="P369" s="32">
        <f>IF(Taxi_journeydata_clean!K368="","",IF(O369&gt;200%,'Taxi_location&amp;demand'!F382,VLOOKUP(O369,'Taxi_location&amp;demand'!$E$5:$F$26,2,FALSE)))</f>
        <v>-0.28280000000000005</v>
      </c>
      <c r="Q369" s="32">
        <f>IF(Taxi_journeydata_clean!K368="","",1+P369)</f>
        <v>0.71719999999999995</v>
      </c>
      <c r="S369" t="str">
        <f>IF(Taxi_journeydata_clean!K368="","",VLOOKUP(Taxi_journeydata_clean!G368,'Taxi_location&amp;demand'!$A$5:$B$269,2,FALSE))</f>
        <v>Q</v>
      </c>
      <c r="T369" t="str">
        <f>IF(Taxi_journeydata_clean!K368="","",VLOOKUP(Taxi_journeydata_clean!H368,'Taxi_location&amp;demand'!$A$5:$B$269,2,FALSE))</f>
        <v>Q</v>
      </c>
      <c r="U369" t="str">
        <f>IF(Taxi_journeydata_clean!K368="","",IF(OR(S369="A",T369="A"),"Y","N"))</f>
        <v>N</v>
      </c>
    </row>
    <row r="370" spans="2:21" x14ac:dyDescent="0.35">
      <c r="B370">
        <f>IF(Taxi_journeydata_clean!J369="","",Taxi_journeydata_clean!J369)</f>
        <v>2.87</v>
      </c>
      <c r="C370" s="18">
        <f>IF(Taxi_journeydata_clean!J369="","",Taxi_journeydata_clean!N369)</f>
        <v>17.666666668374091</v>
      </c>
      <c r="D370" s="19">
        <f>IF(Taxi_journeydata_clean!K369="","",Taxi_journeydata_clean!K369)</f>
        <v>13.5</v>
      </c>
      <c r="F370" s="19">
        <f>IF(Taxi_journeydata_clean!K369="","",Constant+Dist_Mult*Fare_analysis!B370+Dur_Mult*Fare_analysis!C370)</f>
        <v>13.402666667298416</v>
      </c>
      <c r="G370" s="19">
        <f>IF(Taxi_journeydata_clean!K369="","",F370*(1+1/EXP(B370)))</f>
        <v>14.162583480641731</v>
      </c>
      <c r="H370" s="30">
        <f>IF(Taxi_journeydata_clean!K369="","",(G370-F370)/F370)</f>
        <v>5.6698926579846959E-2</v>
      </c>
      <c r="I370" s="31">
        <f>IF(Taxi_journeydata_clean!K369="","",ROUND(ROUNDUP(H370,1),1))</f>
        <v>0.1</v>
      </c>
      <c r="J370" s="32">
        <f>IF(Taxi_journeydata_clean!K369="","",IF(I370&gt;200%,'Taxi_location&amp;demand'!F383,VLOOKUP(I370,'Taxi_location&amp;demand'!$E$5:$F$26,2,FALSE)))</f>
        <v>-9.0899999999999991E-3</v>
      </c>
      <c r="K370" s="32">
        <f>IF(Taxi_journeydata_clean!K369="","",1+J370)</f>
        <v>0.99090999999999996</v>
      </c>
      <c r="M370" s="19">
        <f>IF(Taxi_journeydata_clean!K369="","",F370*(1+R_/EXP(B370)))</f>
        <v>15.374372287518048</v>
      </c>
      <c r="N370" s="30">
        <f>IF(Taxi_journeydata_clean!K369="","",(M370-F370)/F370)</f>
        <v>0.14711293425139477</v>
      </c>
      <c r="O370" s="31">
        <f>IF(Taxi_journeydata_clean!K369="","",ROUND(ROUNDUP(N370,1),1))</f>
        <v>0.2</v>
      </c>
      <c r="P370" s="32">
        <f>IF(Taxi_journeydata_clean!K369="","",IF(O370&gt;200%,'Taxi_location&amp;demand'!F383,VLOOKUP(O370,'Taxi_location&amp;demand'!$E$5:$F$26,2,FALSE)))</f>
        <v>-2.1210000000000003E-2</v>
      </c>
      <c r="Q370" s="32">
        <f>IF(Taxi_journeydata_clean!K369="","",1+P370)</f>
        <v>0.97879000000000005</v>
      </c>
      <c r="S370" t="str">
        <f>IF(Taxi_journeydata_clean!K369="","",VLOOKUP(Taxi_journeydata_clean!G369,'Taxi_location&amp;demand'!$A$5:$B$269,2,FALSE))</f>
        <v>A</v>
      </c>
      <c r="T370" t="str">
        <f>IF(Taxi_journeydata_clean!K369="","",VLOOKUP(Taxi_journeydata_clean!H369,'Taxi_location&amp;demand'!$A$5:$B$269,2,FALSE))</f>
        <v>A</v>
      </c>
      <c r="U370" t="str">
        <f>IF(Taxi_journeydata_clean!K369="","",IF(OR(S370="A",T370="A"),"Y","N"))</f>
        <v>Y</v>
      </c>
    </row>
    <row r="371" spans="2:21" x14ac:dyDescent="0.35">
      <c r="B371">
        <f>IF(Taxi_journeydata_clean!J370="","",Taxi_journeydata_clean!J370)</f>
        <v>4.7</v>
      </c>
      <c r="C371" s="18">
        <f>IF(Taxi_journeydata_clean!J370="","",Taxi_journeydata_clean!N370)</f>
        <v>27.033333334838971</v>
      </c>
      <c r="D371" s="19">
        <f>IF(Taxi_journeydata_clean!K370="","",Taxi_journeydata_clean!K370)</f>
        <v>21.5</v>
      </c>
      <c r="F371" s="19">
        <f>IF(Taxi_journeydata_clean!K370="","",Constant+Dist_Mult*Fare_analysis!B371+Dur_Mult*Fare_analysis!C371)</f>
        <v>20.16233333389042</v>
      </c>
      <c r="G371" s="19">
        <f>IF(Taxi_journeydata_clean!K370="","",F371*(1+1/EXP(B371)))</f>
        <v>20.345715342578913</v>
      </c>
      <c r="H371" s="30">
        <f>IF(Taxi_journeydata_clean!K370="","",(G371-F371)/F371)</f>
        <v>9.0952771016958971E-3</v>
      </c>
      <c r="I371" s="31">
        <f>IF(Taxi_journeydata_clean!K370="","",ROUND(ROUNDUP(H371,1),1))</f>
        <v>0.1</v>
      </c>
      <c r="J371" s="32">
        <f>IF(Taxi_journeydata_clean!K370="","",IF(I371&gt;200%,'Taxi_location&amp;demand'!F384,VLOOKUP(I371,'Taxi_location&amp;demand'!$E$5:$F$26,2,FALSE)))</f>
        <v>-9.0899999999999991E-3</v>
      </c>
      <c r="K371" s="32">
        <f>IF(Taxi_journeydata_clean!K370="","",1+J371)</f>
        <v>0.99090999999999996</v>
      </c>
      <c r="M371" s="19">
        <f>IF(Taxi_journeydata_clean!K370="","",F371*(1+R_/EXP(B371)))</f>
        <v>20.638142436715089</v>
      </c>
      <c r="N371" s="30">
        <f>IF(Taxi_journeydata_clean!K370="","",(M371-F371)/F371)</f>
        <v>2.3598910649140624E-2</v>
      </c>
      <c r="O371" s="31">
        <f>IF(Taxi_journeydata_clean!K370="","",ROUND(ROUNDUP(N371,1),1))</f>
        <v>0.1</v>
      </c>
      <c r="P371" s="32">
        <f>IF(Taxi_journeydata_clean!K370="","",IF(O371&gt;200%,'Taxi_location&amp;demand'!F384,VLOOKUP(O371,'Taxi_location&amp;demand'!$E$5:$F$26,2,FALSE)))</f>
        <v>-9.0899999999999991E-3</v>
      </c>
      <c r="Q371" s="32">
        <f>IF(Taxi_journeydata_clean!K370="","",1+P371)</f>
        <v>0.99090999999999996</v>
      </c>
      <c r="S371" t="str">
        <f>IF(Taxi_journeydata_clean!K370="","",VLOOKUP(Taxi_journeydata_clean!G370,'Taxi_location&amp;demand'!$A$5:$B$269,2,FALSE))</f>
        <v>A</v>
      </c>
      <c r="T371" t="str">
        <f>IF(Taxi_journeydata_clean!K370="","",VLOOKUP(Taxi_journeydata_clean!H370,'Taxi_location&amp;demand'!$A$5:$B$269,2,FALSE))</f>
        <v>Bx</v>
      </c>
      <c r="U371" t="str">
        <f>IF(Taxi_journeydata_clean!K370="","",IF(OR(S371="A",T371="A"),"Y","N"))</f>
        <v>Y</v>
      </c>
    </row>
    <row r="372" spans="2:21" x14ac:dyDescent="0.35">
      <c r="B372">
        <f>IF(Taxi_journeydata_clean!J371="","",Taxi_journeydata_clean!J371)</f>
        <v>2.63</v>
      </c>
      <c r="C372" s="18">
        <f>IF(Taxi_journeydata_clean!J371="","",Taxi_journeydata_clean!N371)</f>
        <v>16.100000002188608</v>
      </c>
      <c r="D372" s="19">
        <f>IF(Taxi_journeydata_clean!K371="","",Taxi_journeydata_clean!K371)</f>
        <v>12.5</v>
      </c>
      <c r="F372" s="19">
        <f>IF(Taxi_journeydata_clean!K371="","",Constant+Dist_Mult*Fare_analysis!B372+Dur_Mult*Fare_analysis!C372)</f>
        <v>12.391000000809786</v>
      </c>
      <c r="G372" s="19">
        <f>IF(Taxi_journeydata_clean!K371="","",F372*(1+1/EXP(B372)))</f>
        <v>13.284124226468704</v>
      </c>
      <c r="H372" s="30">
        <f>IF(Taxi_journeydata_clean!K371="","",(G372-F372)/F372)</f>
        <v>7.2078462238765989E-2</v>
      </c>
      <c r="I372" s="31">
        <f>IF(Taxi_journeydata_clean!K371="","",ROUND(ROUNDUP(H372,1),1))</f>
        <v>0.1</v>
      </c>
      <c r="J372" s="32">
        <f>IF(Taxi_journeydata_clean!K371="","",IF(I372&gt;200%,'Taxi_location&amp;demand'!F385,VLOOKUP(I372,'Taxi_location&amp;demand'!$E$5:$F$26,2,FALSE)))</f>
        <v>-9.0899999999999991E-3</v>
      </c>
      <c r="K372" s="32">
        <f>IF(Taxi_journeydata_clean!K371="","",1+J372)</f>
        <v>0.99090999999999996</v>
      </c>
      <c r="M372" s="19">
        <f>IF(Taxi_journeydata_clean!K371="","",F372*(1+R_/EXP(B372)))</f>
        <v>14.708330035315054</v>
      </c>
      <c r="N372" s="30">
        <f>IF(Taxi_journeydata_clean!K371="","",(M372-F372)/F372)</f>
        <v>0.18701719266837416</v>
      </c>
      <c r="O372" s="31">
        <f>IF(Taxi_journeydata_clean!K371="","",ROUND(ROUNDUP(N372,1),1))</f>
        <v>0.2</v>
      </c>
      <c r="P372" s="32">
        <f>IF(Taxi_journeydata_clean!K371="","",IF(O372&gt;200%,'Taxi_location&amp;demand'!F385,VLOOKUP(O372,'Taxi_location&amp;demand'!$E$5:$F$26,2,FALSE)))</f>
        <v>-2.1210000000000003E-2</v>
      </c>
      <c r="Q372" s="32">
        <f>IF(Taxi_journeydata_clean!K371="","",1+P372)</f>
        <v>0.97879000000000005</v>
      </c>
      <c r="S372" t="str">
        <f>IF(Taxi_journeydata_clean!K371="","",VLOOKUP(Taxi_journeydata_clean!G371,'Taxi_location&amp;demand'!$A$5:$B$269,2,FALSE))</f>
        <v>A</v>
      </c>
      <c r="T372" t="str">
        <f>IF(Taxi_journeydata_clean!K371="","",VLOOKUP(Taxi_journeydata_clean!H371,'Taxi_location&amp;demand'!$A$5:$B$269,2,FALSE))</f>
        <v>A</v>
      </c>
      <c r="U372" t="str">
        <f>IF(Taxi_journeydata_clean!K371="","",IF(OR(S372="A",T372="A"),"Y","N"))</f>
        <v>Y</v>
      </c>
    </row>
    <row r="373" spans="2:21" x14ac:dyDescent="0.35">
      <c r="B373">
        <f>IF(Taxi_journeydata_clean!J372="","",Taxi_journeydata_clean!J372)</f>
        <v>5.16</v>
      </c>
      <c r="C373" s="18">
        <f>IF(Taxi_journeydata_clean!J372="","",Taxi_journeydata_clean!N372)</f>
        <v>28.899999997811392</v>
      </c>
      <c r="D373" s="19">
        <f>IF(Taxi_journeydata_clean!K372="","",Taxi_journeydata_clean!K372)</f>
        <v>22.5</v>
      </c>
      <c r="F373" s="19">
        <f>IF(Taxi_journeydata_clean!K372="","",Constant+Dist_Mult*Fare_analysis!B373+Dur_Mult*Fare_analysis!C373)</f>
        <v>21.680999999190213</v>
      </c>
      <c r="G373" s="19">
        <f>IF(Taxi_journeydata_clean!K372="","",F373*(1+1/EXP(B373)))</f>
        <v>21.805485790070236</v>
      </c>
      <c r="H373" s="30">
        <f>IF(Taxi_journeydata_clean!K372="","",(G373-F373)/F373)</f>
        <v>5.741699685654366E-3</v>
      </c>
      <c r="I373" s="31">
        <f>IF(Taxi_journeydata_clean!K372="","",ROUND(ROUNDUP(H373,1),1))</f>
        <v>0.1</v>
      </c>
      <c r="J373" s="32">
        <f>IF(Taxi_journeydata_clean!K372="","",IF(I373&gt;200%,'Taxi_location&amp;demand'!F386,VLOOKUP(I373,'Taxi_location&amp;demand'!$E$5:$F$26,2,FALSE)))</f>
        <v>-9.0899999999999991E-3</v>
      </c>
      <c r="K373" s="32">
        <f>IF(Taxi_journeydata_clean!K372="","",1+J373)</f>
        <v>0.99090999999999996</v>
      </c>
      <c r="M373" s="19">
        <f>IF(Taxi_journeydata_clean!K372="","",F373*(1+R_/EXP(B373)))</f>
        <v>22.003995002335028</v>
      </c>
      <c r="N373" s="30">
        <f>IF(Taxi_journeydata_clean!K372="","",(M373-F373)/F373)</f>
        <v>1.4897606344581831E-2</v>
      </c>
      <c r="O373" s="31">
        <f>IF(Taxi_journeydata_clean!K372="","",ROUND(ROUNDUP(N373,1),1))</f>
        <v>0.1</v>
      </c>
      <c r="P373" s="32">
        <f>IF(Taxi_journeydata_clean!K372="","",IF(O373&gt;200%,'Taxi_location&amp;demand'!F386,VLOOKUP(O373,'Taxi_location&amp;demand'!$E$5:$F$26,2,FALSE)))</f>
        <v>-9.0899999999999991E-3</v>
      </c>
      <c r="Q373" s="32">
        <f>IF(Taxi_journeydata_clean!K372="","",1+P373)</f>
        <v>0.99090999999999996</v>
      </c>
      <c r="S373" t="str">
        <f>IF(Taxi_journeydata_clean!K372="","",VLOOKUP(Taxi_journeydata_clean!G372,'Taxi_location&amp;demand'!$A$5:$B$269,2,FALSE))</f>
        <v>A</v>
      </c>
      <c r="T373" t="str">
        <f>IF(Taxi_journeydata_clean!K372="","",VLOOKUP(Taxi_journeydata_clean!H372,'Taxi_location&amp;demand'!$A$5:$B$269,2,FALSE))</f>
        <v>A</v>
      </c>
      <c r="U373" t="str">
        <f>IF(Taxi_journeydata_clean!K372="","",IF(OR(S373="A",T373="A"),"Y","N"))</f>
        <v>Y</v>
      </c>
    </row>
    <row r="374" spans="2:21" x14ac:dyDescent="0.35">
      <c r="B374">
        <f>IF(Taxi_journeydata_clean!J373="","",Taxi_journeydata_clean!J373)</f>
        <v>1.84</v>
      </c>
      <c r="C374" s="18">
        <f>IF(Taxi_journeydata_clean!J373="","",Taxi_journeydata_clean!N373)</f>
        <v>9.1666666616220027</v>
      </c>
      <c r="D374" s="19">
        <f>IF(Taxi_journeydata_clean!K373="","",Taxi_journeydata_clean!K373)</f>
        <v>8.5</v>
      </c>
      <c r="F374" s="19">
        <f>IF(Taxi_journeydata_clean!K373="","",Constant+Dist_Mult*Fare_analysis!B374+Dur_Mult*Fare_analysis!C374)</f>
        <v>8.4036666648001415</v>
      </c>
      <c r="G374" s="19">
        <f>IF(Taxi_journeydata_clean!K373="","",F374*(1+1/EXP(B374)))</f>
        <v>9.7383153743642303</v>
      </c>
      <c r="H374" s="30">
        <f>IF(Taxi_journeydata_clean!K373="","",(G374-F374)/F374)</f>
        <v>0.15881742610692065</v>
      </c>
      <c r="I374" s="31">
        <f>IF(Taxi_journeydata_clean!K373="","",ROUND(ROUNDUP(H374,1),1))</f>
        <v>0.2</v>
      </c>
      <c r="J374" s="32">
        <f>IF(Taxi_journeydata_clean!K373="","",IF(I374&gt;200%,'Taxi_location&amp;demand'!F387,VLOOKUP(I374,'Taxi_location&amp;demand'!$E$5:$F$26,2,FALSE)))</f>
        <v>-2.1210000000000003E-2</v>
      </c>
      <c r="K374" s="32">
        <f>IF(Taxi_journeydata_clean!K373="","",1+J374)</f>
        <v>0.97879000000000005</v>
      </c>
      <c r="M374" s="19">
        <f>IF(Taxi_journeydata_clean!K373="","",F374*(1+R_/EXP(B374)))</f>
        <v>11.866590915796444</v>
      </c>
      <c r="N374" s="30">
        <f>IF(Taxi_journeydata_clean!K373="","",(M374-F374)/F374)</f>
        <v>0.41207301397391377</v>
      </c>
      <c r="O374" s="31">
        <f>IF(Taxi_journeydata_clean!K373="","",ROUND(ROUNDUP(N374,1),1))</f>
        <v>0.5</v>
      </c>
      <c r="P374" s="32">
        <f>IF(Taxi_journeydata_clean!K373="","",IF(O374&gt;200%,'Taxi_location&amp;demand'!F387,VLOOKUP(O374,'Taxi_location&amp;demand'!$E$5:$F$26,2,FALSE)))</f>
        <v>-6.7670000000000008E-2</v>
      </c>
      <c r="Q374" s="32">
        <f>IF(Taxi_journeydata_clean!K373="","",1+P374)</f>
        <v>0.93232999999999999</v>
      </c>
      <c r="S374" t="str">
        <f>IF(Taxi_journeydata_clean!K373="","",VLOOKUP(Taxi_journeydata_clean!G373,'Taxi_location&amp;demand'!$A$5:$B$269,2,FALSE))</f>
        <v>A</v>
      </c>
      <c r="T374" t="str">
        <f>IF(Taxi_journeydata_clean!K373="","",VLOOKUP(Taxi_journeydata_clean!H373,'Taxi_location&amp;demand'!$A$5:$B$269,2,FALSE))</f>
        <v>A</v>
      </c>
      <c r="U374" t="str">
        <f>IF(Taxi_journeydata_clean!K373="","",IF(OR(S374="A",T374="A"),"Y","N"))</f>
        <v>Y</v>
      </c>
    </row>
    <row r="375" spans="2:21" x14ac:dyDescent="0.35">
      <c r="B375">
        <f>IF(Taxi_journeydata_clean!J374="","",Taxi_journeydata_clean!J374)</f>
        <v>2.75</v>
      </c>
      <c r="C375" s="18">
        <f>IF(Taxi_journeydata_clean!J374="","",Taxi_journeydata_clean!N374)</f>
        <v>14.916666664648801</v>
      </c>
      <c r="D375" s="19">
        <f>IF(Taxi_journeydata_clean!K374="","",Taxi_journeydata_clean!K374)</f>
        <v>12.5</v>
      </c>
      <c r="F375" s="19">
        <f>IF(Taxi_journeydata_clean!K374="","",Constant+Dist_Mult*Fare_analysis!B375+Dur_Mult*Fare_analysis!C375)</f>
        <v>12.169166665920056</v>
      </c>
      <c r="G375" s="19">
        <f>IF(Taxi_journeydata_clean!K374="","",F375*(1+1/EXP(B375)))</f>
        <v>12.947115463540285</v>
      </c>
      <c r="H375" s="30">
        <f>IF(Taxi_journeydata_clean!K374="","",(G375-F375)/F375)</f>
        <v>6.3927861206707584E-2</v>
      </c>
      <c r="I375" s="31">
        <f>IF(Taxi_journeydata_clean!K374="","",ROUND(ROUNDUP(H375,1),1))</f>
        <v>0.1</v>
      </c>
      <c r="J375" s="32">
        <f>IF(Taxi_journeydata_clean!K374="","",IF(I375&gt;200%,'Taxi_location&amp;demand'!F388,VLOOKUP(I375,'Taxi_location&amp;demand'!$E$5:$F$26,2,FALSE)))</f>
        <v>-9.0899999999999991E-3</v>
      </c>
      <c r="K375" s="32">
        <f>IF(Taxi_journeydata_clean!K374="","",1+J375)</f>
        <v>0.99090999999999996</v>
      </c>
      <c r="M375" s="19">
        <f>IF(Taxi_journeydata_clean!K374="","",F375*(1+R_/EXP(B375)))</f>
        <v>14.187658676594827</v>
      </c>
      <c r="N375" s="30">
        <f>IF(Taxi_journeydata_clean!K374="","",(M375-F375)/F375)</f>
        <v>0.16586937019505127</v>
      </c>
      <c r="O375" s="31">
        <f>IF(Taxi_journeydata_clean!K374="","",ROUND(ROUNDUP(N375,1),1))</f>
        <v>0.2</v>
      </c>
      <c r="P375" s="32">
        <f>IF(Taxi_journeydata_clean!K374="","",IF(O375&gt;200%,'Taxi_location&amp;demand'!F388,VLOOKUP(O375,'Taxi_location&amp;demand'!$E$5:$F$26,2,FALSE)))</f>
        <v>-2.1210000000000003E-2</v>
      </c>
      <c r="Q375" s="32">
        <f>IF(Taxi_journeydata_clean!K374="","",1+P375)</f>
        <v>0.97879000000000005</v>
      </c>
      <c r="S375" t="str">
        <f>IF(Taxi_journeydata_clean!K374="","",VLOOKUP(Taxi_journeydata_clean!G374,'Taxi_location&amp;demand'!$A$5:$B$269,2,FALSE))</f>
        <v>Q</v>
      </c>
      <c r="T375" t="str">
        <f>IF(Taxi_journeydata_clean!K374="","",VLOOKUP(Taxi_journeydata_clean!H374,'Taxi_location&amp;demand'!$A$5:$B$269,2,FALSE))</f>
        <v>Q</v>
      </c>
      <c r="U375" t="str">
        <f>IF(Taxi_journeydata_clean!K374="","",IF(OR(S375="A",T375="A"),"Y","N"))</f>
        <v>N</v>
      </c>
    </row>
    <row r="376" spans="2:21" x14ac:dyDescent="0.35">
      <c r="B376">
        <f>IF(Taxi_journeydata_clean!J375="","",Taxi_journeydata_clean!J375)</f>
        <v>2.39</v>
      </c>
      <c r="C376" s="18">
        <f>IF(Taxi_journeydata_clean!J375="","",Taxi_journeydata_clean!N375)</f>
        <v>14.800000002142042</v>
      </c>
      <c r="D376" s="19">
        <f>IF(Taxi_journeydata_clean!K375="","",Taxi_journeydata_clean!K375)</f>
        <v>11.5</v>
      </c>
      <c r="F376" s="19">
        <f>IF(Taxi_journeydata_clean!K375="","",Constant+Dist_Mult*Fare_analysis!B376+Dur_Mult*Fare_analysis!C376)</f>
        <v>11.478000000792555</v>
      </c>
      <c r="G376" s="19">
        <f>IF(Taxi_journeydata_clean!K375="","",F376*(1+1/EXP(B376)))</f>
        <v>12.529725512411177</v>
      </c>
      <c r="H376" s="30">
        <f>IF(Taxi_journeydata_clean!K375="","",(G376-F376)/F376)</f>
        <v>9.1629683877504864E-2</v>
      </c>
      <c r="I376" s="31">
        <f>IF(Taxi_journeydata_clean!K375="","",ROUND(ROUNDUP(H376,1),1))</f>
        <v>0.1</v>
      </c>
      <c r="J376" s="32">
        <f>IF(Taxi_journeydata_clean!K375="","",IF(I376&gt;200%,'Taxi_location&amp;demand'!F389,VLOOKUP(I376,'Taxi_location&amp;demand'!$E$5:$F$26,2,FALSE)))</f>
        <v>-9.0899999999999991E-3</v>
      </c>
      <c r="K376" s="32">
        <f>IF(Taxi_journeydata_clean!K375="","",1+J376)</f>
        <v>0.99090999999999996</v>
      </c>
      <c r="M376" s="19">
        <f>IF(Taxi_journeydata_clean!K375="","",F376*(1+R_/EXP(B376)))</f>
        <v>14.206842244805328</v>
      </c>
      <c r="N376" s="30">
        <f>IF(Taxi_journeydata_clean!K375="","",(M376-F376)/F376)</f>
        <v>0.23774544727516522</v>
      </c>
      <c r="O376" s="31">
        <f>IF(Taxi_journeydata_clean!K375="","",ROUND(ROUNDUP(N376,1),1))</f>
        <v>0.3</v>
      </c>
      <c r="P376" s="32">
        <f>IF(Taxi_journeydata_clean!K375="","",IF(O376&gt;200%,'Taxi_location&amp;demand'!F389,VLOOKUP(O376,'Taxi_location&amp;demand'!$E$5:$F$26,2,FALSE)))</f>
        <v>-3.4340000000000002E-2</v>
      </c>
      <c r="Q376" s="32">
        <f>IF(Taxi_journeydata_clean!K375="","",1+P376)</f>
        <v>0.96565999999999996</v>
      </c>
      <c r="S376" t="str">
        <f>IF(Taxi_journeydata_clean!K375="","",VLOOKUP(Taxi_journeydata_clean!G375,'Taxi_location&amp;demand'!$A$5:$B$269,2,FALSE))</f>
        <v>Q</v>
      </c>
      <c r="T376" t="str">
        <f>IF(Taxi_journeydata_clean!K375="","",VLOOKUP(Taxi_journeydata_clean!H375,'Taxi_location&amp;demand'!$A$5:$B$269,2,FALSE))</f>
        <v>Q</v>
      </c>
      <c r="U376" t="str">
        <f>IF(Taxi_journeydata_clean!K375="","",IF(OR(S376="A",T376="A"),"Y","N"))</f>
        <v>N</v>
      </c>
    </row>
    <row r="377" spans="2:21" x14ac:dyDescent="0.35">
      <c r="B377">
        <f>IF(Taxi_journeydata_clean!J376="","",Taxi_journeydata_clean!J376)</f>
        <v>0.73</v>
      </c>
      <c r="C377" s="18">
        <f>IF(Taxi_journeydata_clean!J376="","",Taxi_journeydata_clean!N376)</f>
        <v>4.7833333304151893</v>
      </c>
      <c r="D377" s="19">
        <f>IF(Taxi_journeydata_clean!K376="","",Taxi_journeydata_clean!K376)</f>
        <v>5</v>
      </c>
      <c r="F377" s="19">
        <f>IF(Taxi_journeydata_clean!K376="","",Constant+Dist_Mult*Fare_analysis!B377+Dur_Mult*Fare_analysis!C377)</f>
        <v>4.7838333322536197</v>
      </c>
      <c r="G377" s="19">
        <f>IF(Taxi_journeydata_clean!K376="","",F377*(1+1/EXP(B377)))</f>
        <v>7.0892056221598096</v>
      </c>
      <c r="H377" s="30">
        <f>IF(Taxi_journeydata_clean!K376="","",(G377-F377)/F377)</f>
        <v>0.48190899009020249</v>
      </c>
      <c r="I377" s="31">
        <f>IF(Taxi_journeydata_clean!K376="","",ROUND(ROUNDUP(H377,1),1))</f>
        <v>0.5</v>
      </c>
      <c r="J377" s="32">
        <f>IF(Taxi_journeydata_clean!K376="","",IF(I377&gt;200%,'Taxi_location&amp;demand'!F390,VLOOKUP(I377,'Taxi_location&amp;demand'!$E$5:$F$26,2,FALSE)))</f>
        <v>-6.7670000000000008E-2</v>
      </c>
      <c r="K377" s="32">
        <f>IF(Taxi_journeydata_clean!K376="","",1+J377)</f>
        <v>0.93232999999999999</v>
      </c>
      <c r="M377" s="19">
        <f>IF(Taxi_journeydata_clean!K376="","",F377*(1+R_/EXP(B377)))</f>
        <v>10.765429502903245</v>
      </c>
      <c r="N377" s="30">
        <f>IF(Taxi_journeydata_clean!K376="","",(M377-F377)/F377)</f>
        <v>1.2503772090721545</v>
      </c>
      <c r="O377" s="31">
        <f>IF(Taxi_journeydata_clean!K376="","",ROUND(ROUNDUP(N377,1),1))</f>
        <v>1.3</v>
      </c>
      <c r="P377" s="32">
        <f>IF(Taxi_journeydata_clean!K376="","",IF(O377&gt;200%,'Taxi_location&amp;demand'!F390,VLOOKUP(O377,'Taxi_location&amp;demand'!$E$5:$F$26,2,FALSE)))</f>
        <v>-0.47469999999999996</v>
      </c>
      <c r="Q377" s="32">
        <f>IF(Taxi_journeydata_clean!K376="","",1+P377)</f>
        <v>0.5253000000000001</v>
      </c>
      <c r="S377" t="str">
        <f>IF(Taxi_journeydata_clean!K376="","",VLOOKUP(Taxi_journeydata_clean!G376,'Taxi_location&amp;demand'!$A$5:$B$269,2,FALSE))</f>
        <v>B</v>
      </c>
      <c r="T377" t="str">
        <f>IF(Taxi_journeydata_clean!K376="","",VLOOKUP(Taxi_journeydata_clean!H376,'Taxi_location&amp;demand'!$A$5:$B$269,2,FALSE))</f>
        <v>B</v>
      </c>
      <c r="U377" t="str">
        <f>IF(Taxi_journeydata_clean!K376="","",IF(OR(S377="A",T377="A"),"Y","N"))</f>
        <v>N</v>
      </c>
    </row>
    <row r="378" spans="2:21" x14ac:dyDescent="0.35">
      <c r="B378">
        <f>IF(Taxi_journeydata_clean!J377="","",Taxi_journeydata_clean!J377)</f>
        <v>2.1800000000000002</v>
      </c>
      <c r="C378" s="18">
        <f>IF(Taxi_journeydata_clean!J377="","",Taxi_journeydata_clean!N377)</f>
        <v>12.866666667396203</v>
      </c>
      <c r="D378" s="19">
        <f>IF(Taxi_journeydata_clean!K377="","",Taxi_journeydata_clean!K377)</f>
        <v>10.5</v>
      </c>
      <c r="F378" s="19">
        <f>IF(Taxi_journeydata_clean!K377="","",Constant+Dist_Mult*Fare_analysis!B378+Dur_Mult*Fare_analysis!C378)</f>
        <v>10.384666666936596</v>
      </c>
      <c r="G378" s="19">
        <f>IF(Taxi_journeydata_clean!K377="","",F378*(1+1/EXP(B378)))</f>
        <v>11.558565282157966</v>
      </c>
      <c r="H378" s="30">
        <f>IF(Taxi_journeydata_clean!K377="","",(G378-F378)/F378)</f>
        <v>0.11304153064044974</v>
      </c>
      <c r="I378" s="31">
        <f>IF(Taxi_journeydata_clean!K377="","",ROUND(ROUNDUP(H378,1),1))</f>
        <v>0.2</v>
      </c>
      <c r="J378" s="32">
        <f>IF(Taxi_journeydata_clean!K377="","",IF(I378&gt;200%,'Taxi_location&amp;demand'!F391,VLOOKUP(I378,'Taxi_location&amp;demand'!$E$5:$F$26,2,FALSE)))</f>
        <v>-2.1210000000000003E-2</v>
      </c>
      <c r="K378" s="32">
        <f>IF(Taxi_journeydata_clean!K377="","",1+J378)</f>
        <v>0.97879000000000005</v>
      </c>
      <c r="M378" s="19">
        <f>IF(Taxi_journeydata_clean!K377="","",F378*(1+R_/EXP(B378)))</f>
        <v>13.430503338212274</v>
      </c>
      <c r="N378" s="30">
        <f>IF(Taxi_journeydata_clean!K377="","",(M378-F378)/F378)</f>
        <v>0.29330134215797404</v>
      </c>
      <c r="O378" s="31">
        <f>IF(Taxi_journeydata_clean!K377="","",ROUND(ROUNDUP(N378,1),1))</f>
        <v>0.3</v>
      </c>
      <c r="P378" s="32">
        <f>IF(Taxi_journeydata_clean!K377="","",IF(O378&gt;200%,'Taxi_location&amp;demand'!F391,VLOOKUP(O378,'Taxi_location&amp;demand'!$E$5:$F$26,2,FALSE)))</f>
        <v>-3.4340000000000002E-2</v>
      </c>
      <c r="Q378" s="32">
        <f>IF(Taxi_journeydata_clean!K377="","",1+P378)</f>
        <v>0.96565999999999996</v>
      </c>
      <c r="S378" t="str">
        <f>IF(Taxi_journeydata_clean!K377="","",VLOOKUP(Taxi_journeydata_clean!G377,'Taxi_location&amp;demand'!$A$5:$B$269,2,FALSE))</f>
        <v>Q</v>
      </c>
      <c r="T378" t="str">
        <f>IF(Taxi_journeydata_clean!K377="","",VLOOKUP(Taxi_journeydata_clean!H377,'Taxi_location&amp;demand'!$A$5:$B$269,2,FALSE))</f>
        <v>Q</v>
      </c>
      <c r="U378" t="str">
        <f>IF(Taxi_journeydata_clean!K377="","",IF(OR(S378="A",T378="A"),"Y","N"))</f>
        <v>N</v>
      </c>
    </row>
    <row r="379" spans="2:21" x14ac:dyDescent="0.35">
      <c r="B379">
        <f>IF(Taxi_journeydata_clean!J378="","",Taxi_journeydata_clean!J378)</f>
        <v>2.85</v>
      </c>
      <c r="C379" s="18">
        <f>IF(Taxi_journeydata_clean!J378="","",Taxi_journeydata_clean!N378)</f>
        <v>11.466666664928198</v>
      </c>
      <c r="D379" s="19">
        <f>IF(Taxi_journeydata_clean!K378="","",Taxi_journeydata_clean!K378)</f>
        <v>10.5</v>
      </c>
      <c r="F379" s="19">
        <f>IF(Taxi_journeydata_clean!K378="","",Constant+Dist_Mult*Fare_analysis!B379+Dur_Mult*Fare_analysis!C379)</f>
        <v>11.072666666023434</v>
      </c>
      <c r="G379" s="19">
        <f>IF(Taxi_journeydata_clean!K378="","",F379*(1+1/EXP(B379)))</f>
        <v>11.713157549593021</v>
      </c>
      <c r="H379" s="30">
        <f>IF(Taxi_journeydata_clean!K378="","",(G379-F379)/F379)</f>
        <v>5.7844320874838442E-2</v>
      </c>
      <c r="I379" s="31">
        <f>IF(Taxi_journeydata_clean!K378="","",ROUND(ROUNDUP(H379,1),1))</f>
        <v>0.1</v>
      </c>
      <c r="J379" s="32">
        <f>IF(Taxi_journeydata_clean!K378="","",IF(I379&gt;200%,'Taxi_location&amp;demand'!F392,VLOOKUP(I379,'Taxi_location&amp;demand'!$E$5:$F$26,2,FALSE)))</f>
        <v>-9.0899999999999991E-3</v>
      </c>
      <c r="K379" s="32">
        <f>IF(Taxi_journeydata_clean!K378="","",1+J379)</f>
        <v>0.99090999999999996</v>
      </c>
      <c r="M379" s="19">
        <f>IF(Taxi_journeydata_clean!K378="","",F379*(1+R_/EXP(B379)))</f>
        <v>12.734505768224032</v>
      </c>
      <c r="N379" s="30">
        <f>IF(Taxi_journeydata_clean!K378="","",(M379-F379)/F379)</f>
        <v>0.15008481265854098</v>
      </c>
      <c r="O379" s="31">
        <f>IF(Taxi_journeydata_clean!K378="","",ROUND(ROUNDUP(N379,1),1))</f>
        <v>0.2</v>
      </c>
      <c r="P379" s="32">
        <f>IF(Taxi_journeydata_clean!K378="","",IF(O379&gt;200%,'Taxi_location&amp;demand'!F392,VLOOKUP(O379,'Taxi_location&amp;demand'!$E$5:$F$26,2,FALSE)))</f>
        <v>-2.1210000000000003E-2</v>
      </c>
      <c r="Q379" s="32">
        <f>IF(Taxi_journeydata_clean!K378="","",1+P379)</f>
        <v>0.97879000000000005</v>
      </c>
      <c r="S379" t="str">
        <f>IF(Taxi_journeydata_clean!K378="","",VLOOKUP(Taxi_journeydata_clean!G378,'Taxi_location&amp;demand'!$A$5:$B$269,2,FALSE))</f>
        <v>A</v>
      </c>
      <c r="T379" t="str">
        <f>IF(Taxi_journeydata_clean!K378="","",VLOOKUP(Taxi_journeydata_clean!H378,'Taxi_location&amp;demand'!$A$5:$B$269,2,FALSE))</f>
        <v>A</v>
      </c>
      <c r="U379" t="str">
        <f>IF(Taxi_journeydata_clean!K378="","",IF(OR(S379="A",T379="A"),"Y","N"))</f>
        <v>Y</v>
      </c>
    </row>
    <row r="380" spans="2:21" x14ac:dyDescent="0.35">
      <c r="B380">
        <f>IF(Taxi_journeydata_clean!J379="","",Taxi_journeydata_clean!J379)</f>
        <v>3.1</v>
      </c>
      <c r="C380" s="18">
        <f>IF(Taxi_journeydata_clean!J379="","",Taxi_journeydata_clean!N379)</f>
        <v>18.016666666371748</v>
      </c>
      <c r="D380" s="19">
        <f>IF(Taxi_journeydata_clean!K379="","",Taxi_journeydata_clean!K379)</f>
        <v>14</v>
      </c>
      <c r="F380" s="19">
        <f>IF(Taxi_journeydata_clean!K379="","",Constant+Dist_Mult*Fare_analysis!B380+Dur_Mult*Fare_analysis!C380)</f>
        <v>13.946166666557547</v>
      </c>
      <c r="G380" s="19">
        <f>IF(Taxi_journeydata_clean!K379="","",F380*(1+1/EXP(B380)))</f>
        <v>14.574430351333588</v>
      </c>
      <c r="H380" s="30">
        <f>IF(Taxi_journeydata_clean!K379="","",(G380-F380)/F380)</f>
        <v>4.5049202393557836E-2</v>
      </c>
      <c r="I380" s="31">
        <f>IF(Taxi_journeydata_clean!K379="","",ROUND(ROUNDUP(H380,1),1))</f>
        <v>0.1</v>
      </c>
      <c r="J380" s="32">
        <f>IF(Taxi_journeydata_clean!K379="","",IF(I380&gt;200%,'Taxi_location&amp;demand'!F393,VLOOKUP(I380,'Taxi_location&amp;demand'!$E$5:$F$26,2,FALSE)))</f>
        <v>-9.0899999999999991E-3</v>
      </c>
      <c r="K380" s="32">
        <f>IF(Taxi_journeydata_clean!K379="","",1+J380)</f>
        <v>0.99090999999999996</v>
      </c>
      <c r="M380" s="19">
        <f>IF(Taxi_journeydata_clean!K379="","",F380*(1+R_/EXP(B380)))</f>
        <v>15.576280669171634</v>
      </c>
      <c r="N380" s="30">
        <f>IF(Taxi_journeydata_clean!K379="","",(M380-F380)/F380)</f>
        <v>0.11688616962559667</v>
      </c>
      <c r="O380" s="31">
        <f>IF(Taxi_journeydata_clean!K379="","",ROUND(ROUNDUP(N380,1),1))</f>
        <v>0.2</v>
      </c>
      <c r="P380" s="32">
        <f>IF(Taxi_journeydata_clean!K379="","",IF(O380&gt;200%,'Taxi_location&amp;demand'!F393,VLOOKUP(O380,'Taxi_location&amp;demand'!$E$5:$F$26,2,FALSE)))</f>
        <v>-2.1210000000000003E-2</v>
      </c>
      <c r="Q380" s="32">
        <f>IF(Taxi_journeydata_clean!K379="","",1+P380)</f>
        <v>0.97879000000000005</v>
      </c>
      <c r="S380" t="str">
        <f>IF(Taxi_journeydata_clean!K379="","",VLOOKUP(Taxi_journeydata_clean!G379,'Taxi_location&amp;demand'!$A$5:$B$269,2,FALSE))</f>
        <v>B</v>
      </c>
      <c r="T380" t="str">
        <f>IF(Taxi_journeydata_clean!K379="","",VLOOKUP(Taxi_journeydata_clean!H379,'Taxi_location&amp;demand'!$A$5:$B$269,2,FALSE))</f>
        <v>B</v>
      </c>
      <c r="U380" t="str">
        <f>IF(Taxi_journeydata_clean!K379="","",IF(OR(S380="A",T380="A"),"Y","N"))</f>
        <v>N</v>
      </c>
    </row>
    <row r="381" spans="2:21" x14ac:dyDescent="0.35">
      <c r="B381">
        <f>IF(Taxi_journeydata_clean!J380="","",Taxi_journeydata_clean!J380)</f>
        <v>0.63</v>
      </c>
      <c r="C381" s="18">
        <f>IF(Taxi_journeydata_clean!J380="","",Taxi_journeydata_clean!N380)</f>
        <v>6.0499999998137355</v>
      </c>
      <c r="D381" s="19">
        <f>IF(Taxi_journeydata_clean!K380="","",Taxi_journeydata_clean!K380)</f>
        <v>4.5</v>
      </c>
      <c r="F381" s="19">
        <f>IF(Taxi_journeydata_clean!K380="","",Constant+Dist_Mult*Fare_analysis!B381+Dur_Mult*Fare_analysis!C381)</f>
        <v>5.0724999999310825</v>
      </c>
      <c r="G381" s="19">
        <f>IF(Taxi_journeydata_clean!K380="","",F381*(1+1/EXP(B381)))</f>
        <v>7.7740719105018643</v>
      </c>
      <c r="H381" s="30">
        <f>IF(Taxi_journeydata_clean!K380="","",(G381-F381)/F381)</f>
        <v>0.53259180100689729</v>
      </c>
      <c r="I381" s="31">
        <f>IF(Taxi_journeydata_clean!K380="","",ROUND(ROUNDUP(H381,1),1))</f>
        <v>0.6</v>
      </c>
      <c r="J381" s="32">
        <f>IF(Taxi_journeydata_clean!K380="","",IF(I381&gt;200%,'Taxi_location&amp;demand'!F394,VLOOKUP(I381,'Taxi_location&amp;demand'!$E$5:$F$26,2,FALSE)))</f>
        <v>-8.8880000000000001E-2</v>
      </c>
      <c r="K381" s="32">
        <f>IF(Taxi_journeydata_clean!K380="","",1+J381)</f>
        <v>0.91112000000000004</v>
      </c>
      <c r="M381" s="19">
        <f>IF(Taxi_journeydata_clean!K380="","",F381*(1+R_/EXP(B381)))</f>
        <v>12.082088978578149</v>
      </c>
      <c r="N381" s="30">
        <f>IF(Taxi_journeydata_clean!K380="","",(M381-F381)/F381)</f>
        <v>1.381880528091139</v>
      </c>
      <c r="O381" s="31">
        <f>IF(Taxi_journeydata_clean!K380="","",ROUND(ROUNDUP(N381,1),1))</f>
        <v>1.4</v>
      </c>
      <c r="P381" s="32">
        <f>IF(Taxi_journeydata_clean!K380="","",IF(O381&gt;200%,'Taxi_location&amp;demand'!F394,VLOOKUP(O381,'Taxi_location&amp;demand'!$E$5:$F$26,2,FALSE)))</f>
        <v>-0.5454</v>
      </c>
      <c r="Q381" s="32">
        <f>IF(Taxi_journeydata_clean!K380="","",1+P381)</f>
        <v>0.4546</v>
      </c>
      <c r="S381" t="str">
        <f>IF(Taxi_journeydata_clean!K380="","",VLOOKUP(Taxi_journeydata_clean!G380,'Taxi_location&amp;demand'!$A$5:$B$269,2,FALSE))</f>
        <v>Q</v>
      </c>
      <c r="T381" t="str">
        <f>IF(Taxi_journeydata_clean!K380="","",VLOOKUP(Taxi_journeydata_clean!H380,'Taxi_location&amp;demand'!$A$5:$B$269,2,FALSE))</f>
        <v>Q</v>
      </c>
      <c r="U381" t="str">
        <f>IF(Taxi_journeydata_clean!K380="","",IF(OR(S381="A",T381="A"),"Y","N"))</f>
        <v>N</v>
      </c>
    </row>
    <row r="382" spans="2:21" x14ac:dyDescent="0.35">
      <c r="B382">
        <f>IF(Taxi_journeydata_clean!J381="","",Taxi_journeydata_clean!J381)</f>
        <v>0.72</v>
      </c>
      <c r="C382" s="18">
        <f>IF(Taxi_journeydata_clean!J381="","",Taxi_journeydata_clean!N381)</f>
        <v>3.7166666658595204</v>
      </c>
      <c r="D382" s="19">
        <f>IF(Taxi_journeydata_clean!K381="","",Taxi_journeydata_clean!K381)</f>
        <v>4.5</v>
      </c>
      <c r="F382" s="19">
        <f>IF(Taxi_journeydata_clean!K381="","",Constant+Dist_Mult*Fare_analysis!B382+Dur_Mult*Fare_analysis!C382)</f>
        <v>4.3711666663680226</v>
      </c>
      <c r="G382" s="19">
        <f>IF(Taxi_journeydata_clean!K381="","",F382*(1+1/EXP(B382)))</f>
        <v>6.4988419023996871</v>
      </c>
      <c r="H382" s="30">
        <f>IF(Taxi_journeydata_clean!K381="","",(G382-F382)/F382)</f>
        <v>0.48675225595997179</v>
      </c>
      <c r="I382" s="31">
        <f>IF(Taxi_journeydata_clean!K381="","",ROUND(ROUNDUP(H382,1),1))</f>
        <v>0.5</v>
      </c>
      <c r="J382" s="32">
        <f>IF(Taxi_journeydata_clean!K381="","",IF(I382&gt;200%,'Taxi_location&amp;demand'!F395,VLOOKUP(I382,'Taxi_location&amp;demand'!$E$5:$F$26,2,FALSE)))</f>
        <v>-6.7670000000000008E-2</v>
      </c>
      <c r="K382" s="32">
        <f>IF(Taxi_journeydata_clean!K381="","",1+J382)</f>
        <v>0.93232999999999999</v>
      </c>
      <c r="M382" s="19">
        <f>IF(Taxi_journeydata_clean!K381="","",F382*(1+R_/EXP(B382)))</f>
        <v>9.8917041083925934</v>
      </c>
      <c r="N382" s="30">
        <f>IF(Taxi_journeydata_clean!K381="","",(M382-F382)/F382)</f>
        <v>1.2629437089415658</v>
      </c>
      <c r="O382" s="31">
        <f>IF(Taxi_journeydata_clean!K381="","",ROUND(ROUNDUP(N382,1),1))</f>
        <v>1.3</v>
      </c>
      <c r="P382" s="32">
        <f>IF(Taxi_journeydata_clean!K381="","",IF(O382&gt;200%,'Taxi_location&amp;demand'!F395,VLOOKUP(O382,'Taxi_location&amp;demand'!$E$5:$F$26,2,FALSE)))</f>
        <v>-0.47469999999999996</v>
      </c>
      <c r="Q382" s="32">
        <f>IF(Taxi_journeydata_clean!K381="","",1+P382)</f>
        <v>0.5253000000000001</v>
      </c>
      <c r="S382" t="str">
        <f>IF(Taxi_journeydata_clean!K381="","",VLOOKUP(Taxi_journeydata_clean!G381,'Taxi_location&amp;demand'!$A$5:$B$269,2,FALSE))</f>
        <v>A</v>
      </c>
      <c r="T382" t="str">
        <f>IF(Taxi_journeydata_clean!K381="","",VLOOKUP(Taxi_journeydata_clean!H381,'Taxi_location&amp;demand'!$A$5:$B$269,2,FALSE))</f>
        <v>A</v>
      </c>
      <c r="U382" t="str">
        <f>IF(Taxi_journeydata_clean!K381="","",IF(OR(S382="A",T382="A"),"Y","N"))</f>
        <v>Y</v>
      </c>
    </row>
    <row r="383" spans="2:21" x14ac:dyDescent="0.35">
      <c r="B383">
        <f>IF(Taxi_journeydata_clean!J382="","",Taxi_journeydata_clean!J382)</f>
        <v>3</v>
      </c>
      <c r="C383" s="18">
        <f>IF(Taxi_journeydata_clean!J382="","",Taxi_journeydata_clean!N382)</f>
        <v>16.050000000977889</v>
      </c>
      <c r="D383" s="19">
        <f>IF(Taxi_journeydata_clean!K382="","",Taxi_journeydata_clean!K382)</f>
        <v>13</v>
      </c>
      <c r="F383" s="19">
        <f>IF(Taxi_journeydata_clean!K382="","",Constant+Dist_Mult*Fare_analysis!B383+Dur_Mult*Fare_analysis!C383)</f>
        <v>13.038500000361818</v>
      </c>
      <c r="G383" s="19">
        <f>IF(Taxi_journeydata_clean!K382="","",F383*(1+1/EXP(B383)))</f>
        <v>13.687648691294225</v>
      </c>
      <c r="H383" s="30">
        <f>IF(Taxi_journeydata_clean!K382="","",(G383-F383)/F383)</f>
        <v>4.9787068367863847E-2</v>
      </c>
      <c r="I383" s="31">
        <f>IF(Taxi_journeydata_clean!K382="","",ROUND(ROUNDUP(H383,1),1))</f>
        <v>0.1</v>
      </c>
      <c r="J383" s="32">
        <f>IF(Taxi_journeydata_clean!K382="","",IF(I383&gt;200%,'Taxi_location&amp;demand'!F396,VLOOKUP(I383,'Taxi_location&amp;demand'!$E$5:$F$26,2,FALSE)))</f>
        <v>-9.0899999999999991E-3</v>
      </c>
      <c r="K383" s="32">
        <f>IF(Taxi_journeydata_clean!K382="","",1+J383)</f>
        <v>0.99090999999999996</v>
      </c>
      <c r="M383" s="19">
        <f>IF(Taxi_journeydata_clean!K382="","",F383*(1+R_/EXP(B383)))</f>
        <v>14.722802939572349</v>
      </c>
      <c r="N383" s="30">
        <f>IF(Taxi_journeydata_clean!K382="","",(M383-F383)/F383)</f>
        <v>0.12917919539546657</v>
      </c>
      <c r="O383" s="31">
        <f>IF(Taxi_journeydata_clean!K382="","",ROUND(ROUNDUP(N383,1),1))</f>
        <v>0.2</v>
      </c>
      <c r="P383" s="32">
        <f>IF(Taxi_journeydata_clean!K382="","",IF(O383&gt;200%,'Taxi_location&amp;demand'!F396,VLOOKUP(O383,'Taxi_location&amp;demand'!$E$5:$F$26,2,FALSE)))</f>
        <v>-2.1210000000000003E-2</v>
      </c>
      <c r="Q383" s="32">
        <f>IF(Taxi_journeydata_clean!K382="","",1+P383)</f>
        <v>0.97879000000000005</v>
      </c>
      <c r="S383" t="str">
        <f>IF(Taxi_journeydata_clean!K382="","",VLOOKUP(Taxi_journeydata_clean!G382,'Taxi_location&amp;demand'!$A$5:$B$269,2,FALSE))</f>
        <v>A</v>
      </c>
      <c r="T383" t="str">
        <f>IF(Taxi_journeydata_clean!K382="","",VLOOKUP(Taxi_journeydata_clean!H382,'Taxi_location&amp;demand'!$A$5:$B$269,2,FALSE))</f>
        <v>Bx</v>
      </c>
      <c r="U383" t="str">
        <f>IF(Taxi_journeydata_clean!K382="","",IF(OR(S383="A",T383="A"),"Y","N"))</f>
        <v>Y</v>
      </c>
    </row>
    <row r="384" spans="2:21" x14ac:dyDescent="0.35">
      <c r="B384">
        <f>IF(Taxi_journeydata_clean!J383="","",Taxi_journeydata_clean!J383)</f>
        <v>2.5</v>
      </c>
      <c r="C384" s="18">
        <f>IF(Taxi_journeydata_clean!J383="","",Taxi_journeydata_clean!N383)</f>
        <v>9.3666666664648801</v>
      </c>
      <c r="D384" s="19">
        <f>IF(Taxi_journeydata_clean!K383="","",Taxi_journeydata_clean!K383)</f>
        <v>9</v>
      </c>
      <c r="F384" s="19">
        <f>IF(Taxi_journeydata_clean!K383="","",Constant+Dist_Mult*Fare_analysis!B384+Dur_Mult*Fare_analysis!C384)</f>
        <v>9.6656666665920064</v>
      </c>
      <c r="G384" s="19">
        <f>IF(Taxi_journeydata_clean!K383="","",F384*(1+1/EXP(B384)))</f>
        <v>10.459072901618274</v>
      </c>
      <c r="H384" s="30">
        <f>IF(Taxi_journeydata_clean!K383="","",(G384-F384)/F384)</f>
        <v>8.2084998623898647E-2</v>
      </c>
      <c r="I384" s="31">
        <f>IF(Taxi_journeydata_clean!K383="","",ROUND(ROUNDUP(H384,1),1))</f>
        <v>0.1</v>
      </c>
      <c r="J384" s="32">
        <f>IF(Taxi_journeydata_clean!K383="","",IF(I384&gt;200%,'Taxi_location&amp;demand'!F397,VLOOKUP(I384,'Taxi_location&amp;demand'!$E$5:$F$26,2,FALSE)))</f>
        <v>-9.0899999999999991E-3</v>
      </c>
      <c r="K384" s="32">
        <f>IF(Taxi_journeydata_clean!K383="","",1+J384)</f>
        <v>0.99090999999999996</v>
      </c>
      <c r="M384" s="19">
        <f>IF(Taxi_journeydata_clean!K383="","",F384*(1+R_/EXP(B384)))</f>
        <v>11.724265062166452</v>
      </c>
      <c r="N384" s="30">
        <f>IF(Taxi_journeydata_clean!K383="","",(M384-F384)/F384)</f>
        <v>0.21298048718043389</v>
      </c>
      <c r="O384" s="31">
        <f>IF(Taxi_journeydata_clean!K383="","",ROUND(ROUNDUP(N384,1),1))</f>
        <v>0.3</v>
      </c>
      <c r="P384" s="32">
        <f>IF(Taxi_journeydata_clean!K383="","",IF(O384&gt;200%,'Taxi_location&amp;demand'!F397,VLOOKUP(O384,'Taxi_location&amp;demand'!$E$5:$F$26,2,FALSE)))</f>
        <v>-3.4340000000000002E-2</v>
      </c>
      <c r="Q384" s="32">
        <f>IF(Taxi_journeydata_clean!K383="","",1+P384)</f>
        <v>0.96565999999999996</v>
      </c>
      <c r="S384" t="str">
        <f>IF(Taxi_journeydata_clean!K383="","",VLOOKUP(Taxi_journeydata_clean!G383,'Taxi_location&amp;demand'!$A$5:$B$269,2,FALSE))</f>
        <v>Q</v>
      </c>
      <c r="T384" t="str">
        <f>IF(Taxi_journeydata_clean!K383="","",VLOOKUP(Taxi_journeydata_clean!H383,'Taxi_location&amp;demand'!$A$5:$B$269,2,FALSE))</f>
        <v>Q</v>
      </c>
      <c r="U384" t="str">
        <f>IF(Taxi_journeydata_clean!K383="","",IF(OR(S384="A",T384="A"),"Y","N"))</f>
        <v>N</v>
      </c>
    </row>
    <row r="385" spans="2:21" x14ac:dyDescent="0.35">
      <c r="B385">
        <f>IF(Taxi_journeydata_clean!J384="","",Taxi_journeydata_clean!J384)</f>
        <v>2.2200000000000002</v>
      </c>
      <c r="C385" s="18">
        <f>IF(Taxi_journeydata_clean!J384="","",Taxi_journeydata_clean!N384)</f>
        <v>11.183333328226581</v>
      </c>
      <c r="D385" s="19">
        <f>IF(Taxi_journeydata_clean!K384="","",Taxi_journeydata_clean!K384)</f>
        <v>10</v>
      </c>
      <c r="F385" s="19">
        <f>IF(Taxi_journeydata_clean!K384="","",Constant+Dist_Mult*Fare_analysis!B385+Dur_Mult*Fare_analysis!C385)</f>
        <v>9.8338333314438344</v>
      </c>
      <c r="G385" s="19">
        <f>IF(Taxi_journeydata_clean!K384="","",F385*(1+1/EXP(B385)))</f>
        <v>10.901877205905116</v>
      </c>
      <c r="H385" s="30">
        <f>IF(Taxi_journeydata_clean!K384="","",(G385-F385)/F385)</f>
        <v>0.10860910882495788</v>
      </c>
      <c r="I385" s="31">
        <f>IF(Taxi_journeydata_clean!K384="","",ROUND(ROUNDUP(H385,1),1))</f>
        <v>0.2</v>
      </c>
      <c r="J385" s="32">
        <f>IF(Taxi_journeydata_clean!K384="","",IF(I385&gt;200%,'Taxi_location&amp;demand'!F398,VLOOKUP(I385,'Taxi_location&amp;demand'!$E$5:$F$26,2,FALSE)))</f>
        <v>-2.1210000000000003E-2</v>
      </c>
      <c r="K385" s="32">
        <f>IF(Taxi_journeydata_clean!K384="","",1+J385)</f>
        <v>0.97879000000000005</v>
      </c>
      <c r="M385" s="19">
        <f>IF(Taxi_journeydata_clean!K384="","",F385*(1+R_/EXP(B385)))</f>
        <v>12.605015746334127</v>
      </c>
      <c r="N385" s="30">
        <f>IF(Taxi_journeydata_clean!K384="","",(M385-F385)/F385)</f>
        <v>0.28180083203458345</v>
      </c>
      <c r="O385" s="31">
        <f>IF(Taxi_journeydata_clean!K384="","",ROUND(ROUNDUP(N385,1),1))</f>
        <v>0.3</v>
      </c>
      <c r="P385" s="32">
        <f>IF(Taxi_journeydata_clean!K384="","",IF(O385&gt;200%,'Taxi_location&amp;demand'!F398,VLOOKUP(O385,'Taxi_location&amp;demand'!$E$5:$F$26,2,FALSE)))</f>
        <v>-3.4340000000000002E-2</v>
      </c>
      <c r="Q385" s="32">
        <f>IF(Taxi_journeydata_clean!K384="","",1+P385)</f>
        <v>0.96565999999999996</v>
      </c>
      <c r="S385" t="str">
        <f>IF(Taxi_journeydata_clean!K384="","",VLOOKUP(Taxi_journeydata_clean!G384,'Taxi_location&amp;demand'!$A$5:$B$269,2,FALSE))</f>
        <v>A</v>
      </c>
      <c r="T385" t="str">
        <f>IF(Taxi_journeydata_clean!K384="","",VLOOKUP(Taxi_journeydata_clean!H384,'Taxi_location&amp;demand'!$A$5:$B$269,2,FALSE))</f>
        <v>A</v>
      </c>
      <c r="U385" t="str">
        <f>IF(Taxi_journeydata_clean!K384="","",IF(OR(S385="A",T385="A"),"Y","N"))</f>
        <v>Y</v>
      </c>
    </row>
    <row r="386" spans="2:21" x14ac:dyDescent="0.35">
      <c r="B386">
        <f>IF(Taxi_journeydata_clean!J385="","",Taxi_journeydata_clean!J385)</f>
        <v>14.63</v>
      </c>
      <c r="C386" s="18">
        <f>IF(Taxi_journeydata_clean!J385="","",Taxi_journeydata_clean!N385)</f>
        <v>43.649999998742715</v>
      </c>
      <c r="D386" s="19">
        <f>IF(Taxi_journeydata_clean!K385="","",Taxi_journeydata_clean!K385)</f>
        <v>45.5</v>
      </c>
      <c r="F386" s="19">
        <f>IF(Taxi_journeydata_clean!K385="","",Constant+Dist_Mult*Fare_analysis!B386+Dur_Mult*Fare_analysis!C386)</f>
        <v>44.184499999534808</v>
      </c>
      <c r="G386" s="19">
        <f>IF(Taxi_journeydata_clean!K385="","",F386*(1+1/EXP(B386)))</f>
        <v>44.184519567320109</v>
      </c>
      <c r="H386" s="30">
        <f>IF(Taxi_journeydata_clean!K385="","",(G386-F386)/F386)</f>
        <v>4.4286537816743704E-7</v>
      </c>
      <c r="I386" s="31">
        <f>IF(Taxi_journeydata_clean!K385="","",ROUND(ROUNDUP(H386,1),1))</f>
        <v>0.1</v>
      </c>
      <c r="J386" s="32">
        <f>IF(Taxi_journeydata_clean!K385="","",IF(I386&gt;200%,'Taxi_location&amp;demand'!F399,VLOOKUP(I386,'Taxi_location&amp;demand'!$E$5:$F$26,2,FALSE)))</f>
        <v>-9.0899999999999991E-3</v>
      </c>
      <c r="K386" s="32">
        <f>IF(Taxi_journeydata_clean!K385="","",1+J386)</f>
        <v>0.99090999999999996</v>
      </c>
      <c r="M386" s="19">
        <f>IF(Taxi_journeydata_clean!K385="","",F386*(1+R_/EXP(B386)))</f>
        <v>44.184550770766045</v>
      </c>
      <c r="N386" s="30">
        <f>IF(Taxi_journeydata_clean!K385="","",(M386-F386)/F386)</f>
        <v>1.149073345573981E-6</v>
      </c>
      <c r="O386" s="31">
        <f>IF(Taxi_journeydata_clean!K385="","",ROUND(ROUNDUP(N386,1),1))</f>
        <v>0.1</v>
      </c>
      <c r="P386" s="32">
        <f>IF(Taxi_journeydata_clean!K385="","",IF(O386&gt;200%,'Taxi_location&amp;demand'!F399,VLOOKUP(O386,'Taxi_location&amp;demand'!$E$5:$F$26,2,FALSE)))</f>
        <v>-9.0899999999999991E-3</v>
      </c>
      <c r="Q386" s="32">
        <f>IF(Taxi_journeydata_clean!K385="","",1+P386)</f>
        <v>0.99090999999999996</v>
      </c>
      <c r="S386" t="str">
        <f>IF(Taxi_journeydata_clean!K385="","",VLOOKUP(Taxi_journeydata_clean!G385,'Taxi_location&amp;demand'!$A$5:$B$269,2,FALSE))</f>
        <v>Bx</v>
      </c>
      <c r="T386" t="str">
        <f>IF(Taxi_journeydata_clean!K385="","",VLOOKUP(Taxi_journeydata_clean!H385,'Taxi_location&amp;demand'!$A$5:$B$269,2,FALSE))</f>
        <v>Bx</v>
      </c>
      <c r="U386" t="str">
        <f>IF(Taxi_journeydata_clean!K385="","",IF(OR(S386="A",T386="A"),"Y","N"))</f>
        <v>N</v>
      </c>
    </row>
    <row r="387" spans="2:21" x14ac:dyDescent="0.35">
      <c r="B387">
        <f>IF(Taxi_journeydata_clean!J386="","",Taxi_journeydata_clean!J386)</f>
        <v>3.4</v>
      </c>
      <c r="C387" s="18">
        <f>IF(Taxi_journeydata_clean!J386="","",Taxi_journeydata_clean!N386)</f>
        <v>18.566666669212282</v>
      </c>
      <c r="D387" s="19">
        <f>IF(Taxi_journeydata_clean!K386="","",Taxi_journeydata_clean!K386)</f>
        <v>15</v>
      </c>
      <c r="F387" s="19">
        <f>IF(Taxi_journeydata_clean!K386="","",Constant+Dist_Mult*Fare_analysis!B387+Dur_Mult*Fare_analysis!C387)</f>
        <v>14.689666667608545</v>
      </c>
      <c r="G387" s="19">
        <f>IF(Taxi_journeydata_clean!K386="","",F387*(1+1/EXP(B387)))</f>
        <v>15.179908878933851</v>
      </c>
      <c r="H387" s="30">
        <f>IF(Taxi_journeydata_clean!K386="","",(G387-F387)/F387)</f>
        <v>3.3373269960326246E-2</v>
      </c>
      <c r="I387" s="31">
        <f>IF(Taxi_journeydata_clean!K386="","",ROUND(ROUNDUP(H387,1),1))</f>
        <v>0.1</v>
      </c>
      <c r="J387" s="32">
        <f>IF(Taxi_journeydata_clean!K386="","",IF(I387&gt;200%,'Taxi_location&amp;demand'!F400,VLOOKUP(I387,'Taxi_location&amp;demand'!$E$5:$F$26,2,FALSE)))</f>
        <v>-9.0899999999999991E-3</v>
      </c>
      <c r="K387" s="32">
        <f>IF(Taxi_journeydata_clean!K386="","",1+J387)</f>
        <v>0.99090999999999996</v>
      </c>
      <c r="M387" s="19">
        <f>IF(Taxi_journeydata_clean!K386="","",F387*(1+R_/EXP(B387)))</f>
        <v>15.9616655316504</v>
      </c>
      <c r="N387" s="30">
        <f>IF(Taxi_journeydata_clean!K386="","",(M387-F387)/F387)</f>
        <v>8.6591404204336128E-2</v>
      </c>
      <c r="O387" s="31">
        <f>IF(Taxi_journeydata_clean!K386="","",ROUND(ROUNDUP(N387,1),1))</f>
        <v>0.1</v>
      </c>
      <c r="P387" s="32">
        <f>IF(Taxi_journeydata_clean!K386="","",IF(O387&gt;200%,'Taxi_location&amp;demand'!F400,VLOOKUP(O387,'Taxi_location&amp;demand'!$E$5:$F$26,2,FALSE)))</f>
        <v>-9.0899999999999991E-3</v>
      </c>
      <c r="Q387" s="32">
        <f>IF(Taxi_journeydata_clean!K386="","",1+P387)</f>
        <v>0.99090999999999996</v>
      </c>
      <c r="S387" t="str">
        <f>IF(Taxi_journeydata_clean!K386="","",VLOOKUP(Taxi_journeydata_clean!G386,'Taxi_location&amp;demand'!$A$5:$B$269,2,FALSE))</f>
        <v>A</v>
      </c>
      <c r="T387" t="str">
        <f>IF(Taxi_journeydata_clean!K386="","",VLOOKUP(Taxi_journeydata_clean!H386,'Taxi_location&amp;demand'!$A$5:$B$269,2,FALSE))</f>
        <v>A</v>
      </c>
      <c r="U387" t="str">
        <f>IF(Taxi_journeydata_clean!K386="","",IF(OR(S387="A",T387="A"),"Y","N"))</f>
        <v>Y</v>
      </c>
    </row>
    <row r="388" spans="2:21" x14ac:dyDescent="0.35">
      <c r="B388">
        <f>IF(Taxi_journeydata_clean!J387="","",Taxi_journeydata_clean!J387)</f>
        <v>1.0900000000000001</v>
      </c>
      <c r="C388" s="18">
        <f>IF(Taxi_journeydata_clean!J387="","",Taxi_journeydata_clean!N387)</f>
        <v>8.3166666619945318</v>
      </c>
      <c r="D388" s="19">
        <f>IF(Taxi_journeydata_clean!K387="","",Taxi_journeydata_clean!K387)</f>
        <v>7.5</v>
      </c>
      <c r="F388" s="19">
        <f>IF(Taxi_journeydata_clean!K387="","",Constant+Dist_Mult*Fare_analysis!B388+Dur_Mult*Fare_analysis!C388)</f>
        <v>6.7391666649379767</v>
      </c>
      <c r="G388" s="19">
        <f>IF(Taxi_journeydata_clean!K387="","",F388*(1+1/EXP(B388)))</f>
        <v>9.0049856515287239</v>
      </c>
      <c r="H388" s="30">
        <f>IF(Taxi_journeydata_clean!K387="","",(G388-F388)/F388)</f>
        <v>0.33621649370673345</v>
      </c>
      <c r="I388" s="31">
        <f>IF(Taxi_journeydata_clean!K387="","",ROUND(ROUNDUP(H388,1),1))</f>
        <v>0.4</v>
      </c>
      <c r="J388" s="32">
        <f>IF(Taxi_journeydata_clean!K387="","",IF(I388&gt;200%,'Taxi_location&amp;demand'!F401,VLOOKUP(I388,'Taxi_location&amp;demand'!$E$5:$F$26,2,FALSE)))</f>
        <v>-4.6460000000000001E-2</v>
      </c>
      <c r="K388" s="32">
        <f>IF(Taxi_journeydata_clean!K387="","",1+J388)</f>
        <v>0.95354000000000005</v>
      </c>
      <c r="M388" s="19">
        <f>IF(Taxi_journeydata_clean!K387="","",F388*(1+R_/EXP(B388)))</f>
        <v>12.618136509816233</v>
      </c>
      <c r="N388" s="30">
        <f>IF(Taxi_journeydata_clean!K387="","",(M388-F388)/F388)</f>
        <v>0.87235857742841016</v>
      </c>
      <c r="O388" s="31">
        <f>IF(Taxi_journeydata_clean!K387="","",ROUND(ROUNDUP(N388,1),1))</f>
        <v>0.9</v>
      </c>
      <c r="P388" s="32">
        <f>IF(Taxi_journeydata_clean!K387="","",IF(O388&gt;200%,'Taxi_location&amp;demand'!F401,VLOOKUP(O388,'Taxi_location&amp;demand'!$E$5:$F$26,2,FALSE)))</f>
        <v>-0.19190000000000002</v>
      </c>
      <c r="Q388" s="32">
        <f>IF(Taxi_journeydata_clean!K387="","",1+P388)</f>
        <v>0.80810000000000004</v>
      </c>
      <c r="S388" t="str">
        <f>IF(Taxi_journeydata_clean!K387="","",VLOOKUP(Taxi_journeydata_clean!G387,'Taxi_location&amp;demand'!$A$5:$B$269,2,FALSE))</f>
        <v>A</v>
      </c>
      <c r="T388" t="str">
        <f>IF(Taxi_journeydata_clean!K387="","",VLOOKUP(Taxi_journeydata_clean!H387,'Taxi_location&amp;demand'!$A$5:$B$269,2,FALSE))</f>
        <v>A</v>
      </c>
      <c r="U388" t="str">
        <f>IF(Taxi_journeydata_clean!K387="","",IF(OR(S388="A",T388="A"),"Y","N"))</f>
        <v>Y</v>
      </c>
    </row>
    <row r="389" spans="2:21" x14ac:dyDescent="0.35">
      <c r="B389">
        <f>IF(Taxi_journeydata_clean!J388="","",Taxi_journeydata_clean!J388)</f>
        <v>4.62</v>
      </c>
      <c r="C389" s="18">
        <f>IF(Taxi_journeydata_clean!J388="","",Taxi_journeydata_clean!N388)</f>
        <v>20.450000002747402</v>
      </c>
      <c r="D389" s="19">
        <f>IF(Taxi_journeydata_clean!K388="","",Taxi_journeydata_clean!K388)</f>
        <v>17.5</v>
      </c>
      <c r="F389" s="19">
        <f>IF(Taxi_journeydata_clean!K388="","",Constant+Dist_Mult*Fare_analysis!B389+Dur_Mult*Fare_analysis!C389)</f>
        <v>17.582500001016538</v>
      </c>
      <c r="G389" s="19">
        <f>IF(Taxi_journeydata_clean!K388="","",F389*(1+1/EXP(B389)))</f>
        <v>17.755736787772378</v>
      </c>
      <c r="H389" s="30">
        <f>IF(Taxi_journeydata_clean!K388="","",(G389-F389)/F389)</f>
        <v>9.8527960611872294E-3</v>
      </c>
      <c r="I389" s="31">
        <f>IF(Taxi_journeydata_clean!K388="","",ROUND(ROUNDUP(H389,1),1))</f>
        <v>0.1</v>
      </c>
      <c r="J389" s="32">
        <f>IF(Taxi_journeydata_clean!K388="","",IF(I389&gt;200%,'Taxi_location&amp;demand'!F402,VLOOKUP(I389,'Taxi_location&amp;demand'!$E$5:$F$26,2,FALSE)))</f>
        <v>-9.0899999999999991E-3</v>
      </c>
      <c r="K389" s="32">
        <f>IF(Taxi_journeydata_clean!K388="","",1+J389)</f>
        <v>0.99090999999999996</v>
      </c>
      <c r="M389" s="19">
        <f>IF(Taxi_journeydata_clean!K388="","",F389*(1+R_/EXP(B389)))</f>
        <v>18.031985971161753</v>
      </c>
      <c r="N389" s="30">
        <f>IF(Taxi_journeydata_clean!K388="","",(M389-F389)/F389)</f>
        <v>2.5564394717430845E-2</v>
      </c>
      <c r="O389" s="31">
        <f>IF(Taxi_journeydata_clean!K388="","",ROUND(ROUNDUP(N389,1),1))</f>
        <v>0.1</v>
      </c>
      <c r="P389" s="32">
        <f>IF(Taxi_journeydata_clean!K388="","",IF(O389&gt;200%,'Taxi_location&amp;demand'!F402,VLOOKUP(O389,'Taxi_location&amp;demand'!$E$5:$F$26,2,FALSE)))</f>
        <v>-9.0899999999999991E-3</v>
      </c>
      <c r="Q389" s="32">
        <f>IF(Taxi_journeydata_clean!K388="","",1+P389)</f>
        <v>0.99090999999999996</v>
      </c>
      <c r="S389" t="str">
        <f>IF(Taxi_journeydata_clean!K388="","",VLOOKUP(Taxi_journeydata_clean!G388,'Taxi_location&amp;demand'!$A$5:$B$269,2,FALSE))</f>
        <v>A</v>
      </c>
      <c r="T389" t="str">
        <f>IF(Taxi_journeydata_clean!K388="","",VLOOKUP(Taxi_journeydata_clean!H388,'Taxi_location&amp;demand'!$A$5:$B$269,2,FALSE))</f>
        <v>A</v>
      </c>
      <c r="U389" t="str">
        <f>IF(Taxi_journeydata_clean!K388="","",IF(OR(S389="A",T389="A"),"Y","N"))</f>
        <v>Y</v>
      </c>
    </row>
    <row r="390" spans="2:21" x14ac:dyDescent="0.35">
      <c r="B390">
        <f>IF(Taxi_journeydata_clean!J389="","",Taxi_journeydata_clean!J389)</f>
        <v>0.74</v>
      </c>
      <c r="C390" s="18">
        <f>IF(Taxi_journeydata_clean!J389="","",Taxi_journeydata_clean!N389)</f>
        <v>5.7666666631121188</v>
      </c>
      <c r="D390" s="19">
        <f>IF(Taxi_journeydata_clean!K389="","",Taxi_journeydata_clean!K389)</f>
        <v>5.5</v>
      </c>
      <c r="F390" s="19">
        <f>IF(Taxi_journeydata_clean!K389="","",Constant+Dist_Mult*Fare_analysis!B390+Dur_Mult*Fare_analysis!C390)</f>
        <v>5.165666665351484</v>
      </c>
      <c r="G390" s="19">
        <f>IF(Taxi_journeydata_clean!K389="","",F390*(1+1/EXP(B390)))</f>
        <v>7.6302781143338159</v>
      </c>
      <c r="H390" s="30">
        <f>IF(Taxi_journeydata_clean!K389="","",(G390-F390)/F390)</f>
        <v>0.47711391552103449</v>
      </c>
      <c r="I390" s="31">
        <f>IF(Taxi_journeydata_clean!K389="","",ROUND(ROUNDUP(H390,1),1))</f>
        <v>0.5</v>
      </c>
      <c r="J390" s="32">
        <f>IF(Taxi_journeydata_clean!K389="","",IF(I390&gt;200%,'Taxi_location&amp;demand'!F403,VLOOKUP(I390,'Taxi_location&amp;demand'!$E$5:$F$26,2,FALSE)))</f>
        <v>-6.7670000000000008E-2</v>
      </c>
      <c r="K390" s="32">
        <f>IF(Taxi_journeydata_clean!K389="","",1+J390)</f>
        <v>0.93232999999999999</v>
      </c>
      <c r="M390" s="19">
        <f>IF(Taxi_journeydata_clean!K389="","",F390*(1+R_/EXP(B390)))</f>
        <v>11.560430092464523</v>
      </c>
      <c r="N390" s="30">
        <f>IF(Taxi_journeydata_clean!K389="","",(M390-F390)/F390)</f>
        <v>1.2379357479656354</v>
      </c>
      <c r="O390" s="31">
        <f>IF(Taxi_journeydata_clean!K389="","",ROUND(ROUNDUP(N390,1),1))</f>
        <v>1.3</v>
      </c>
      <c r="P390" s="32">
        <f>IF(Taxi_journeydata_clean!K389="","",IF(O390&gt;200%,'Taxi_location&amp;demand'!F403,VLOOKUP(O390,'Taxi_location&amp;demand'!$E$5:$F$26,2,FALSE)))</f>
        <v>-0.47469999999999996</v>
      </c>
      <c r="Q390" s="32">
        <f>IF(Taxi_journeydata_clean!K389="","",1+P390)</f>
        <v>0.5253000000000001</v>
      </c>
      <c r="S390" t="str">
        <f>IF(Taxi_journeydata_clean!K389="","",VLOOKUP(Taxi_journeydata_clean!G389,'Taxi_location&amp;demand'!$A$5:$B$269,2,FALSE))</f>
        <v>A</v>
      </c>
      <c r="T390" t="str">
        <f>IF(Taxi_journeydata_clean!K389="","",VLOOKUP(Taxi_journeydata_clean!H389,'Taxi_location&amp;demand'!$A$5:$B$269,2,FALSE))</f>
        <v>A</v>
      </c>
      <c r="U390" t="str">
        <f>IF(Taxi_journeydata_clean!K389="","",IF(OR(S390="A",T390="A"),"Y","N"))</f>
        <v>Y</v>
      </c>
    </row>
    <row r="391" spans="2:21" x14ac:dyDescent="0.35">
      <c r="B391">
        <f>IF(Taxi_journeydata_clean!J390="","",Taxi_journeydata_clean!J390)</f>
        <v>2.57</v>
      </c>
      <c r="C391" s="18">
        <f>IF(Taxi_journeydata_clean!J390="","",Taxi_journeydata_clean!N390)</f>
        <v>16.950000001816079</v>
      </c>
      <c r="D391" s="19">
        <f>IF(Taxi_journeydata_clean!K390="","",Taxi_journeydata_clean!K390)</f>
        <v>13</v>
      </c>
      <c r="F391" s="19">
        <f>IF(Taxi_journeydata_clean!K390="","",Constant+Dist_Mult*Fare_analysis!B391+Dur_Mult*Fare_analysis!C391)</f>
        <v>12.59750000067195</v>
      </c>
      <c r="G391" s="19">
        <f>IF(Taxi_journeydata_clean!K390="","",F391*(1+1/EXP(B391)))</f>
        <v>13.561656534201104</v>
      </c>
      <c r="H391" s="30">
        <f>IF(Taxi_journeydata_clean!K390="","",(G391-F391)/F391)</f>
        <v>7.6535545423911583E-2</v>
      </c>
      <c r="I391" s="31">
        <f>IF(Taxi_journeydata_clean!K390="","",ROUND(ROUNDUP(H391,1),1))</f>
        <v>0.1</v>
      </c>
      <c r="J391" s="32">
        <f>IF(Taxi_journeydata_clean!K390="","",IF(I391&gt;200%,'Taxi_location&amp;demand'!F404,VLOOKUP(I391,'Taxi_location&amp;demand'!$E$5:$F$26,2,FALSE)))</f>
        <v>-9.0899999999999991E-3</v>
      </c>
      <c r="K391" s="32">
        <f>IF(Taxi_journeydata_clean!K390="","",1+J391)</f>
        <v>0.99090999999999996</v>
      </c>
      <c r="M391" s="19">
        <f>IF(Taxi_journeydata_clean!K390="","",F391*(1+R_/EXP(B391)))</f>
        <v>15.099132840676061</v>
      </c>
      <c r="N391" s="30">
        <f>IF(Taxi_journeydata_clean!K390="","",(M391-F391)/F391)</f>
        <v>0.19858169000759474</v>
      </c>
      <c r="O391" s="31">
        <f>IF(Taxi_journeydata_clean!K390="","",ROUND(ROUNDUP(N391,1),1))</f>
        <v>0.2</v>
      </c>
      <c r="P391" s="32">
        <f>IF(Taxi_journeydata_clean!K390="","",IF(O391&gt;200%,'Taxi_location&amp;demand'!F404,VLOOKUP(O391,'Taxi_location&amp;demand'!$E$5:$F$26,2,FALSE)))</f>
        <v>-2.1210000000000003E-2</v>
      </c>
      <c r="Q391" s="32">
        <f>IF(Taxi_journeydata_clean!K390="","",1+P391)</f>
        <v>0.97879000000000005</v>
      </c>
      <c r="S391" t="str">
        <f>IF(Taxi_journeydata_clean!K390="","",VLOOKUP(Taxi_journeydata_clean!G390,'Taxi_location&amp;demand'!$A$5:$B$269,2,FALSE))</f>
        <v>A</v>
      </c>
      <c r="T391" t="str">
        <f>IF(Taxi_journeydata_clean!K390="","",VLOOKUP(Taxi_journeydata_clean!H390,'Taxi_location&amp;demand'!$A$5:$B$269,2,FALSE))</f>
        <v>A</v>
      </c>
      <c r="U391" t="str">
        <f>IF(Taxi_journeydata_clean!K390="","",IF(OR(S391="A",T391="A"),"Y","N"))</f>
        <v>Y</v>
      </c>
    </row>
    <row r="392" spans="2:21" x14ac:dyDescent="0.35">
      <c r="B392">
        <f>IF(Taxi_journeydata_clean!J391="","",Taxi_journeydata_clean!J391)</f>
        <v>5.21</v>
      </c>
      <c r="C392" s="18">
        <f>IF(Taxi_journeydata_clean!J391="","",Taxi_journeydata_clean!N391)</f>
        <v>40.983333337353542</v>
      </c>
      <c r="D392" s="19">
        <f>IF(Taxi_journeydata_clean!K391="","",Taxi_journeydata_clean!K391)</f>
        <v>26</v>
      </c>
      <c r="F392" s="19">
        <f>IF(Taxi_journeydata_clean!K391="","",Constant+Dist_Mult*Fare_analysis!B392+Dur_Mult*Fare_analysis!C392)</f>
        <v>26.241833334820811</v>
      </c>
      <c r="G392" s="19">
        <f>IF(Taxi_journeydata_clean!K391="","",F392*(1+1/EXP(B392)))</f>
        <v>26.385157665461055</v>
      </c>
      <c r="H392" s="30">
        <f>IF(Taxi_journeydata_clean!K391="","",(G392-F392)/F392)</f>
        <v>5.4616736876407163E-3</v>
      </c>
      <c r="I392" s="31">
        <f>IF(Taxi_journeydata_clean!K391="","",ROUND(ROUNDUP(H392,1),1))</f>
        <v>0.1</v>
      </c>
      <c r="J392" s="32">
        <f>IF(Taxi_journeydata_clean!K391="","",IF(I392&gt;200%,'Taxi_location&amp;demand'!F405,VLOOKUP(I392,'Taxi_location&amp;demand'!$E$5:$F$26,2,FALSE)))</f>
        <v>-9.0899999999999991E-3</v>
      </c>
      <c r="K392" s="32">
        <f>IF(Taxi_journeydata_clean!K391="","",1+J392)</f>
        <v>0.99090999999999996</v>
      </c>
      <c r="M392" s="19">
        <f>IF(Taxi_journeydata_clean!K391="","",F392*(1+R_/EXP(B392)))</f>
        <v>26.61370744429642</v>
      </c>
      <c r="N392" s="30">
        <f>IF(Taxi_journeydata_clean!K391="","",(M392-F392)/F392)</f>
        <v>1.4171041509594603E-2</v>
      </c>
      <c r="O392" s="31">
        <f>IF(Taxi_journeydata_clean!K391="","",ROUND(ROUNDUP(N392,1),1))</f>
        <v>0.1</v>
      </c>
      <c r="P392" s="32">
        <f>IF(Taxi_journeydata_clean!K391="","",IF(O392&gt;200%,'Taxi_location&amp;demand'!F405,VLOOKUP(O392,'Taxi_location&amp;demand'!$E$5:$F$26,2,FALSE)))</f>
        <v>-9.0899999999999991E-3</v>
      </c>
      <c r="Q392" s="32">
        <f>IF(Taxi_journeydata_clean!K391="","",1+P392)</f>
        <v>0.99090999999999996</v>
      </c>
      <c r="S392" t="str">
        <f>IF(Taxi_journeydata_clean!K391="","",VLOOKUP(Taxi_journeydata_clean!G391,'Taxi_location&amp;demand'!$A$5:$B$269,2,FALSE))</f>
        <v>Q</v>
      </c>
      <c r="T392" t="str">
        <f>IF(Taxi_journeydata_clean!K391="","",VLOOKUP(Taxi_journeydata_clean!H391,'Taxi_location&amp;demand'!$A$5:$B$269,2,FALSE))</f>
        <v>A</v>
      </c>
      <c r="U392" t="str">
        <f>IF(Taxi_journeydata_clean!K391="","",IF(OR(S392="A",T392="A"),"Y","N"))</f>
        <v>Y</v>
      </c>
    </row>
    <row r="393" spans="2:21" x14ac:dyDescent="0.35">
      <c r="B393">
        <f>IF(Taxi_journeydata_clean!J392="","",Taxi_journeydata_clean!J392)</f>
        <v>1</v>
      </c>
      <c r="C393" s="18">
        <f>IF(Taxi_journeydata_clean!J392="","",Taxi_journeydata_clean!N392)</f>
        <v>7.066666663158685</v>
      </c>
      <c r="D393" s="19">
        <f>IF(Taxi_journeydata_clean!K392="","",Taxi_journeydata_clean!K392)</f>
        <v>6.5</v>
      </c>
      <c r="F393" s="19">
        <f>IF(Taxi_journeydata_clean!K392="","",Constant+Dist_Mult*Fare_analysis!B393+Dur_Mult*Fare_analysis!C393)</f>
        <v>6.1146666653687136</v>
      </c>
      <c r="G393" s="19">
        <f>IF(Taxi_journeydata_clean!K392="","",F393*(1+1/EXP(B393)))</f>
        <v>8.364126821174203</v>
      </c>
      <c r="H393" s="30">
        <f>IF(Taxi_journeydata_clean!K392="","",(G393-F393)/F393)</f>
        <v>0.36787944117144239</v>
      </c>
      <c r="I393" s="31">
        <f>IF(Taxi_journeydata_clean!K392="","",ROUND(ROUNDUP(H393,1),1))</f>
        <v>0.4</v>
      </c>
      <c r="J393" s="32">
        <f>IF(Taxi_journeydata_clean!K392="","",IF(I393&gt;200%,'Taxi_location&amp;demand'!F406,VLOOKUP(I393,'Taxi_location&amp;demand'!$E$5:$F$26,2,FALSE)))</f>
        <v>-4.6460000000000001E-2</v>
      </c>
      <c r="K393" s="32">
        <f>IF(Taxi_journeydata_clean!K392="","",1+J393)</f>
        <v>0.95354000000000005</v>
      </c>
      <c r="M393" s="19">
        <f>IF(Taxi_journeydata_clean!K392="","",F393*(1+R_/EXP(B393)))</f>
        <v>11.951191339889961</v>
      </c>
      <c r="N393" s="30">
        <f>IF(Taxi_journeydata_clean!K392="","",(M393-F393)/F393)</f>
        <v>0.95451232159182731</v>
      </c>
      <c r="O393" s="31">
        <f>IF(Taxi_journeydata_clean!K392="","",ROUND(ROUNDUP(N393,1),1))</f>
        <v>1</v>
      </c>
      <c r="P393" s="32">
        <f>IF(Taxi_journeydata_clean!K392="","",IF(O393&gt;200%,'Taxi_location&amp;demand'!F406,VLOOKUP(O393,'Taxi_location&amp;demand'!$E$5:$F$26,2,FALSE)))</f>
        <v>-0.28280000000000005</v>
      </c>
      <c r="Q393" s="32">
        <f>IF(Taxi_journeydata_clean!K392="","",1+P393)</f>
        <v>0.71719999999999995</v>
      </c>
      <c r="S393" t="str">
        <f>IF(Taxi_journeydata_clean!K392="","",VLOOKUP(Taxi_journeydata_clean!G392,'Taxi_location&amp;demand'!$A$5:$B$269,2,FALSE))</f>
        <v>A</v>
      </c>
      <c r="T393" t="str">
        <f>IF(Taxi_journeydata_clean!K392="","",VLOOKUP(Taxi_journeydata_clean!H392,'Taxi_location&amp;demand'!$A$5:$B$269,2,FALSE))</f>
        <v>A</v>
      </c>
      <c r="U393" t="str">
        <f>IF(Taxi_journeydata_clean!K392="","",IF(OR(S393="A",T393="A"),"Y","N"))</f>
        <v>Y</v>
      </c>
    </row>
    <row r="394" spans="2:21" x14ac:dyDescent="0.35">
      <c r="B394">
        <f>IF(Taxi_journeydata_clean!J393="","",Taxi_journeydata_clean!J393)</f>
        <v>4.74</v>
      </c>
      <c r="C394" s="18">
        <f>IF(Taxi_journeydata_clean!J393="","",Taxi_journeydata_clean!N393)</f>
        <v>24.933333336375654</v>
      </c>
      <c r="D394" s="19">
        <f>IF(Taxi_journeydata_clean!K393="","",Taxi_journeydata_clean!K393)</f>
        <v>20</v>
      </c>
      <c r="F394" s="19">
        <f>IF(Taxi_journeydata_clean!K393="","",Constant+Dist_Mult*Fare_analysis!B394+Dur_Mult*Fare_analysis!C394)</f>
        <v>19.45733333445899</v>
      </c>
      <c r="G394" s="19">
        <f>IF(Taxi_journeydata_clean!K393="","",F394*(1+1/EXP(B394)))</f>
        <v>19.627364086181643</v>
      </c>
      <c r="H394" s="30">
        <f>IF(Taxi_journeydata_clean!K393="","",(G394-F394)/F394)</f>
        <v>8.7386461854733078E-3</v>
      </c>
      <c r="I394" s="31">
        <f>IF(Taxi_journeydata_clean!K393="","",ROUND(ROUNDUP(H394,1),1))</f>
        <v>0.1</v>
      </c>
      <c r="J394" s="32">
        <f>IF(Taxi_journeydata_clean!K393="","",IF(I394&gt;200%,'Taxi_location&amp;demand'!F407,VLOOKUP(I394,'Taxi_location&amp;demand'!$E$5:$F$26,2,FALSE)))</f>
        <v>-9.0899999999999991E-3</v>
      </c>
      <c r="K394" s="32">
        <f>IF(Taxi_journeydata_clean!K393="","",1+J394)</f>
        <v>0.99090999999999996</v>
      </c>
      <c r="M394" s="19">
        <f>IF(Taxi_journeydata_clean!K393="","",F394*(1+R_/EXP(B394)))</f>
        <v>19.898500818708698</v>
      </c>
      <c r="N394" s="30">
        <f>IF(Taxi_journeydata_clean!K393="","",(M394-F394)/F394)</f>
        <v>2.2673584127193745E-2</v>
      </c>
      <c r="O394" s="31">
        <f>IF(Taxi_journeydata_clean!K393="","",ROUND(ROUNDUP(N394,1),1))</f>
        <v>0.1</v>
      </c>
      <c r="P394" s="32">
        <f>IF(Taxi_journeydata_clean!K393="","",IF(O394&gt;200%,'Taxi_location&amp;demand'!F407,VLOOKUP(O394,'Taxi_location&amp;demand'!$E$5:$F$26,2,FALSE)))</f>
        <v>-9.0899999999999991E-3</v>
      </c>
      <c r="Q394" s="32">
        <f>IF(Taxi_journeydata_clean!K393="","",1+P394)</f>
        <v>0.99090999999999996</v>
      </c>
      <c r="S394" t="str">
        <f>IF(Taxi_journeydata_clean!K393="","",VLOOKUP(Taxi_journeydata_clean!G393,'Taxi_location&amp;demand'!$A$5:$B$269,2,FALSE))</f>
        <v>Bx</v>
      </c>
      <c r="T394" t="str">
        <f>IF(Taxi_journeydata_clean!K393="","",VLOOKUP(Taxi_journeydata_clean!H393,'Taxi_location&amp;demand'!$A$5:$B$269,2,FALSE))</f>
        <v>Bx</v>
      </c>
      <c r="U394" t="str">
        <f>IF(Taxi_journeydata_clean!K393="","",IF(OR(S394="A",T394="A"),"Y","N"))</f>
        <v>N</v>
      </c>
    </row>
    <row r="395" spans="2:21" x14ac:dyDescent="0.35">
      <c r="B395">
        <f>IF(Taxi_journeydata_clean!J394="","",Taxi_journeydata_clean!J394)</f>
        <v>2.11</v>
      </c>
      <c r="C395" s="18">
        <f>IF(Taxi_journeydata_clean!J394="","",Taxi_journeydata_clean!N394)</f>
        <v>13.583333333954215</v>
      </c>
      <c r="D395" s="19">
        <f>IF(Taxi_journeydata_clean!K394="","",Taxi_journeydata_clean!K394)</f>
        <v>11</v>
      </c>
      <c r="F395" s="19">
        <f>IF(Taxi_journeydata_clean!K394="","",Constant+Dist_Mult*Fare_analysis!B395+Dur_Mult*Fare_analysis!C395)</f>
        <v>10.52383333356306</v>
      </c>
      <c r="G395" s="19">
        <f>IF(Taxi_journeydata_clean!K394="","",F395*(1+1/EXP(B395)))</f>
        <v>11.79972148600808</v>
      </c>
      <c r="H395" s="30">
        <f>IF(Taxi_journeydata_clean!K394="","",(G395-F395)/F395)</f>
        <v>0.12123796643338157</v>
      </c>
      <c r="I395" s="31">
        <f>IF(Taxi_journeydata_clean!K394="","",ROUND(ROUNDUP(H395,1),1))</f>
        <v>0.2</v>
      </c>
      <c r="J395" s="32">
        <f>IF(Taxi_journeydata_clean!K394="","",IF(I395&gt;200%,'Taxi_location&amp;demand'!F408,VLOOKUP(I395,'Taxi_location&amp;demand'!$E$5:$F$26,2,FALSE)))</f>
        <v>-2.1210000000000003E-2</v>
      </c>
      <c r="K395" s="32">
        <f>IF(Taxi_journeydata_clean!K394="","",1+J395)</f>
        <v>0.97879000000000005</v>
      </c>
      <c r="M395" s="19">
        <f>IF(Taxi_journeydata_clean!K394="","",F395*(1+R_/EXP(B395)))</f>
        <v>13.834295474648707</v>
      </c>
      <c r="N395" s="30">
        <f>IF(Taxi_journeydata_clean!K394="","",(M395-F395)/F395)</f>
        <v>0.31456808903726935</v>
      </c>
      <c r="O395" s="31">
        <f>IF(Taxi_journeydata_clean!K394="","",ROUND(ROUNDUP(N395,1),1))</f>
        <v>0.4</v>
      </c>
      <c r="P395" s="32">
        <f>IF(Taxi_journeydata_clean!K394="","",IF(O395&gt;200%,'Taxi_location&amp;demand'!F408,VLOOKUP(O395,'Taxi_location&amp;demand'!$E$5:$F$26,2,FALSE)))</f>
        <v>-4.6460000000000001E-2</v>
      </c>
      <c r="Q395" s="32">
        <f>IF(Taxi_journeydata_clean!K394="","",1+P395)</f>
        <v>0.95354000000000005</v>
      </c>
      <c r="S395" t="str">
        <f>IF(Taxi_journeydata_clean!K394="","",VLOOKUP(Taxi_journeydata_clean!G394,'Taxi_location&amp;demand'!$A$5:$B$269,2,FALSE))</f>
        <v>B</v>
      </c>
      <c r="T395" t="str">
        <f>IF(Taxi_journeydata_clean!K394="","",VLOOKUP(Taxi_journeydata_clean!H394,'Taxi_location&amp;demand'!$A$5:$B$269,2,FALSE))</f>
        <v>B</v>
      </c>
      <c r="U395" t="str">
        <f>IF(Taxi_journeydata_clean!K394="","",IF(OR(S395="A",T395="A"),"Y","N"))</f>
        <v>N</v>
      </c>
    </row>
    <row r="396" spans="2:21" x14ac:dyDescent="0.35">
      <c r="B396">
        <f>IF(Taxi_journeydata_clean!J395="","",Taxi_journeydata_clean!J395)</f>
        <v>1.18</v>
      </c>
      <c r="C396" s="18">
        <f>IF(Taxi_journeydata_clean!J395="","",Taxi_journeydata_clean!N395)</f>
        <v>6.7666666663717479</v>
      </c>
      <c r="D396" s="19">
        <f>IF(Taxi_journeydata_clean!K395="","",Taxi_journeydata_clean!K395)</f>
        <v>7</v>
      </c>
      <c r="F396" s="19">
        <f>IF(Taxi_journeydata_clean!K395="","",Constant+Dist_Mult*Fare_analysis!B396+Dur_Mult*Fare_analysis!C396)</f>
        <v>6.3276666665575467</v>
      </c>
      <c r="G396" s="19">
        <f>IF(Taxi_journeydata_clean!K395="","",F396*(1+1/EXP(B396)))</f>
        <v>8.2720240981457742</v>
      </c>
      <c r="H396" s="30">
        <f>IF(Taxi_journeydata_clean!K395="","",(G396-F396)/F396)</f>
        <v>0.3072787386011312</v>
      </c>
      <c r="I396" s="31">
        <f>IF(Taxi_journeydata_clean!K395="","",ROUND(ROUNDUP(H396,1),1))</f>
        <v>0.4</v>
      </c>
      <c r="J396" s="32">
        <f>IF(Taxi_journeydata_clean!K395="","",IF(I396&gt;200%,'Taxi_location&amp;demand'!F409,VLOOKUP(I396,'Taxi_location&amp;demand'!$E$5:$F$26,2,FALSE)))</f>
        <v>-4.6460000000000001E-2</v>
      </c>
      <c r="K396" s="32">
        <f>IF(Taxi_journeydata_clean!K395="","",1+J396)</f>
        <v>0.95354000000000005</v>
      </c>
      <c r="M396" s="19">
        <f>IF(Taxi_journeydata_clean!K395="","",F396*(1+R_/EXP(B396)))</f>
        <v>11.372561592242436</v>
      </c>
      <c r="N396" s="30">
        <f>IF(Taxi_journeydata_clean!K395="","",(M396-F396)/F396)</f>
        <v>0.79727570865066966</v>
      </c>
      <c r="O396" s="31">
        <f>IF(Taxi_journeydata_clean!K395="","",ROUND(ROUNDUP(N396,1),1))</f>
        <v>0.8</v>
      </c>
      <c r="P396" s="32">
        <f>IF(Taxi_journeydata_clean!K395="","",IF(O396&gt;200%,'Taxi_location&amp;demand'!F409,VLOOKUP(O396,'Taxi_location&amp;demand'!$E$5:$F$26,2,FALSE)))</f>
        <v>-0.1515</v>
      </c>
      <c r="Q396" s="32">
        <f>IF(Taxi_journeydata_clean!K395="","",1+P396)</f>
        <v>0.84850000000000003</v>
      </c>
      <c r="S396" t="str">
        <f>IF(Taxi_journeydata_clean!K395="","",VLOOKUP(Taxi_journeydata_clean!G395,'Taxi_location&amp;demand'!$A$5:$B$269,2,FALSE))</f>
        <v>A</v>
      </c>
      <c r="T396" t="str">
        <f>IF(Taxi_journeydata_clean!K395="","",VLOOKUP(Taxi_journeydata_clean!H395,'Taxi_location&amp;demand'!$A$5:$B$269,2,FALSE))</f>
        <v>A</v>
      </c>
      <c r="U396" t="str">
        <f>IF(Taxi_journeydata_clean!K395="","",IF(OR(S396="A",T396="A"),"Y","N"))</f>
        <v>Y</v>
      </c>
    </row>
    <row r="397" spans="2:21" x14ac:dyDescent="0.35">
      <c r="B397">
        <f>IF(Taxi_journeydata_clean!J396="","",Taxi_journeydata_clean!J396)</f>
        <v>0.72</v>
      </c>
      <c r="C397" s="18">
        <f>IF(Taxi_journeydata_clean!J396="","",Taxi_journeydata_clean!N396)</f>
        <v>12.449999997625127</v>
      </c>
      <c r="D397" s="19">
        <f>IF(Taxi_journeydata_clean!K396="","",Taxi_journeydata_clean!K396)</f>
        <v>6</v>
      </c>
      <c r="F397" s="19">
        <f>IF(Taxi_journeydata_clean!K396="","",Constant+Dist_Mult*Fare_analysis!B397+Dur_Mult*Fare_analysis!C397)</f>
        <v>7.6024999991212976</v>
      </c>
      <c r="G397" s="19">
        <f>IF(Taxi_journeydata_clean!K396="","",F397*(1+1/EXP(B397)))</f>
        <v>11.303034024629273</v>
      </c>
      <c r="H397" s="30">
        <f>IF(Taxi_journeydata_clean!K396="","",(G397-F397)/F397)</f>
        <v>0.48675225595997185</v>
      </c>
      <c r="I397" s="31">
        <f>IF(Taxi_journeydata_clean!K396="","",ROUND(ROUNDUP(H397,1),1))</f>
        <v>0.5</v>
      </c>
      <c r="J397" s="32">
        <f>IF(Taxi_journeydata_clean!K396="","",IF(I397&gt;200%,'Taxi_location&amp;demand'!F410,VLOOKUP(I397,'Taxi_location&amp;demand'!$E$5:$F$26,2,FALSE)))</f>
        <v>-6.7670000000000008E-2</v>
      </c>
      <c r="K397" s="32">
        <f>IF(Taxi_journeydata_clean!K396="","",1+J397)</f>
        <v>0.93232999999999999</v>
      </c>
      <c r="M397" s="19">
        <f>IF(Taxi_journeydata_clean!K396="","",F397*(1+R_/EXP(B397)))</f>
        <v>17.204029545239798</v>
      </c>
      <c r="N397" s="30">
        <f>IF(Taxi_journeydata_clean!K396="","",(M397-F397)/F397)</f>
        <v>1.2629437089415656</v>
      </c>
      <c r="O397" s="31">
        <f>IF(Taxi_journeydata_clean!K396="","",ROUND(ROUNDUP(N397,1),1))</f>
        <v>1.3</v>
      </c>
      <c r="P397" s="32">
        <f>IF(Taxi_journeydata_clean!K396="","",IF(O397&gt;200%,'Taxi_location&amp;demand'!F410,VLOOKUP(O397,'Taxi_location&amp;demand'!$E$5:$F$26,2,FALSE)))</f>
        <v>-0.47469999999999996</v>
      </c>
      <c r="Q397" s="32">
        <f>IF(Taxi_journeydata_clean!K396="","",1+P397)</f>
        <v>0.5253000000000001</v>
      </c>
      <c r="S397" t="str">
        <f>IF(Taxi_journeydata_clean!K396="","",VLOOKUP(Taxi_journeydata_clean!G396,'Taxi_location&amp;demand'!$A$5:$B$269,2,FALSE))</f>
        <v>A</v>
      </c>
      <c r="T397" t="str">
        <f>IF(Taxi_journeydata_clean!K396="","",VLOOKUP(Taxi_journeydata_clean!H396,'Taxi_location&amp;demand'!$A$5:$B$269,2,FALSE))</f>
        <v>A</v>
      </c>
      <c r="U397" t="str">
        <f>IF(Taxi_journeydata_clean!K396="","",IF(OR(S397="A",T397="A"),"Y","N"))</f>
        <v>Y</v>
      </c>
    </row>
    <row r="398" spans="2:21" x14ac:dyDescent="0.35">
      <c r="B398">
        <f>IF(Taxi_journeydata_clean!J397="","",Taxi_journeydata_clean!J397)</f>
        <v>2</v>
      </c>
      <c r="C398" s="18">
        <f>IF(Taxi_journeydata_clean!J397="","",Taxi_journeydata_clean!N397)</f>
        <v>10.533333333441988</v>
      </c>
      <c r="D398" s="19">
        <f>IF(Taxi_journeydata_clean!K397="","",Taxi_journeydata_clean!K397)</f>
        <v>9</v>
      </c>
      <c r="F398" s="19">
        <f>IF(Taxi_journeydata_clean!K397="","",Constant+Dist_Mult*Fare_analysis!B398+Dur_Mult*Fare_analysis!C398)</f>
        <v>9.1973333333735354</v>
      </c>
      <c r="G398" s="19">
        <f>IF(Taxi_journeydata_clean!K397="","",F398*(1+1/EXP(B398)))</f>
        <v>10.442057045067184</v>
      </c>
      <c r="H398" s="30">
        <f>IF(Taxi_journeydata_clean!K397="","",(G398-F398)/F398)</f>
        <v>0.1353352832366129</v>
      </c>
      <c r="I398" s="31">
        <f>IF(Taxi_journeydata_clean!K397="","",ROUND(ROUNDUP(H398,1),1))</f>
        <v>0.2</v>
      </c>
      <c r="J398" s="32">
        <f>IF(Taxi_journeydata_clean!K397="","",IF(I398&gt;200%,'Taxi_location&amp;demand'!F411,VLOOKUP(I398,'Taxi_location&amp;demand'!$E$5:$F$26,2,FALSE)))</f>
        <v>-2.1210000000000003E-2</v>
      </c>
      <c r="K398" s="32">
        <f>IF(Taxi_journeydata_clean!K397="","",1+J398)</f>
        <v>0.97879000000000005</v>
      </c>
      <c r="M398" s="19">
        <f>IF(Taxi_journeydata_clean!K397="","",F398*(1+R_/EXP(B398)))</f>
        <v>12.42693517251357</v>
      </c>
      <c r="N398" s="30">
        <f>IF(Taxi_journeydata_clean!K397="","",(M398-F398)/F398)</f>
        <v>0.35114545945845727</v>
      </c>
      <c r="O398" s="31">
        <f>IF(Taxi_journeydata_clean!K397="","",ROUND(ROUNDUP(N398,1),1))</f>
        <v>0.4</v>
      </c>
      <c r="P398" s="32">
        <f>IF(Taxi_journeydata_clean!K397="","",IF(O398&gt;200%,'Taxi_location&amp;demand'!F411,VLOOKUP(O398,'Taxi_location&amp;demand'!$E$5:$F$26,2,FALSE)))</f>
        <v>-4.6460000000000001E-2</v>
      </c>
      <c r="Q398" s="32">
        <f>IF(Taxi_journeydata_clean!K397="","",1+P398)</f>
        <v>0.95354000000000005</v>
      </c>
      <c r="S398" t="str">
        <f>IF(Taxi_journeydata_clean!K397="","",VLOOKUP(Taxi_journeydata_clean!G397,'Taxi_location&amp;demand'!$A$5:$B$269,2,FALSE))</f>
        <v>B</v>
      </c>
      <c r="T398" t="str">
        <f>IF(Taxi_journeydata_clean!K397="","",VLOOKUP(Taxi_journeydata_clean!H397,'Taxi_location&amp;demand'!$A$5:$B$269,2,FALSE))</f>
        <v>B</v>
      </c>
      <c r="U398" t="str">
        <f>IF(Taxi_journeydata_clean!K397="","",IF(OR(S398="A",T398="A"),"Y","N"))</f>
        <v>N</v>
      </c>
    </row>
    <row r="399" spans="2:21" x14ac:dyDescent="0.35">
      <c r="B399">
        <f>IF(Taxi_journeydata_clean!J398="","",Taxi_journeydata_clean!J398)</f>
        <v>17.96</v>
      </c>
      <c r="C399" s="18">
        <f>IF(Taxi_journeydata_clean!J398="","",Taxi_journeydata_clean!N398)</f>
        <v>71.050000002142042</v>
      </c>
      <c r="D399" s="19">
        <f>IF(Taxi_journeydata_clean!K398="","",Taxi_journeydata_clean!K398)</f>
        <v>62</v>
      </c>
      <c r="F399" s="19">
        <f>IF(Taxi_journeydata_clean!K398="","",Constant+Dist_Mult*Fare_analysis!B399+Dur_Mult*Fare_analysis!C399)</f>
        <v>60.316500000792558</v>
      </c>
      <c r="G399" s="19">
        <f>IF(Taxi_journeydata_clean!K398="","",F399*(1+1/EXP(B399)))</f>
        <v>60.316500956901187</v>
      </c>
      <c r="H399" s="30">
        <f>IF(Taxi_journeydata_clean!K398="","",(G399-F399)/F399)</f>
        <v>1.5851527006722431E-8</v>
      </c>
      <c r="I399" s="31">
        <f>IF(Taxi_journeydata_clean!K398="","",ROUND(ROUNDUP(H399,1),1))</f>
        <v>0.1</v>
      </c>
      <c r="J399" s="32">
        <f>IF(Taxi_journeydata_clean!K398="","",IF(I399&gt;200%,'Taxi_location&amp;demand'!F412,VLOOKUP(I399,'Taxi_location&amp;demand'!$E$5:$F$26,2,FALSE)))</f>
        <v>-9.0899999999999991E-3</v>
      </c>
      <c r="K399" s="32">
        <f>IF(Taxi_journeydata_clean!K398="","",1+J399)</f>
        <v>0.99090999999999996</v>
      </c>
      <c r="M399" s="19">
        <f>IF(Taxi_journeydata_clean!K398="","",F399*(1+R_/EXP(B399)))</f>
        <v>60.316502481544035</v>
      </c>
      <c r="N399" s="30">
        <f>IF(Taxi_journeydata_clean!K398="","",(M399-F399)/F399)</f>
        <v>4.1128902973629055E-8</v>
      </c>
      <c r="O399" s="31">
        <f>IF(Taxi_journeydata_clean!K398="","",ROUND(ROUNDUP(N399,1),1))</f>
        <v>0.1</v>
      </c>
      <c r="P399" s="32">
        <f>IF(Taxi_journeydata_clean!K398="","",IF(O399&gt;200%,'Taxi_location&amp;demand'!F412,VLOOKUP(O399,'Taxi_location&amp;demand'!$E$5:$F$26,2,FALSE)))</f>
        <v>-9.0899999999999991E-3</v>
      </c>
      <c r="Q399" s="32">
        <f>IF(Taxi_journeydata_clean!K398="","",1+P399)</f>
        <v>0.99090999999999996</v>
      </c>
      <c r="S399" t="str">
        <f>IF(Taxi_journeydata_clean!K398="","",VLOOKUP(Taxi_journeydata_clean!G398,'Taxi_location&amp;demand'!$A$5:$B$269,2,FALSE))</f>
        <v>Q</v>
      </c>
      <c r="T399" t="str">
        <f>IF(Taxi_journeydata_clean!K398="","",VLOOKUP(Taxi_journeydata_clean!H398,'Taxi_location&amp;demand'!$A$5:$B$269,2,FALSE))</f>
        <v>Q</v>
      </c>
      <c r="U399" t="str">
        <f>IF(Taxi_journeydata_clean!K398="","",IF(OR(S399="A",T399="A"),"Y","N"))</f>
        <v>N</v>
      </c>
    </row>
    <row r="400" spans="2:21" x14ac:dyDescent="0.35">
      <c r="B400">
        <f>IF(Taxi_journeydata_clean!J399="","",Taxi_journeydata_clean!J399)</f>
        <v>0.52</v>
      </c>
      <c r="C400" s="18">
        <f>IF(Taxi_journeydata_clean!J399="","",Taxi_journeydata_clean!N399)</f>
        <v>6.1666666623204947</v>
      </c>
      <c r="D400" s="19">
        <f>IF(Taxi_journeydata_clean!K399="","",Taxi_journeydata_clean!K399)</f>
        <v>5.5</v>
      </c>
      <c r="F400" s="19">
        <f>IF(Taxi_journeydata_clean!K399="","",Constant+Dist_Mult*Fare_analysis!B400+Dur_Mult*Fare_analysis!C400)</f>
        <v>4.917666665058583</v>
      </c>
      <c r="G400" s="19">
        <f>IF(Taxi_journeydata_clean!K399="","",F400*(1+1/EXP(B400)))</f>
        <v>7.8413205455039696</v>
      </c>
      <c r="H400" s="30">
        <f>IF(Taxi_journeydata_clean!K399="","",(G400-F400)/F400)</f>
        <v>0.59452054797019427</v>
      </c>
      <c r="I400" s="31">
        <f>IF(Taxi_journeydata_clean!K399="","",ROUND(ROUNDUP(H400,1),1))</f>
        <v>0.6</v>
      </c>
      <c r="J400" s="32">
        <f>IF(Taxi_journeydata_clean!K399="","",IF(I400&gt;200%,'Taxi_location&amp;demand'!F413,VLOOKUP(I400,'Taxi_location&amp;demand'!$E$5:$F$26,2,FALSE)))</f>
        <v>-8.8880000000000001E-2</v>
      </c>
      <c r="K400" s="32">
        <f>IF(Taxi_journeydata_clean!K399="","",1+J400)</f>
        <v>0.91112000000000004</v>
      </c>
      <c r="M400" s="19">
        <f>IF(Taxi_journeydata_clean!K399="","",F400*(1+R_/EXP(B400)))</f>
        <v>12.503476962226975</v>
      </c>
      <c r="N400" s="30">
        <f>IF(Taxi_journeydata_clean!K399="","",(M400-F400)/F400)</f>
        <v>1.5425629295022629</v>
      </c>
      <c r="O400" s="31">
        <f>IF(Taxi_journeydata_clean!K399="","",ROUND(ROUNDUP(N400,1),1))</f>
        <v>1.6</v>
      </c>
      <c r="P400" s="32">
        <f>IF(Taxi_journeydata_clean!K399="","",IF(O400&gt;200%,'Taxi_location&amp;demand'!F413,VLOOKUP(O400,'Taxi_location&amp;demand'!$E$5:$F$26,2,FALSE)))</f>
        <v>-0.67670000000000008</v>
      </c>
      <c r="Q400" s="32">
        <f>IF(Taxi_journeydata_clean!K399="","",1+P400)</f>
        <v>0.32329999999999992</v>
      </c>
      <c r="S400" t="str">
        <f>IF(Taxi_journeydata_clean!K399="","",VLOOKUP(Taxi_journeydata_clean!G399,'Taxi_location&amp;demand'!$A$5:$B$269,2,FALSE))</f>
        <v>A</v>
      </c>
      <c r="T400" t="str">
        <f>IF(Taxi_journeydata_clean!K399="","",VLOOKUP(Taxi_journeydata_clean!H399,'Taxi_location&amp;demand'!$A$5:$B$269,2,FALSE))</f>
        <v>A</v>
      </c>
      <c r="U400" t="str">
        <f>IF(Taxi_journeydata_clean!K399="","",IF(OR(S400="A",T400="A"),"Y","N"))</f>
        <v>Y</v>
      </c>
    </row>
    <row r="401" spans="2:21" x14ac:dyDescent="0.35">
      <c r="B401">
        <f>IF(Taxi_journeydata_clean!J400="","",Taxi_journeydata_clean!J400)</f>
        <v>4.05</v>
      </c>
      <c r="C401" s="18">
        <f>IF(Taxi_journeydata_clean!J400="","",Taxi_journeydata_clean!N400)</f>
        <v>13.600000004516914</v>
      </c>
      <c r="D401" s="19">
        <f>IF(Taxi_journeydata_clean!K400="","",Taxi_journeydata_clean!K400)</f>
        <v>14.5</v>
      </c>
      <c r="F401" s="19">
        <f>IF(Taxi_journeydata_clean!K400="","",Constant+Dist_Mult*Fare_analysis!B401+Dur_Mult*Fare_analysis!C401)</f>
        <v>14.022000001671259</v>
      </c>
      <c r="G401" s="19">
        <f>IF(Taxi_journeydata_clean!K400="","",F401*(1+1/EXP(B401)))</f>
        <v>14.266296538895354</v>
      </c>
      <c r="H401" s="30">
        <f>IF(Taxi_journeydata_clean!K400="","",(G401-F401)/F401)</f>
        <v>1.7422374639493476E-2</v>
      </c>
      <c r="I401" s="31">
        <f>IF(Taxi_journeydata_clean!K400="","",ROUND(ROUNDUP(H401,1),1))</f>
        <v>0.1</v>
      </c>
      <c r="J401" s="32">
        <f>IF(Taxi_journeydata_clean!K400="","",IF(I401&gt;200%,'Taxi_location&amp;demand'!F414,VLOOKUP(I401,'Taxi_location&amp;demand'!$E$5:$F$26,2,FALSE)))</f>
        <v>-9.0899999999999991E-3</v>
      </c>
      <c r="K401" s="32">
        <f>IF(Taxi_journeydata_clean!K400="","",1+J401)</f>
        <v>0.99090999999999996</v>
      </c>
      <c r="M401" s="19">
        <f>IF(Taxi_journeydata_clean!K400="","",F401*(1+R_/EXP(B401)))</f>
        <v>14.655859980799436</v>
      </c>
      <c r="N401" s="30">
        <f>IF(Taxi_journeydata_clean!K400="","",(M401-F401)/F401)</f>
        <v>4.5204676868679801E-2</v>
      </c>
      <c r="O401" s="31">
        <f>IF(Taxi_journeydata_clean!K400="","",ROUND(ROUNDUP(N401,1),1))</f>
        <v>0.1</v>
      </c>
      <c r="P401" s="32">
        <f>IF(Taxi_journeydata_clean!K400="","",IF(O401&gt;200%,'Taxi_location&amp;demand'!F414,VLOOKUP(O401,'Taxi_location&amp;demand'!$E$5:$F$26,2,FALSE)))</f>
        <v>-9.0899999999999991E-3</v>
      </c>
      <c r="Q401" s="32">
        <f>IF(Taxi_journeydata_clean!K400="","",1+P401)</f>
        <v>0.99090999999999996</v>
      </c>
      <c r="S401" t="str">
        <f>IF(Taxi_journeydata_clean!K400="","",VLOOKUP(Taxi_journeydata_clean!G400,'Taxi_location&amp;demand'!$A$5:$B$269,2,FALSE))</f>
        <v>A</v>
      </c>
      <c r="T401" t="str">
        <f>IF(Taxi_journeydata_clean!K400="","",VLOOKUP(Taxi_journeydata_clean!H400,'Taxi_location&amp;demand'!$A$5:$B$269,2,FALSE))</f>
        <v>A</v>
      </c>
      <c r="U401" t="str">
        <f>IF(Taxi_journeydata_clean!K400="","",IF(OR(S401="A",T401="A"),"Y","N"))</f>
        <v>Y</v>
      </c>
    </row>
    <row r="402" spans="2:21" x14ac:dyDescent="0.35">
      <c r="B402">
        <f>IF(Taxi_journeydata_clean!J401="","",Taxi_journeydata_clean!J401)</f>
        <v>3.12</v>
      </c>
      <c r="C402" s="18">
        <f>IF(Taxi_journeydata_clean!J401="","",Taxi_journeydata_clean!N401)</f>
        <v>22.46666666935198</v>
      </c>
      <c r="D402" s="19">
        <f>IF(Taxi_journeydata_clean!K401="","",Taxi_journeydata_clean!K401)</f>
        <v>15.5</v>
      </c>
      <c r="F402" s="19">
        <f>IF(Taxi_journeydata_clean!K401="","",Constant+Dist_Mult*Fare_analysis!B402+Dur_Mult*Fare_analysis!C402)</f>
        <v>15.628666667660234</v>
      </c>
      <c r="G402" s="19">
        <f>IF(Taxi_journeydata_clean!K401="","",F402*(1+1/EXP(B402)))</f>
        <v>16.318784333879346</v>
      </c>
      <c r="H402" s="30">
        <f>IF(Taxi_journeydata_clean!K401="","",(G402-F402)/F402)</f>
        <v>4.415716841969284E-2</v>
      </c>
      <c r="I402" s="31">
        <f>IF(Taxi_journeydata_clean!K401="","",ROUND(ROUNDUP(H402,1),1))</f>
        <v>0.1</v>
      </c>
      <c r="J402" s="32">
        <f>IF(Taxi_journeydata_clean!K401="","",IF(I402&gt;200%,'Taxi_location&amp;demand'!F415,VLOOKUP(I402,'Taxi_location&amp;demand'!$E$5:$F$26,2,FALSE)))</f>
        <v>-9.0899999999999991E-3</v>
      </c>
      <c r="K402" s="32">
        <f>IF(Taxi_journeydata_clean!K401="","",1+J402)</f>
        <v>0.99090999999999996</v>
      </c>
      <c r="M402" s="19">
        <f>IF(Taxi_journeydata_clean!K401="","",F402*(1+R_/EXP(B402)))</f>
        <v>17.419269082562113</v>
      </c>
      <c r="N402" s="30">
        <f>IF(Taxi_journeydata_clean!K401="","",(M402-F402)/F402)</f>
        <v>0.11457166839491821</v>
      </c>
      <c r="O402" s="31">
        <f>IF(Taxi_journeydata_clean!K401="","",ROUND(ROUNDUP(N402,1),1))</f>
        <v>0.2</v>
      </c>
      <c r="P402" s="32">
        <f>IF(Taxi_journeydata_clean!K401="","",IF(O402&gt;200%,'Taxi_location&amp;demand'!F415,VLOOKUP(O402,'Taxi_location&amp;demand'!$E$5:$F$26,2,FALSE)))</f>
        <v>-2.1210000000000003E-2</v>
      </c>
      <c r="Q402" s="32">
        <f>IF(Taxi_journeydata_clean!K401="","",1+P402)</f>
        <v>0.97879000000000005</v>
      </c>
      <c r="S402" t="str">
        <f>IF(Taxi_journeydata_clean!K401="","",VLOOKUP(Taxi_journeydata_clean!G401,'Taxi_location&amp;demand'!$A$5:$B$269,2,FALSE))</f>
        <v>A</v>
      </c>
      <c r="T402" t="str">
        <f>IF(Taxi_journeydata_clean!K401="","",VLOOKUP(Taxi_journeydata_clean!H401,'Taxi_location&amp;demand'!$A$5:$B$269,2,FALSE))</f>
        <v>A</v>
      </c>
      <c r="U402" t="str">
        <f>IF(Taxi_journeydata_clean!K401="","",IF(OR(S402="A",T402="A"),"Y","N"))</f>
        <v>Y</v>
      </c>
    </row>
    <row r="403" spans="2:21" x14ac:dyDescent="0.35">
      <c r="B403">
        <f>IF(Taxi_journeydata_clean!J402="","",Taxi_journeydata_clean!J402)</f>
        <v>6.69</v>
      </c>
      <c r="C403" s="18">
        <f>IF(Taxi_journeydata_clean!J402="","",Taxi_journeydata_clean!N402)</f>
        <v>42.316666668048128</v>
      </c>
      <c r="D403" s="19">
        <f>IF(Taxi_journeydata_clean!K402="","",Taxi_journeydata_clean!K402)</f>
        <v>29</v>
      </c>
      <c r="F403" s="19">
        <f>IF(Taxi_journeydata_clean!K402="","",Constant+Dist_Mult*Fare_analysis!B403+Dur_Mult*Fare_analysis!C403)</f>
        <v>29.399166667177809</v>
      </c>
      <c r="G403" s="19">
        <f>IF(Taxi_journeydata_clean!K402="","",F403*(1+1/EXP(B403)))</f>
        <v>29.435718144634524</v>
      </c>
      <c r="H403" s="30">
        <f>IF(Taxi_journeydata_clean!K402="","",(G403-F403)/F403)</f>
        <v>1.2432827729611309E-3</v>
      </c>
      <c r="I403" s="31">
        <f>IF(Taxi_journeydata_clean!K402="","",ROUND(ROUNDUP(H403,1),1))</f>
        <v>0.1</v>
      </c>
      <c r="J403" s="32">
        <f>IF(Taxi_journeydata_clean!K402="","",IF(I403&gt;200%,'Taxi_location&amp;demand'!F416,VLOOKUP(I403,'Taxi_location&amp;demand'!$E$5:$F$26,2,FALSE)))</f>
        <v>-9.0899999999999991E-3</v>
      </c>
      <c r="K403" s="32">
        <f>IF(Taxi_journeydata_clean!K402="","",1+J403)</f>
        <v>0.99090999999999996</v>
      </c>
      <c r="M403" s="19">
        <f>IF(Taxi_journeydata_clean!K402="","",F403*(1+R_/EXP(B403)))</f>
        <v>29.494004355018497</v>
      </c>
      <c r="N403" s="30">
        <f>IF(Taxi_journeydata_clean!K402="","",(M403-F403)/F403)</f>
        <v>3.2258631312351948E-3</v>
      </c>
      <c r="O403" s="31">
        <f>IF(Taxi_journeydata_clean!K402="","",ROUND(ROUNDUP(N403,1),1))</f>
        <v>0.1</v>
      </c>
      <c r="P403" s="32">
        <f>IF(Taxi_journeydata_clean!K402="","",IF(O403&gt;200%,'Taxi_location&amp;demand'!F416,VLOOKUP(O403,'Taxi_location&amp;demand'!$E$5:$F$26,2,FALSE)))</f>
        <v>-9.0899999999999991E-3</v>
      </c>
      <c r="Q403" s="32">
        <f>IF(Taxi_journeydata_clean!K402="","",1+P403)</f>
        <v>0.99090999999999996</v>
      </c>
      <c r="S403" t="str">
        <f>IF(Taxi_journeydata_clean!K402="","",VLOOKUP(Taxi_journeydata_clean!G402,'Taxi_location&amp;demand'!$A$5:$B$269,2,FALSE))</f>
        <v>B</v>
      </c>
      <c r="T403" t="str">
        <f>IF(Taxi_journeydata_clean!K402="","",VLOOKUP(Taxi_journeydata_clean!H402,'Taxi_location&amp;demand'!$A$5:$B$269,2,FALSE))</f>
        <v>B</v>
      </c>
      <c r="U403" t="str">
        <f>IF(Taxi_journeydata_clean!K402="","",IF(OR(S403="A",T403="A"),"Y","N"))</f>
        <v>N</v>
      </c>
    </row>
    <row r="404" spans="2:21" x14ac:dyDescent="0.35">
      <c r="B404">
        <f>IF(Taxi_journeydata_clean!J403="","",Taxi_journeydata_clean!J403)</f>
        <v>0.44</v>
      </c>
      <c r="C404" s="18">
        <f>IF(Taxi_journeydata_clean!J403="","",Taxi_journeydata_clean!N403)</f>
        <v>2.4166666658129543</v>
      </c>
      <c r="D404" s="19">
        <f>IF(Taxi_journeydata_clean!K403="","",Taxi_journeydata_clean!K403)</f>
        <v>4</v>
      </c>
      <c r="F404" s="19">
        <f>IF(Taxi_journeydata_clean!K403="","",Constant+Dist_Mult*Fare_analysis!B404+Dur_Mult*Fare_analysis!C404)</f>
        <v>3.386166666350793</v>
      </c>
      <c r="G404" s="19">
        <f>IF(Taxi_journeydata_clean!K403="","",F404*(1+1/EXP(B404)))</f>
        <v>5.5669813273383895</v>
      </c>
      <c r="H404" s="30">
        <f>IF(Taxi_journeydata_clean!K403="","",(G404-F404)/F404)</f>
        <v>0.64403642108314141</v>
      </c>
      <c r="I404" s="31">
        <f>IF(Taxi_journeydata_clean!K403="","",ROUND(ROUNDUP(H404,1),1))</f>
        <v>0.7</v>
      </c>
      <c r="J404" s="32">
        <f>IF(Taxi_journeydata_clean!K403="","",IF(I404&gt;200%,'Taxi_location&amp;demand'!F417,VLOOKUP(I404,'Taxi_location&amp;demand'!$E$5:$F$26,2,FALSE)))</f>
        <v>-0.1111</v>
      </c>
      <c r="K404" s="32">
        <f>IF(Taxi_journeydata_clean!K403="","",1+J404)</f>
        <v>0.88890000000000002</v>
      </c>
      <c r="M404" s="19">
        <f>IF(Taxi_journeydata_clean!K403="","",F404*(1+R_/EXP(B404)))</f>
        <v>9.0445814404742322</v>
      </c>
      <c r="N404" s="30">
        <f>IF(Taxi_journeydata_clean!K403="","",(M404-F404)/F404)</f>
        <v>1.6710384726046001</v>
      </c>
      <c r="O404" s="31">
        <f>IF(Taxi_journeydata_clean!K403="","",ROUND(ROUNDUP(N404,1),1))</f>
        <v>1.7</v>
      </c>
      <c r="P404" s="32">
        <f>IF(Taxi_journeydata_clean!K403="","",IF(O404&gt;200%,'Taxi_location&amp;demand'!F417,VLOOKUP(O404,'Taxi_location&amp;demand'!$E$5:$F$26,2,FALSE)))</f>
        <v>-0.72719999999999996</v>
      </c>
      <c r="Q404" s="32">
        <f>IF(Taxi_journeydata_clean!K403="","",1+P404)</f>
        <v>0.27280000000000004</v>
      </c>
      <c r="S404" t="str">
        <f>IF(Taxi_journeydata_clean!K403="","",VLOOKUP(Taxi_journeydata_clean!G403,'Taxi_location&amp;demand'!$A$5:$B$269,2,FALSE))</f>
        <v>A</v>
      </c>
      <c r="T404" t="str">
        <f>IF(Taxi_journeydata_clean!K403="","",VLOOKUP(Taxi_journeydata_clean!H403,'Taxi_location&amp;demand'!$A$5:$B$269,2,FALSE))</f>
        <v>A</v>
      </c>
      <c r="U404" t="str">
        <f>IF(Taxi_journeydata_clean!K403="","",IF(OR(S404="A",T404="A"),"Y","N"))</f>
        <v>Y</v>
      </c>
    </row>
    <row r="405" spans="2:21" x14ac:dyDescent="0.35">
      <c r="B405">
        <f>IF(Taxi_journeydata_clean!J404="","",Taxi_journeydata_clean!J404)</f>
        <v>1.27</v>
      </c>
      <c r="C405" s="18">
        <f>IF(Taxi_journeydata_clean!J404="","",Taxi_journeydata_clean!N404)</f>
        <v>5.7833333336748183</v>
      </c>
      <c r="D405" s="19">
        <f>IF(Taxi_journeydata_clean!K404="","",Taxi_journeydata_clean!K404)</f>
        <v>6.5</v>
      </c>
      <c r="F405" s="19">
        <f>IF(Taxi_journeydata_clean!K404="","",Constant+Dist_Mult*Fare_analysis!B405+Dur_Mult*Fare_analysis!C405)</f>
        <v>6.1258333334596831</v>
      </c>
      <c r="G405" s="19">
        <f>IF(Taxi_journeydata_clean!K404="","",F405*(1+1/EXP(B405)))</f>
        <v>7.8461610432392241</v>
      </c>
      <c r="H405" s="30">
        <f>IF(Taxi_journeydata_clean!K404="","",(G405-F405)/F405)</f>
        <v>0.28083162177837978</v>
      </c>
      <c r="I405" s="31">
        <f>IF(Taxi_journeydata_clean!K404="","",ROUND(ROUNDUP(H405,1),1))</f>
        <v>0.3</v>
      </c>
      <c r="J405" s="32">
        <f>IF(Taxi_journeydata_clean!K404="","",IF(I405&gt;200%,'Taxi_location&amp;demand'!F418,VLOOKUP(I405,'Taxi_location&amp;demand'!$E$5:$F$26,2,FALSE)))</f>
        <v>-3.4340000000000002E-2</v>
      </c>
      <c r="K405" s="32">
        <f>IF(Taxi_journeydata_clean!K404="","",1+J405)</f>
        <v>0.96565999999999996</v>
      </c>
      <c r="M405" s="19">
        <f>IF(Taxi_journeydata_clean!K404="","",F405*(1+R_/EXP(B405)))</f>
        <v>10.589453238207682</v>
      </c>
      <c r="N405" s="30">
        <f>IF(Taxi_journeydata_clean!K404="","",(M405-F405)/F405)</f>
        <v>0.7286551333950646</v>
      </c>
      <c r="O405" s="31">
        <f>IF(Taxi_journeydata_clean!K404="","",ROUND(ROUNDUP(N405,1),1))</f>
        <v>0.8</v>
      </c>
      <c r="P405" s="32">
        <f>IF(Taxi_journeydata_clean!K404="","",IF(O405&gt;200%,'Taxi_location&amp;demand'!F418,VLOOKUP(O405,'Taxi_location&amp;demand'!$E$5:$F$26,2,FALSE)))</f>
        <v>-0.1515</v>
      </c>
      <c r="Q405" s="32">
        <f>IF(Taxi_journeydata_clean!K404="","",1+P405)</f>
        <v>0.84850000000000003</v>
      </c>
      <c r="S405" t="str">
        <f>IF(Taxi_journeydata_clean!K404="","",VLOOKUP(Taxi_journeydata_clean!G404,'Taxi_location&amp;demand'!$A$5:$B$269,2,FALSE))</f>
        <v>A</v>
      </c>
      <c r="T405" t="str">
        <f>IF(Taxi_journeydata_clean!K404="","",VLOOKUP(Taxi_journeydata_clean!H404,'Taxi_location&amp;demand'!$A$5:$B$269,2,FALSE))</f>
        <v>A</v>
      </c>
      <c r="U405" t="str">
        <f>IF(Taxi_journeydata_clean!K404="","",IF(OR(S405="A",T405="A"),"Y","N"))</f>
        <v>Y</v>
      </c>
    </row>
    <row r="406" spans="2:21" x14ac:dyDescent="0.35">
      <c r="B406">
        <f>IF(Taxi_journeydata_clean!J405="","",Taxi_journeydata_clean!J405)</f>
        <v>1.1499999999999999</v>
      </c>
      <c r="C406" s="18">
        <f>IF(Taxi_journeydata_clean!J405="","",Taxi_journeydata_clean!N405)</f>
        <v>7.9500000039115548</v>
      </c>
      <c r="D406" s="19">
        <f>IF(Taxi_journeydata_clean!K405="","",Taxi_journeydata_clean!K405)</f>
        <v>7</v>
      </c>
      <c r="F406" s="19">
        <f>IF(Taxi_journeydata_clean!K405="","",Constant+Dist_Mult*Fare_analysis!B406+Dur_Mult*Fare_analysis!C406)</f>
        <v>6.7115000014472752</v>
      </c>
      <c r="G406" s="19">
        <f>IF(Taxi_journeydata_clean!K405="","",F406*(1+1/EXP(B406)))</f>
        <v>8.836607679593051</v>
      </c>
      <c r="H406" s="30">
        <f>IF(Taxi_journeydata_clean!K405="","",(G406-F406)/F406)</f>
        <v>0.31663676937905316</v>
      </c>
      <c r="I406" s="31">
        <f>IF(Taxi_journeydata_clean!K405="","",ROUND(ROUNDUP(H406,1),1))</f>
        <v>0.4</v>
      </c>
      <c r="J406" s="32">
        <f>IF(Taxi_journeydata_clean!K405="","",IF(I406&gt;200%,'Taxi_location&amp;demand'!F419,VLOOKUP(I406,'Taxi_location&amp;demand'!$E$5:$F$26,2,FALSE)))</f>
        <v>-4.6460000000000001E-2</v>
      </c>
      <c r="K406" s="32">
        <f>IF(Taxi_journeydata_clean!K405="","",1+J406)</f>
        <v>0.95354000000000005</v>
      </c>
      <c r="M406" s="19">
        <f>IF(Taxi_journeydata_clean!K405="","",F406*(1+R_/EXP(B406)))</f>
        <v>12.225375571770954</v>
      </c>
      <c r="N406" s="30">
        <f>IF(Taxi_journeydata_clean!K405="","",(M406-F406)/F406)</f>
        <v>0.82155636879008576</v>
      </c>
      <c r="O406" s="31">
        <f>IF(Taxi_journeydata_clean!K405="","",ROUND(ROUNDUP(N406,1),1))</f>
        <v>0.9</v>
      </c>
      <c r="P406" s="32">
        <f>IF(Taxi_journeydata_clean!K405="","",IF(O406&gt;200%,'Taxi_location&amp;demand'!F419,VLOOKUP(O406,'Taxi_location&amp;demand'!$E$5:$F$26,2,FALSE)))</f>
        <v>-0.19190000000000002</v>
      </c>
      <c r="Q406" s="32">
        <f>IF(Taxi_journeydata_clean!K405="","",1+P406)</f>
        <v>0.80810000000000004</v>
      </c>
      <c r="S406" t="str">
        <f>IF(Taxi_journeydata_clean!K405="","",VLOOKUP(Taxi_journeydata_clean!G405,'Taxi_location&amp;demand'!$A$5:$B$269,2,FALSE))</f>
        <v>A</v>
      </c>
      <c r="T406" t="str">
        <f>IF(Taxi_journeydata_clean!K405="","",VLOOKUP(Taxi_journeydata_clean!H405,'Taxi_location&amp;demand'!$A$5:$B$269,2,FALSE))</f>
        <v>A</v>
      </c>
      <c r="U406" t="str">
        <f>IF(Taxi_journeydata_clean!K405="","",IF(OR(S406="A",T406="A"),"Y","N"))</f>
        <v>Y</v>
      </c>
    </row>
    <row r="407" spans="2:21" x14ac:dyDescent="0.35">
      <c r="B407">
        <f>IF(Taxi_journeydata_clean!J406="","",Taxi_journeydata_clean!J406)</f>
        <v>14.36</v>
      </c>
      <c r="C407" s="18">
        <f>IF(Taxi_journeydata_clean!J406="","",Taxi_journeydata_clean!N406)</f>
        <v>68.183333335909992</v>
      </c>
      <c r="D407" s="19">
        <f>IF(Taxi_journeydata_clean!K406="","",Taxi_journeydata_clean!K406)</f>
        <v>54</v>
      </c>
      <c r="F407" s="19">
        <f>IF(Taxi_journeydata_clean!K406="","",Constant+Dist_Mult*Fare_analysis!B407+Dur_Mult*Fare_analysis!C407)</f>
        <v>52.775833334286695</v>
      </c>
      <c r="G407" s="19">
        <f>IF(Taxi_journeydata_clean!K406="","",F407*(1+1/EXP(B407)))</f>
        <v>52.775863951547905</v>
      </c>
      <c r="H407" s="30">
        <f>IF(Taxi_journeydata_clean!K406="","",(G407-F407)/F407)</f>
        <v>5.801379016786949E-7</v>
      </c>
      <c r="I407" s="31">
        <f>IF(Taxi_journeydata_clean!K406="","",ROUND(ROUNDUP(H407,1),1))</f>
        <v>0.1</v>
      </c>
      <c r="J407" s="32">
        <f>IF(Taxi_journeydata_clean!K406="","",IF(I407&gt;200%,'Taxi_location&amp;demand'!F420,VLOOKUP(I407,'Taxi_location&amp;demand'!$E$5:$F$26,2,FALSE)))</f>
        <v>-9.0899999999999991E-3</v>
      </c>
      <c r="K407" s="32">
        <f>IF(Taxi_journeydata_clean!K406="","",1+J407)</f>
        <v>0.99090999999999996</v>
      </c>
      <c r="M407" s="19">
        <f>IF(Taxi_journeydata_clean!K406="","",F407*(1+R_/EXP(B407)))</f>
        <v>52.775912774858277</v>
      </c>
      <c r="N407" s="30">
        <f>IF(Taxi_journeydata_clean!K406="","",(M407-F407)/F407)</f>
        <v>1.5052452337243875E-6</v>
      </c>
      <c r="O407" s="31">
        <f>IF(Taxi_journeydata_clean!K406="","",ROUND(ROUNDUP(N407,1),1))</f>
        <v>0.1</v>
      </c>
      <c r="P407" s="32">
        <f>IF(Taxi_journeydata_clean!K406="","",IF(O407&gt;200%,'Taxi_location&amp;demand'!F420,VLOOKUP(O407,'Taxi_location&amp;demand'!$E$5:$F$26,2,FALSE)))</f>
        <v>-9.0899999999999991E-3</v>
      </c>
      <c r="Q407" s="32">
        <f>IF(Taxi_journeydata_clean!K406="","",1+P407)</f>
        <v>0.99090999999999996</v>
      </c>
      <c r="S407" t="str">
        <f>IF(Taxi_journeydata_clean!K406="","",VLOOKUP(Taxi_journeydata_clean!G406,'Taxi_location&amp;demand'!$A$5:$B$269,2,FALSE))</f>
        <v>B</v>
      </c>
      <c r="T407" t="str">
        <f>IF(Taxi_journeydata_clean!K406="","",VLOOKUP(Taxi_journeydata_clean!H406,'Taxi_location&amp;demand'!$A$5:$B$269,2,FALSE))</f>
        <v>Q</v>
      </c>
      <c r="U407" t="str">
        <f>IF(Taxi_journeydata_clean!K406="","",IF(OR(S407="A",T407="A"),"Y","N"))</f>
        <v>N</v>
      </c>
    </row>
    <row r="408" spans="2:21" x14ac:dyDescent="0.35">
      <c r="B408">
        <f>IF(Taxi_journeydata_clean!J407="","",Taxi_journeydata_clean!J407)</f>
        <v>2.64</v>
      </c>
      <c r="C408" s="18">
        <f>IF(Taxi_journeydata_clean!J407="","",Taxi_journeydata_clean!N407)</f>
        <v>16.766666667535901</v>
      </c>
      <c r="D408" s="19">
        <f>IF(Taxi_journeydata_clean!K407="","",Taxi_journeydata_clean!K407)</f>
        <v>13</v>
      </c>
      <c r="F408" s="19">
        <f>IF(Taxi_journeydata_clean!K407="","",Constant+Dist_Mult*Fare_analysis!B408+Dur_Mult*Fare_analysis!C408)</f>
        <v>12.655666666988285</v>
      </c>
      <c r="G408" s="19">
        <f>IF(Taxi_journeydata_clean!K407="","",F408*(1+1/EXP(B408)))</f>
        <v>13.558791107427007</v>
      </c>
      <c r="H408" s="30">
        <f>IF(Taxi_journeydata_clean!K407="","",(G408-F408)/F408)</f>
        <v>7.1361269556386137E-2</v>
      </c>
      <c r="I408" s="31">
        <f>IF(Taxi_journeydata_clean!K407="","",ROUND(ROUNDUP(H408,1),1))</f>
        <v>0.1</v>
      </c>
      <c r="J408" s="32">
        <f>IF(Taxi_journeydata_clean!K407="","",IF(I408&gt;200%,'Taxi_location&amp;demand'!F421,VLOOKUP(I408,'Taxi_location&amp;demand'!$E$5:$F$26,2,FALSE)))</f>
        <v>-9.0899999999999991E-3</v>
      </c>
      <c r="K408" s="32">
        <f>IF(Taxi_journeydata_clean!K407="","",1+J408)</f>
        <v>0.99090999999999996</v>
      </c>
      <c r="M408" s="19">
        <f>IF(Taxi_journeydata_clean!K407="","",F408*(1+R_/EXP(B408)))</f>
        <v>14.998943593756657</v>
      </c>
      <c r="N408" s="30">
        <f>IF(Taxi_journeydata_clean!K407="","",(M408-F408)/F408)</f>
        <v>0.18515634050956004</v>
      </c>
      <c r="O408" s="31">
        <f>IF(Taxi_journeydata_clean!K407="","",ROUND(ROUNDUP(N408,1),1))</f>
        <v>0.2</v>
      </c>
      <c r="P408" s="32">
        <f>IF(Taxi_journeydata_clean!K407="","",IF(O408&gt;200%,'Taxi_location&amp;demand'!F421,VLOOKUP(O408,'Taxi_location&amp;demand'!$E$5:$F$26,2,FALSE)))</f>
        <v>-2.1210000000000003E-2</v>
      </c>
      <c r="Q408" s="32">
        <f>IF(Taxi_journeydata_clean!K407="","",1+P408)</f>
        <v>0.97879000000000005</v>
      </c>
      <c r="S408" t="str">
        <f>IF(Taxi_journeydata_clean!K407="","",VLOOKUP(Taxi_journeydata_clean!G407,'Taxi_location&amp;demand'!$A$5:$B$269,2,FALSE))</f>
        <v>Q</v>
      </c>
      <c r="T408" t="str">
        <f>IF(Taxi_journeydata_clean!K407="","",VLOOKUP(Taxi_journeydata_clean!H407,'Taxi_location&amp;demand'!$A$5:$B$269,2,FALSE))</f>
        <v>Q</v>
      </c>
      <c r="U408" t="str">
        <f>IF(Taxi_journeydata_clean!K407="","",IF(OR(S408="A",T408="A"),"Y","N"))</f>
        <v>N</v>
      </c>
    </row>
    <row r="409" spans="2:21" x14ac:dyDescent="0.35">
      <c r="B409">
        <f>IF(Taxi_journeydata_clean!J408="","",Taxi_journeydata_clean!J408)</f>
        <v>1.22</v>
      </c>
      <c r="C409" s="18">
        <f>IF(Taxi_journeydata_clean!J408="","",Taxi_journeydata_clean!N408)</f>
        <v>8.1666666688397527</v>
      </c>
      <c r="D409" s="19">
        <f>IF(Taxi_journeydata_clean!K408="","",Taxi_journeydata_clean!K408)</f>
        <v>7</v>
      </c>
      <c r="F409" s="19">
        <f>IF(Taxi_journeydata_clean!K408="","",Constant+Dist_Mult*Fare_analysis!B409+Dur_Mult*Fare_analysis!C409)</f>
        <v>6.9176666674707086</v>
      </c>
      <c r="G409" s="19">
        <f>IF(Taxi_journeydata_clean!K408="","",F409*(1+1/EXP(B409)))</f>
        <v>8.9599705524327753</v>
      </c>
      <c r="H409" s="30">
        <f>IF(Taxi_journeydata_clean!K408="","",(G409-F409)/F409)</f>
        <v>0.29523016692401427</v>
      </c>
      <c r="I409" s="31">
        <f>IF(Taxi_journeydata_clean!K408="","",ROUND(ROUNDUP(H409,1),1))</f>
        <v>0.3</v>
      </c>
      <c r="J409" s="32">
        <f>IF(Taxi_journeydata_clean!K408="","",IF(I409&gt;200%,'Taxi_location&amp;demand'!F422,VLOOKUP(I409,'Taxi_location&amp;demand'!$E$5:$F$26,2,FALSE)))</f>
        <v>-3.4340000000000002E-2</v>
      </c>
      <c r="K409" s="32">
        <f>IF(Taxi_journeydata_clean!K408="","",1+J409)</f>
        <v>0.96565999999999996</v>
      </c>
      <c r="M409" s="19">
        <f>IF(Taxi_journeydata_clean!K408="","",F409*(1+R_/EXP(B409)))</f>
        <v>12.216696742170294</v>
      </c>
      <c r="N409" s="30">
        <f>IF(Taxi_journeydata_clean!K408="","",(M409-F409)/F409)</f>
        <v>0.76601408096424772</v>
      </c>
      <c r="O409" s="31">
        <f>IF(Taxi_journeydata_clean!K408="","",ROUND(ROUNDUP(N409,1),1))</f>
        <v>0.8</v>
      </c>
      <c r="P409" s="32">
        <f>IF(Taxi_journeydata_clean!K408="","",IF(O409&gt;200%,'Taxi_location&amp;demand'!F422,VLOOKUP(O409,'Taxi_location&amp;demand'!$E$5:$F$26,2,FALSE)))</f>
        <v>-0.1515</v>
      </c>
      <c r="Q409" s="32">
        <f>IF(Taxi_journeydata_clean!K408="","",1+P409)</f>
        <v>0.84850000000000003</v>
      </c>
      <c r="S409" t="str">
        <f>IF(Taxi_journeydata_clean!K408="","",VLOOKUP(Taxi_journeydata_clean!G408,'Taxi_location&amp;demand'!$A$5:$B$269,2,FALSE))</f>
        <v>A</v>
      </c>
      <c r="T409" t="str">
        <f>IF(Taxi_journeydata_clean!K408="","",VLOOKUP(Taxi_journeydata_clean!H408,'Taxi_location&amp;demand'!$A$5:$B$269,2,FALSE))</f>
        <v>A</v>
      </c>
      <c r="U409" t="str">
        <f>IF(Taxi_journeydata_clean!K408="","",IF(OR(S409="A",T409="A"),"Y","N"))</f>
        <v>Y</v>
      </c>
    </row>
    <row r="410" spans="2:21" x14ac:dyDescent="0.35">
      <c r="B410">
        <f>IF(Taxi_journeydata_clean!J409="","",Taxi_journeydata_clean!J409)</f>
        <v>1.1299999999999999</v>
      </c>
      <c r="C410" s="18">
        <f>IF(Taxi_journeydata_clean!J409="","",Taxi_journeydata_clean!N409)</f>
        <v>8.5999999986961484</v>
      </c>
      <c r="D410" s="19">
        <f>IF(Taxi_journeydata_clean!K409="","",Taxi_journeydata_clean!K409)</f>
        <v>7.5</v>
      </c>
      <c r="F410" s="19">
        <f>IF(Taxi_journeydata_clean!K409="","",Constant+Dist_Mult*Fare_analysis!B410+Dur_Mult*Fare_analysis!C410)</f>
        <v>6.9159999995175747</v>
      </c>
      <c r="G410" s="19">
        <f>IF(Taxi_journeydata_clean!K409="","",F410*(1+1/EXP(B410)))</f>
        <v>9.150098000778037</v>
      </c>
      <c r="H410" s="30">
        <f>IF(Taxi_journeydata_clean!K409="","",(G410-F410)/F410)</f>
        <v>0.323033256422253</v>
      </c>
      <c r="I410" s="31">
        <f>IF(Taxi_journeydata_clean!K409="","",ROUND(ROUNDUP(H410,1),1))</f>
        <v>0.4</v>
      </c>
      <c r="J410" s="32">
        <f>IF(Taxi_journeydata_clean!K409="","",IF(I410&gt;200%,'Taxi_location&amp;demand'!F423,VLOOKUP(I410,'Taxi_location&amp;demand'!$E$5:$F$26,2,FALSE)))</f>
        <v>-4.6460000000000001E-2</v>
      </c>
      <c r="K410" s="32">
        <f>IF(Taxi_journeydata_clean!K409="","",1+J410)</f>
        <v>0.95354000000000005</v>
      </c>
      <c r="M410" s="19">
        <f>IF(Taxi_journeydata_clean!K409="","",F410*(1+R_/EXP(B410)))</f>
        <v>12.712665513242195</v>
      </c>
      <c r="N410" s="30">
        <f>IF(Taxi_journeydata_clean!K409="","",(M410-F410)/F410)</f>
        <v>0.83815290834716116</v>
      </c>
      <c r="O410" s="31">
        <f>IF(Taxi_journeydata_clean!K409="","",ROUND(ROUNDUP(N410,1),1))</f>
        <v>0.9</v>
      </c>
      <c r="P410" s="32">
        <f>IF(Taxi_journeydata_clean!K409="","",IF(O410&gt;200%,'Taxi_location&amp;demand'!F423,VLOOKUP(O410,'Taxi_location&amp;demand'!$E$5:$F$26,2,FALSE)))</f>
        <v>-0.19190000000000002</v>
      </c>
      <c r="Q410" s="32">
        <f>IF(Taxi_journeydata_clean!K409="","",1+P410)</f>
        <v>0.80810000000000004</v>
      </c>
      <c r="S410" t="str">
        <f>IF(Taxi_journeydata_clean!K409="","",VLOOKUP(Taxi_journeydata_clean!G409,'Taxi_location&amp;demand'!$A$5:$B$269,2,FALSE))</f>
        <v>A</v>
      </c>
      <c r="T410" t="str">
        <f>IF(Taxi_journeydata_clean!K409="","",VLOOKUP(Taxi_journeydata_clean!H409,'Taxi_location&amp;demand'!$A$5:$B$269,2,FALSE))</f>
        <v>A</v>
      </c>
      <c r="U410" t="str">
        <f>IF(Taxi_journeydata_clean!K409="","",IF(OR(S410="A",T410="A"),"Y","N"))</f>
        <v>Y</v>
      </c>
    </row>
    <row r="411" spans="2:21" x14ac:dyDescent="0.35">
      <c r="B411">
        <f>IF(Taxi_journeydata_clean!J410="","",Taxi_journeydata_clean!J410)</f>
        <v>0.4</v>
      </c>
      <c r="C411" s="18">
        <f>IF(Taxi_journeydata_clean!J410="","",Taxi_journeydata_clean!N410)</f>
        <v>16.90000000060536</v>
      </c>
      <c r="D411" s="19">
        <f>IF(Taxi_journeydata_clean!K410="","",Taxi_journeydata_clean!K410)</f>
        <v>3.5</v>
      </c>
      <c r="F411" s="19">
        <f>IF(Taxi_journeydata_clean!K410="","",Constant+Dist_Mult*Fare_analysis!B411+Dur_Mult*Fare_analysis!C411)</f>
        <v>8.6730000002239827</v>
      </c>
      <c r="G411" s="19">
        <f>IF(Taxi_journeydata_clean!K410="","",F411*(1+1/EXP(B411)))</f>
        <v>14.486685759641222</v>
      </c>
      <c r="H411" s="30">
        <f>IF(Taxi_journeydata_clean!K410="","",(G411-F411)/F411)</f>
        <v>0.67032004603563933</v>
      </c>
      <c r="I411" s="31">
        <f>IF(Taxi_journeydata_clean!K410="","",ROUND(ROUNDUP(H411,1),1))</f>
        <v>0.7</v>
      </c>
      <c r="J411" s="32">
        <f>IF(Taxi_journeydata_clean!K410="","",IF(I411&gt;200%,'Taxi_location&amp;demand'!F424,VLOOKUP(I411,'Taxi_location&amp;demand'!$E$5:$F$26,2,FALSE)))</f>
        <v>-0.1111</v>
      </c>
      <c r="K411" s="32">
        <f>IF(Taxi_journeydata_clean!K410="","",1+J411)</f>
        <v>0.88890000000000002</v>
      </c>
      <c r="M411" s="19">
        <f>IF(Taxi_journeydata_clean!K410="","",F411*(1+R_/EXP(B411)))</f>
        <v>23.757383823240048</v>
      </c>
      <c r="N411" s="30">
        <f>IF(Taxi_journeydata_clean!K410="","",(M411-F411)/F411)</f>
        <v>1.7392348463768599</v>
      </c>
      <c r="O411" s="31">
        <f>IF(Taxi_journeydata_clean!K410="","",ROUND(ROUNDUP(N411,1),1))</f>
        <v>1.8</v>
      </c>
      <c r="P411" s="32">
        <f>IF(Taxi_journeydata_clean!K410="","",IF(O411&gt;200%,'Taxi_location&amp;demand'!F424,VLOOKUP(O411,'Taxi_location&amp;demand'!$E$5:$F$26,2,FALSE)))</f>
        <v>-0.75750000000000006</v>
      </c>
      <c r="Q411" s="32">
        <f>IF(Taxi_journeydata_clean!K410="","",1+P411)</f>
        <v>0.24249999999999994</v>
      </c>
      <c r="S411" t="str">
        <f>IF(Taxi_journeydata_clean!K410="","",VLOOKUP(Taxi_journeydata_clean!G410,'Taxi_location&amp;demand'!$A$5:$B$269,2,FALSE))</f>
        <v>B</v>
      </c>
      <c r="T411" t="str">
        <f>IF(Taxi_journeydata_clean!K410="","",VLOOKUP(Taxi_journeydata_clean!H410,'Taxi_location&amp;demand'!$A$5:$B$269,2,FALSE))</f>
        <v>B</v>
      </c>
      <c r="U411" t="str">
        <f>IF(Taxi_journeydata_clean!K410="","",IF(OR(S411="A",T411="A"),"Y","N"))</f>
        <v>N</v>
      </c>
    </row>
    <row r="412" spans="2:21" x14ac:dyDescent="0.35">
      <c r="B412">
        <f>IF(Taxi_journeydata_clean!J411="","",Taxi_journeydata_clean!J411)</f>
        <v>3.25</v>
      </c>
      <c r="C412" s="18">
        <f>IF(Taxi_journeydata_clean!J411="","",Taxi_journeydata_clean!N411)</f>
        <v>9.8999999987427145</v>
      </c>
      <c r="D412" s="19">
        <f>IF(Taxi_journeydata_clean!K411="","",Taxi_journeydata_clean!K411)</f>
        <v>11.5</v>
      </c>
      <c r="F412" s="19">
        <f>IF(Taxi_journeydata_clean!K411="","",Constant+Dist_Mult*Fare_analysis!B412+Dur_Mult*Fare_analysis!C412)</f>
        <v>11.212999999534805</v>
      </c>
      <c r="G412" s="19">
        <f>IF(Taxi_journeydata_clean!K411="","",F412*(1+1/EXP(B412)))</f>
        <v>11.647775191933865</v>
      </c>
      <c r="H412" s="30">
        <f>IF(Taxi_journeydata_clean!K411="","",(G412-F412)/F412)</f>
        <v>3.8774207831721925E-2</v>
      </c>
      <c r="I412" s="31">
        <f>IF(Taxi_journeydata_clean!K411="","",ROUND(ROUNDUP(H412,1),1))</f>
        <v>0.1</v>
      </c>
      <c r="J412" s="32">
        <f>IF(Taxi_journeydata_clean!K411="","",IF(I412&gt;200%,'Taxi_location&amp;demand'!F425,VLOOKUP(I412,'Taxi_location&amp;demand'!$E$5:$F$26,2,FALSE)))</f>
        <v>-9.0899999999999991E-3</v>
      </c>
      <c r="K412" s="32">
        <f>IF(Taxi_journeydata_clean!K411="","",1+J412)</f>
        <v>0.99090999999999996</v>
      </c>
      <c r="M412" s="19">
        <f>IF(Taxi_journeydata_clean!K411="","",F412*(1+R_/EXP(B412)))</f>
        <v>12.341082278190765</v>
      </c>
      <c r="N412" s="30">
        <f>IF(Taxi_journeydata_clean!K411="","",(M412-F412)/F412)</f>
        <v>0.10060485853052355</v>
      </c>
      <c r="O412" s="31">
        <f>IF(Taxi_journeydata_clean!K411="","",ROUND(ROUNDUP(N412,1),1))</f>
        <v>0.2</v>
      </c>
      <c r="P412" s="32">
        <f>IF(Taxi_journeydata_clean!K411="","",IF(O412&gt;200%,'Taxi_location&amp;demand'!F425,VLOOKUP(O412,'Taxi_location&amp;demand'!$E$5:$F$26,2,FALSE)))</f>
        <v>-2.1210000000000003E-2</v>
      </c>
      <c r="Q412" s="32">
        <f>IF(Taxi_journeydata_clean!K411="","",1+P412)</f>
        <v>0.97879000000000005</v>
      </c>
      <c r="S412" t="str">
        <f>IF(Taxi_journeydata_clean!K411="","",VLOOKUP(Taxi_journeydata_clean!G411,'Taxi_location&amp;demand'!$A$5:$B$269,2,FALSE))</f>
        <v>A</v>
      </c>
      <c r="T412" t="str">
        <f>IF(Taxi_journeydata_clean!K411="","",VLOOKUP(Taxi_journeydata_clean!H411,'Taxi_location&amp;demand'!$A$5:$B$269,2,FALSE))</f>
        <v>A</v>
      </c>
      <c r="U412" t="str">
        <f>IF(Taxi_journeydata_clean!K411="","",IF(OR(S412="A",T412="A"),"Y","N"))</f>
        <v>Y</v>
      </c>
    </row>
    <row r="413" spans="2:21" x14ac:dyDescent="0.35">
      <c r="B413">
        <f>IF(Taxi_journeydata_clean!J412="","",Taxi_journeydata_clean!J412)</f>
        <v>5.67</v>
      </c>
      <c r="C413" s="18">
        <f>IF(Taxi_journeydata_clean!J412="","",Taxi_journeydata_clean!N412)</f>
        <v>17.450000003445894</v>
      </c>
      <c r="D413" s="19">
        <f>IF(Taxi_journeydata_clean!K412="","",Taxi_journeydata_clean!K412)</f>
        <v>20</v>
      </c>
      <c r="F413" s="19">
        <f>IF(Taxi_journeydata_clean!K412="","",Constant+Dist_Mult*Fare_analysis!B413+Dur_Mult*Fare_analysis!C413)</f>
        <v>18.362500001274981</v>
      </c>
      <c r="G413" s="19">
        <f>IF(Taxi_journeydata_clean!K412="","",F413*(1+1/EXP(B413)))</f>
        <v>18.425811427411823</v>
      </c>
      <c r="H413" s="30">
        <f>IF(Taxi_journeydata_clean!K412="","",(G413-F413)/F413)</f>
        <v>3.4478652761032523E-3</v>
      </c>
      <c r="I413" s="31">
        <f>IF(Taxi_journeydata_clean!K412="","",ROUND(ROUNDUP(H413,1),1))</f>
        <v>0.1</v>
      </c>
      <c r="J413" s="32">
        <f>IF(Taxi_journeydata_clean!K412="","",IF(I413&gt;200%,'Taxi_location&amp;demand'!F426,VLOOKUP(I413,'Taxi_location&amp;demand'!$E$5:$F$26,2,FALSE)))</f>
        <v>-9.0899999999999991E-3</v>
      </c>
      <c r="K413" s="32">
        <f>IF(Taxi_journeydata_clean!K412="","",1+J413)</f>
        <v>0.99090999999999996</v>
      </c>
      <c r="M413" s="19">
        <f>IF(Taxi_journeydata_clean!K412="","",F413*(1+R_/EXP(B413)))</f>
        <v>18.526769948387905</v>
      </c>
      <c r="N413" s="30">
        <f>IF(Taxi_journeydata_clean!K412="","",(M413-F413)/F413)</f>
        <v>8.9459467448069797E-3</v>
      </c>
      <c r="O413" s="31">
        <f>IF(Taxi_journeydata_clean!K412="","",ROUND(ROUNDUP(N413,1),1))</f>
        <v>0.1</v>
      </c>
      <c r="P413" s="32">
        <f>IF(Taxi_journeydata_clean!K412="","",IF(O413&gt;200%,'Taxi_location&amp;demand'!F426,VLOOKUP(O413,'Taxi_location&amp;demand'!$E$5:$F$26,2,FALSE)))</f>
        <v>-9.0899999999999991E-3</v>
      </c>
      <c r="Q413" s="32">
        <f>IF(Taxi_journeydata_clean!K412="","",1+P413)</f>
        <v>0.99090999999999996</v>
      </c>
      <c r="S413" t="str">
        <f>IF(Taxi_journeydata_clean!K412="","",VLOOKUP(Taxi_journeydata_clean!G412,'Taxi_location&amp;demand'!$A$5:$B$269,2,FALSE))</f>
        <v>A</v>
      </c>
      <c r="T413" t="str">
        <f>IF(Taxi_journeydata_clean!K412="","",VLOOKUP(Taxi_journeydata_clean!H412,'Taxi_location&amp;demand'!$A$5:$B$269,2,FALSE))</f>
        <v>Bx</v>
      </c>
      <c r="U413" t="str">
        <f>IF(Taxi_journeydata_clean!K412="","",IF(OR(S413="A",T413="A"),"Y","N"))</f>
        <v>Y</v>
      </c>
    </row>
    <row r="414" spans="2:21" x14ac:dyDescent="0.35">
      <c r="B414">
        <f>IF(Taxi_journeydata_clean!J413="","",Taxi_journeydata_clean!J413)</f>
        <v>1.4</v>
      </c>
      <c r="C414" s="18">
        <f>IF(Taxi_journeydata_clean!J413="","",Taxi_journeydata_clean!N413)</f>
        <v>8.8999999954830855</v>
      </c>
      <c r="D414" s="19">
        <f>IF(Taxi_journeydata_clean!K413="","",Taxi_journeydata_clean!K413)</f>
        <v>8</v>
      </c>
      <c r="F414" s="19">
        <f>IF(Taxi_journeydata_clean!K413="","",Constant+Dist_Mult*Fare_analysis!B414+Dur_Mult*Fare_analysis!C414)</f>
        <v>7.5129999983287412</v>
      </c>
      <c r="G414" s="19">
        <f>IF(Taxi_journeydata_clean!K413="","",F414*(1+1/EXP(B414)))</f>
        <v>9.3656829880099046</v>
      </c>
      <c r="H414" s="30">
        <f>IF(Taxi_journeydata_clean!K413="","",(G414-F414)/F414)</f>
        <v>0.24659696394160666</v>
      </c>
      <c r="I414" s="31">
        <f>IF(Taxi_journeydata_clean!K413="","",ROUND(ROUNDUP(H414,1),1))</f>
        <v>0.3</v>
      </c>
      <c r="J414" s="32">
        <f>IF(Taxi_journeydata_clean!K413="","",IF(I414&gt;200%,'Taxi_location&amp;demand'!F427,VLOOKUP(I414,'Taxi_location&amp;demand'!$E$5:$F$26,2,FALSE)))</f>
        <v>-3.4340000000000002E-2</v>
      </c>
      <c r="K414" s="32">
        <f>IF(Taxi_journeydata_clean!K413="","",1+J414)</f>
        <v>0.96565999999999996</v>
      </c>
      <c r="M414" s="19">
        <f>IF(Taxi_journeydata_clean!K413="","",F414*(1+R_/EXP(B414)))</f>
        <v>12.320033346055624</v>
      </c>
      <c r="N414" s="30">
        <f>IF(Taxi_journeydata_clean!K413="","",(M414-F414)/F414)</f>
        <v>0.63982874335101847</v>
      </c>
      <c r="O414" s="31">
        <f>IF(Taxi_journeydata_clean!K413="","",ROUND(ROUNDUP(N414,1),1))</f>
        <v>0.7</v>
      </c>
      <c r="P414" s="32">
        <f>IF(Taxi_journeydata_clean!K413="","",IF(O414&gt;200%,'Taxi_location&amp;demand'!F427,VLOOKUP(O414,'Taxi_location&amp;demand'!$E$5:$F$26,2,FALSE)))</f>
        <v>-0.1111</v>
      </c>
      <c r="Q414" s="32">
        <f>IF(Taxi_journeydata_clean!K413="","",1+P414)</f>
        <v>0.88890000000000002</v>
      </c>
      <c r="S414" t="str">
        <f>IF(Taxi_journeydata_clean!K413="","",VLOOKUP(Taxi_journeydata_clean!G413,'Taxi_location&amp;demand'!$A$5:$B$269,2,FALSE))</f>
        <v>B</v>
      </c>
      <c r="T414" t="str">
        <f>IF(Taxi_journeydata_clean!K413="","",VLOOKUP(Taxi_journeydata_clean!H413,'Taxi_location&amp;demand'!$A$5:$B$269,2,FALSE))</f>
        <v>B</v>
      </c>
      <c r="U414" t="str">
        <f>IF(Taxi_journeydata_clean!K413="","",IF(OR(S414="A",T414="A"),"Y","N"))</f>
        <v>N</v>
      </c>
    </row>
    <row r="415" spans="2:21" x14ac:dyDescent="0.35">
      <c r="B415">
        <f>IF(Taxi_journeydata_clean!J414="","",Taxi_journeydata_clean!J414)</f>
        <v>8.66</v>
      </c>
      <c r="C415" s="18">
        <f>IF(Taxi_journeydata_clean!J414="","",Taxi_journeydata_clean!N414)</f>
        <v>52.083333333721384</v>
      </c>
      <c r="D415" s="19">
        <f>IF(Taxi_journeydata_clean!K414="","",Taxi_journeydata_clean!K414)</f>
        <v>39.5</v>
      </c>
      <c r="F415" s="19">
        <f>IF(Taxi_journeydata_clean!K414="","",Constant+Dist_Mult*Fare_analysis!B415+Dur_Mult*Fare_analysis!C415)</f>
        <v>36.558833333476912</v>
      </c>
      <c r="G415" s="19">
        <f>IF(Taxi_journeydata_clean!K414="","",F415*(1+1/EXP(B415)))</f>
        <v>36.565172061455641</v>
      </c>
      <c r="H415" s="30">
        <f>IF(Taxi_journeydata_clean!K414="","",(G415-F415)/F415)</f>
        <v>1.7338430690360356E-4</v>
      </c>
      <c r="I415" s="31">
        <f>IF(Taxi_journeydata_clean!K414="","",ROUND(ROUNDUP(H415,1),1))</f>
        <v>0.1</v>
      </c>
      <c r="J415" s="32">
        <f>IF(Taxi_journeydata_clean!K414="","",IF(I415&gt;200%,'Taxi_location&amp;demand'!F428,VLOOKUP(I415,'Taxi_location&amp;demand'!$E$5:$F$26,2,FALSE)))</f>
        <v>-9.0899999999999991E-3</v>
      </c>
      <c r="K415" s="32">
        <f>IF(Taxi_journeydata_clean!K414="","",1+J415)</f>
        <v>0.99090999999999996</v>
      </c>
      <c r="M415" s="19">
        <f>IF(Taxi_journeydata_clean!K414="","",F415*(1+R_/EXP(B415)))</f>
        <v>36.575280009430443</v>
      </c>
      <c r="N415" s="30">
        <f>IF(Taxi_journeydata_clean!K414="","",(M415-F415)/F415)</f>
        <v>4.498687308621344E-4</v>
      </c>
      <c r="O415" s="31">
        <f>IF(Taxi_journeydata_clean!K414="","",ROUND(ROUNDUP(N415,1),1))</f>
        <v>0.1</v>
      </c>
      <c r="P415" s="32">
        <f>IF(Taxi_journeydata_clean!K414="","",IF(O415&gt;200%,'Taxi_location&amp;demand'!F428,VLOOKUP(O415,'Taxi_location&amp;demand'!$E$5:$F$26,2,FALSE)))</f>
        <v>-9.0899999999999991E-3</v>
      </c>
      <c r="Q415" s="32">
        <f>IF(Taxi_journeydata_clean!K414="","",1+P415)</f>
        <v>0.99090999999999996</v>
      </c>
      <c r="S415" t="str">
        <f>IF(Taxi_journeydata_clean!K414="","",VLOOKUP(Taxi_journeydata_clean!G414,'Taxi_location&amp;demand'!$A$5:$B$269,2,FALSE))</f>
        <v>Bx</v>
      </c>
      <c r="T415" t="str">
        <f>IF(Taxi_journeydata_clean!K414="","",VLOOKUP(Taxi_journeydata_clean!H414,'Taxi_location&amp;demand'!$A$5:$B$269,2,FALSE))</f>
        <v>Bx</v>
      </c>
      <c r="U415" t="str">
        <f>IF(Taxi_journeydata_clean!K414="","",IF(OR(S415="A",T415="A"),"Y","N"))</f>
        <v>N</v>
      </c>
    </row>
    <row r="416" spans="2:21" x14ac:dyDescent="0.35">
      <c r="B416">
        <f>IF(Taxi_journeydata_clean!J415="","",Taxi_journeydata_clean!J415)</f>
        <v>0.81</v>
      </c>
      <c r="C416" s="18">
        <f>IF(Taxi_journeydata_clean!J415="","",Taxi_journeydata_clean!N415)</f>
        <v>4.9000000033993274</v>
      </c>
      <c r="D416" s="19">
        <f>IF(Taxi_journeydata_clean!K415="","",Taxi_journeydata_clean!K415)</f>
        <v>5.5</v>
      </c>
      <c r="F416" s="19">
        <f>IF(Taxi_journeydata_clean!K415="","",Constant+Dist_Mult*Fare_analysis!B416+Dur_Mult*Fare_analysis!C416)</f>
        <v>4.9710000012577513</v>
      </c>
      <c r="G416" s="19">
        <f>IF(Taxi_journeydata_clean!K415="","",F416*(1+1/EXP(B416)))</f>
        <v>7.1823894490115121</v>
      </c>
      <c r="H416" s="30">
        <f>IF(Taxi_journeydata_clean!K415="","",(G416-F416)/F416)</f>
        <v>0.44485806622294105</v>
      </c>
      <c r="I416" s="31">
        <f>IF(Taxi_journeydata_clean!K415="","",ROUND(ROUNDUP(H416,1),1))</f>
        <v>0.5</v>
      </c>
      <c r="J416" s="32">
        <f>IF(Taxi_journeydata_clean!K415="","",IF(I416&gt;200%,'Taxi_location&amp;demand'!F429,VLOOKUP(I416,'Taxi_location&amp;demand'!$E$5:$F$26,2,FALSE)))</f>
        <v>-6.7670000000000008E-2</v>
      </c>
      <c r="K416" s="32">
        <f>IF(Taxi_journeydata_clean!K415="","",1+J416)</f>
        <v>0.93232999999999999</v>
      </c>
      <c r="M416" s="19">
        <f>IF(Taxi_journeydata_clean!K415="","",F416*(1+R_/EXP(B416)))</f>
        <v>10.70874514134406</v>
      </c>
      <c r="N416" s="30">
        <f>IF(Taxi_journeydata_clean!K415="","",(M416-F416)/F416)</f>
        <v>1.1542436408438057</v>
      </c>
      <c r="O416" s="31">
        <f>IF(Taxi_journeydata_clean!K415="","",ROUND(ROUNDUP(N416,1),1))</f>
        <v>1.2</v>
      </c>
      <c r="P416" s="32">
        <f>IF(Taxi_journeydata_clean!K415="","",IF(O416&gt;200%,'Taxi_location&amp;demand'!F429,VLOOKUP(O416,'Taxi_location&amp;demand'!$E$5:$F$26,2,FALSE)))</f>
        <v>-0.42419999999999997</v>
      </c>
      <c r="Q416" s="32">
        <f>IF(Taxi_journeydata_clean!K415="","",1+P416)</f>
        <v>0.57580000000000009</v>
      </c>
      <c r="S416" t="str">
        <f>IF(Taxi_journeydata_clean!K415="","",VLOOKUP(Taxi_journeydata_clean!G415,'Taxi_location&amp;demand'!$A$5:$B$269,2,FALSE))</f>
        <v>A</v>
      </c>
      <c r="T416" t="str">
        <f>IF(Taxi_journeydata_clean!K415="","",VLOOKUP(Taxi_journeydata_clean!H415,'Taxi_location&amp;demand'!$A$5:$B$269,2,FALSE))</f>
        <v>A</v>
      </c>
      <c r="U416" t="str">
        <f>IF(Taxi_journeydata_clean!K415="","",IF(OR(S416="A",T416="A"),"Y","N"))</f>
        <v>Y</v>
      </c>
    </row>
    <row r="417" spans="2:21" x14ac:dyDescent="0.35">
      <c r="B417">
        <f>IF(Taxi_journeydata_clean!J416="","",Taxi_journeydata_clean!J416)</f>
        <v>3.74</v>
      </c>
      <c r="C417" s="18">
        <f>IF(Taxi_journeydata_clean!J416="","",Taxi_journeydata_clean!N416)</f>
        <v>11.633333328645676</v>
      </c>
      <c r="D417" s="19">
        <f>IF(Taxi_journeydata_clean!K416="","",Taxi_journeydata_clean!K416)</f>
        <v>13.5</v>
      </c>
      <c r="F417" s="19">
        <f>IF(Taxi_journeydata_clean!K416="","",Constant+Dist_Mult*Fare_analysis!B417+Dur_Mult*Fare_analysis!C417)</f>
        <v>12.7363333315989</v>
      </c>
      <c r="G417" s="19">
        <f>IF(Taxi_journeydata_clean!K416="","",F417*(1+1/EXP(B417)))</f>
        <v>13.038873507072379</v>
      </c>
      <c r="H417" s="30">
        <f>IF(Taxi_journeydata_clean!K416="","",(G417-F417)/F417)</f>
        <v>2.3754103131305167E-2</v>
      </c>
      <c r="I417" s="31">
        <f>IF(Taxi_journeydata_clean!K416="","",ROUND(ROUNDUP(H417,1),1))</f>
        <v>0.1</v>
      </c>
      <c r="J417" s="32">
        <f>IF(Taxi_journeydata_clean!K416="","",IF(I417&gt;200%,'Taxi_location&amp;demand'!F430,VLOOKUP(I417,'Taxi_location&amp;demand'!$E$5:$F$26,2,FALSE)))</f>
        <v>-9.0899999999999991E-3</v>
      </c>
      <c r="K417" s="32">
        <f>IF(Taxi_journeydata_clean!K416="","",1+J417)</f>
        <v>0.99090999999999996</v>
      </c>
      <c r="M417" s="19">
        <f>IF(Taxi_journeydata_clean!K416="","",F417*(1+R_/EXP(B417)))</f>
        <v>13.52131420562227</v>
      </c>
      <c r="N417" s="30">
        <f>IF(Taxi_journeydata_clean!K416="","",(M417-F417)/F417)</f>
        <v>6.1633191718987845E-2</v>
      </c>
      <c r="O417" s="31">
        <f>IF(Taxi_journeydata_clean!K416="","",ROUND(ROUNDUP(N417,1),1))</f>
        <v>0.1</v>
      </c>
      <c r="P417" s="32">
        <f>IF(Taxi_journeydata_clean!K416="","",IF(O417&gt;200%,'Taxi_location&amp;demand'!F430,VLOOKUP(O417,'Taxi_location&amp;demand'!$E$5:$F$26,2,FALSE)))</f>
        <v>-9.0899999999999991E-3</v>
      </c>
      <c r="Q417" s="32">
        <f>IF(Taxi_journeydata_clean!K416="","",1+P417)</f>
        <v>0.99090999999999996</v>
      </c>
      <c r="S417" t="str">
        <f>IF(Taxi_journeydata_clean!K416="","",VLOOKUP(Taxi_journeydata_clean!G416,'Taxi_location&amp;demand'!$A$5:$B$269,2,FALSE))</f>
        <v>Bx</v>
      </c>
      <c r="T417" t="str">
        <f>IF(Taxi_journeydata_clean!K416="","",VLOOKUP(Taxi_journeydata_clean!H416,'Taxi_location&amp;demand'!$A$5:$B$269,2,FALSE))</f>
        <v>Bx</v>
      </c>
      <c r="U417" t="str">
        <f>IF(Taxi_journeydata_clean!K416="","",IF(OR(S417="A",T417="A"),"Y","N"))</f>
        <v>N</v>
      </c>
    </row>
    <row r="418" spans="2:21" x14ac:dyDescent="0.35">
      <c r="B418">
        <f>IF(Taxi_journeydata_clean!J417="","",Taxi_journeydata_clean!J417)</f>
        <v>0.45</v>
      </c>
      <c r="C418" s="18">
        <f>IF(Taxi_journeydata_clean!J417="","",Taxi_journeydata_clean!N417)</f>
        <v>4.6666666679084301</v>
      </c>
      <c r="D418" s="19">
        <f>IF(Taxi_journeydata_clean!K417="","",Taxi_journeydata_clean!K417)</f>
        <v>5</v>
      </c>
      <c r="F418" s="19">
        <f>IF(Taxi_journeydata_clean!K417="","",Constant+Dist_Mult*Fare_analysis!B418+Dur_Mult*Fare_analysis!C418)</f>
        <v>4.2366666671261193</v>
      </c>
      <c r="G418" s="19">
        <f>IF(Taxi_journeydata_clean!K417="","",F418*(1+1/EXP(B418)))</f>
        <v>6.9380846031233254</v>
      </c>
      <c r="H418" s="30">
        <f>IF(Taxi_journeydata_clean!K417="","",(G418-F418)/F418)</f>
        <v>0.63762815162177333</v>
      </c>
      <c r="I418" s="31">
        <f>IF(Taxi_journeydata_clean!K417="","",ROUND(ROUNDUP(H418,1),1))</f>
        <v>0.7</v>
      </c>
      <c r="J418" s="32">
        <f>IF(Taxi_journeydata_clean!K417="","",IF(I418&gt;200%,'Taxi_location&amp;demand'!F431,VLOOKUP(I418,'Taxi_location&amp;demand'!$E$5:$F$26,2,FALSE)))</f>
        <v>-0.1111</v>
      </c>
      <c r="K418" s="32">
        <f>IF(Taxi_journeydata_clean!K417="","",1+J418)</f>
        <v>0.88890000000000002</v>
      </c>
      <c r="M418" s="19">
        <f>IF(Taxi_journeydata_clean!K417="","",F418*(1+R_/EXP(B418)))</f>
        <v>11.245856138186621</v>
      </c>
      <c r="N418" s="30">
        <f>IF(Taxi_journeydata_clean!K417="","",(M418-F418)/F418)</f>
        <v>1.654411361990648</v>
      </c>
      <c r="O418" s="31">
        <f>IF(Taxi_journeydata_clean!K417="","",ROUND(ROUNDUP(N418,1),1))</f>
        <v>1.7</v>
      </c>
      <c r="P418" s="32">
        <f>IF(Taxi_journeydata_clean!K417="","",IF(O418&gt;200%,'Taxi_location&amp;demand'!F431,VLOOKUP(O418,'Taxi_location&amp;demand'!$E$5:$F$26,2,FALSE)))</f>
        <v>-0.72719999999999996</v>
      </c>
      <c r="Q418" s="32">
        <f>IF(Taxi_journeydata_clean!K417="","",1+P418)</f>
        <v>0.27280000000000004</v>
      </c>
      <c r="S418" t="str">
        <f>IF(Taxi_journeydata_clean!K417="","",VLOOKUP(Taxi_journeydata_clean!G417,'Taxi_location&amp;demand'!$A$5:$B$269,2,FALSE))</f>
        <v>A</v>
      </c>
      <c r="T418" t="str">
        <f>IF(Taxi_journeydata_clean!K417="","",VLOOKUP(Taxi_journeydata_clean!H417,'Taxi_location&amp;demand'!$A$5:$B$269,2,FALSE))</f>
        <v>A</v>
      </c>
      <c r="U418" t="str">
        <f>IF(Taxi_journeydata_clean!K417="","",IF(OR(S418="A",T418="A"),"Y","N"))</f>
        <v>Y</v>
      </c>
    </row>
    <row r="419" spans="2:21" x14ac:dyDescent="0.35">
      <c r="B419">
        <f>IF(Taxi_journeydata_clean!J418="","",Taxi_journeydata_clean!J418)</f>
        <v>3</v>
      </c>
      <c r="C419" s="18">
        <f>IF(Taxi_journeydata_clean!J418="","",Taxi_journeydata_clean!N418)</f>
        <v>12.266666663344949</v>
      </c>
      <c r="D419" s="19">
        <f>IF(Taxi_journeydata_clean!K418="","",Taxi_journeydata_clean!K418)</f>
        <v>11</v>
      </c>
      <c r="F419" s="19">
        <f>IF(Taxi_journeydata_clean!K418="","",Constant+Dist_Mult*Fare_analysis!B419+Dur_Mult*Fare_analysis!C419)</f>
        <v>11.638666665437633</v>
      </c>
      <c r="G419" s="19">
        <f>IF(Taxi_journeydata_clean!K418="","",F419*(1+1/EXP(B419)))</f>
        <v>12.218121758420555</v>
      </c>
      <c r="H419" s="30">
        <f>IF(Taxi_journeydata_clean!K418="","",(G419-F419)/F419)</f>
        <v>4.978706836786391E-2</v>
      </c>
      <c r="I419" s="31">
        <f>IF(Taxi_journeydata_clean!K418="","",ROUND(ROUNDUP(H419,1),1))</f>
        <v>0.1</v>
      </c>
      <c r="J419" s="32">
        <f>IF(Taxi_journeydata_clean!K418="","",IF(I419&gt;200%,'Taxi_location&amp;demand'!F432,VLOOKUP(I419,'Taxi_location&amp;demand'!$E$5:$F$26,2,FALSE)))</f>
        <v>-9.0899999999999991E-3</v>
      </c>
      <c r="K419" s="32">
        <f>IF(Taxi_journeydata_clean!K418="","",1+J419)</f>
        <v>0.99090999999999996</v>
      </c>
      <c r="M419" s="19">
        <f>IF(Taxi_journeydata_clean!K418="","",F419*(1+R_/EXP(B419)))</f>
        <v>13.142140260754905</v>
      </c>
      <c r="N419" s="30">
        <f>IF(Taxi_journeydata_clean!K418="","",(M419-F419)/F419)</f>
        <v>0.12917919539546666</v>
      </c>
      <c r="O419" s="31">
        <f>IF(Taxi_journeydata_clean!K418="","",ROUND(ROUNDUP(N419,1),1))</f>
        <v>0.2</v>
      </c>
      <c r="P419" s="32">
        <f>IF(Taxi_journeydata_clean!K418="","",IF(O419&gt;200%,'Taxi_location&amp;demand'!F432,VLOOKUP(O419,'Taxi_location&amp;demand'!$E$5:$F$26,2,FALSE)))</f>
        <v>-2.1210000000000003E-2</v>
      </c>
      <c r="Q419" s="32">
        <f>IF(Taxi_journeydata_clean!K418="","",1+P419)</f>
        <v>0.97879000000000005</v>
      </c>
      <c r="S419" t="str">
        <f>IF(Taxi_journeydata_clean!K418="","",VLOOKUP(Taxi_journeydata_clean!G418,'Taxi_location&amp;demand'!$A$5:$B$269,2,FALSE))</f>
        <v>A</v>
      </c>
      <c r="T419" t="str">
        <f>IF(Taxi_journeydata_clean!K418="","",VLOOKUP(Taxi_journeydata_clean!H418,'Taxi_location&amp;demand'!$A$5:$B$269,2,FALSE))</f>
        <v>A</v>
      </c>
      <c r="U419" t="str">
        <f>IF(Taxi_journeydata_clean!K418="","",IF(OR(S419="A",T419="A"),"Y","N"))</f>
        <v>Y</v>
      </c>
    </row>
    <row r="420" spans="2:21" x14ac:dyDescent="0.35">
      <c r="B420">
        <f>IF(Taxi_journeydata_clean!J419="","",Taxi_journeydata_clean!J419)</f>
        <v>1.05</v>
      </c>
      <c r="C420" s="18">
        <f>IF(Taxi_journeydata_clean!J419="","",Taxi_journeydata_clean!N419)</f>
        <v>4.5666666654869914</v>
      </c>
      <c r="D420" s="19">
        <f>IF(Taxi_journeydata_clean!K419="","",Taxi_journeydata_clean!K419)</f>
        <v>5.5</v>
      </c>
      <c r="F420" s="19">
        <f>IF(Taxi_journeydata_clean!K419="","",Constant+Dist_Mult*Fare_analysis!B420+Dur_Mult*Fare_analysis!C420)</f>
        <v>5.2796666662301863</v>
      </c>
      <c r="G420" s="19">
        <f>IF(Taxi_journeydata_clean!K419="","",F420*(1+1/EXP(B420)))</f>
        <v>7.1272213354679748</v>
      </c>
      <c r="H420" s="30">
        <f>IF(Taxi_journeydata_clean!K419="","",(G420-F420)/F420)</f>
        <v>0.34993774911115527</v>
      </c>
      <c r="I420" s="31">
        <f>IF(Taxi_journeydata_clean!K419="","",ROUND(ROUNDUP(H420,1),1))</f>
        <v>0.4</v>
      </c>
      <c r="J420" s="32">
        <f>IF(Taxi_journeydata_clean!K419="","",IF(I420&gt;200%,'Taxi_location&amp;demand'!F433,VLOOKUP(I420,'Taxi_location&amp;demand'!$E$5:$F$26,2,FALSE)))</f>
        <v>-4.6460000000000001E-2</v>
      </c>
      <c r="K420" s="32">
        <f>IF(Taxi_journeydata_clean!K419="","",1+J420)</f>
        <v>0.95354000000000005</v>
      </c>
      <c r="M420" s="19">
        <f>IF(Taxi_journeydata_clean!K419="","",F420*(1+R_/EXP(B420)))</f>
        <v>10.073393901941992</v>
      </c>
      <c r="N420" s="30">
        <f>IF(Taxi_journeydata_clean!K419="","",(M420-F420)/F420)</f>
        <v>0.90796020634663421</v>
      </c>
      <c r="O420" s="31">
        <f>IF(Taxi_journeydata_clean!K419="","",ROUND(ROUNDUP(N420,1),1))</f>
        <v>1</v>
      </c>
      <c r="P420" s="32">
        <f>IF(Taxi_journeydata_clean!K419="","",IF(O420&gt;200%,'Taxi_location&amp;demand'!F433,VLOOKUP(O420,'Taxi_location&amp;demand'!$E$5:$F$26,2,FALSE)))</f>
        <v>-0.28280000000000005</v>
      </c>
      <c r="Q420" s="32">
        <f>IF(Taxi_journeydata_clean!K419="","",1+P420)</f>
        <v>0.71719999999999995</v>
      </c>
      <c r="S420" t="str">
        <f>IF(Taxi_journeydata_clean!K419="","",VLOOKUP(Taxi_journeydata_clean!G419,'Taxi_location&amp;demand'!$A$5:$B$269,2,FALSE))</f>
        <v>A</v>
      </c>
      <c r="T420" t="str">
        <f>IF(Taxi_journeydata_clean!K419="","",VLOOKUP(Taxi_journeydata_clean!H419,'Taxi_location&amp;demand'!$A$5:$B$269,2,FALSE))</f>
        <v>A</v>
      </c>
      <c r="U420" t="str">
        <f>IF(Taxi_journeydata_clean!K419="","",IF(OR(S420="A",T420="A"),"Y","N"))</f>
        <v>Y</v>
      </c>
    </row>
    <row r="421" spans="2:21" x14ac:dyDescent="0.35">
      <c r="B421">
        <f>IF(Taxi_journeydata_clean!J420="","",Taxi_journeydata_clean!J420)</f>
        <v>1.35</v>
      </c>
      <c r="C421" s="18">
        <f>IF(Taxi_journeydata_clean!J420="","",Taxi_journeydata_clean!N420)</f>
        <v>12.250000003259629</v>
      </c>
      <c r="D421" s="19">
        <f>IF(Taxi_journeydata_clean!K420="","",Taxi_journeydata_clean!K420)</f>
        <v>9</v>
      </c>
      <c r="F421" s="19">
        <f>IF(Taxi_journeydata_clean!K420="","",Constant+Dist_Mult*Fare_analysis!B421+Dur_Mult*Fare_analysis!C421)</f>
        <v>8.6625000012060624</v>
      </c>
      <c r="G421" s="19">
        <f>IF(Taxi_journeydata_clean!K420="","",F421*(1+1/EXP(B421)))</f>
        <v>10.908168759363758</v>
      </c>
      <c r="H421" s="30">
        <f>IF(Taxi_journeydata_clean!K420="","",(G421-F421)/F421)</f>
        <v>0.25924026064589151</v>
      </c>
      <c r="I421" s="31">
        <f>IF(Taxi_journeydata_clean!K420="","",ROUND(ROUNDUP(H421,1),1))</f>
        <v>0.3</v>
      </c>
      <c r="J421" s="32">
        <f>IF(Taxi_journeydata_clean!K420="","",IF(I421&gt;200%,'Taxi_location&amp;demand'!F434,VLOOKUP(I421,'Taxi_location&amp;demand'!$E$5:$F$26,2,FALSE)))</f>
        <v>-3.4340000000000002E-2</v>
      </c>
      <c r="K421" s="32">
        <f>IF(Taxi_journeydata_clean!K420="","",1+J421)</f>
        <v>0.96565999999999996</v>
      </c>
      <c r="M421" s="19">
        <f>IF(Taxi_journeydata_clean!K420="","",F421*(1+R_/EXP(B421)))</f>
        <v>14.489187388382982</v>
      </c>
      <c r="N421" s="30">
        <f>IF(Taxi_journeydata_clean!K420="","",(M421-F421)/F421)</f>
        <v>0.67263346451551875</v>
      </c>
      <c r="O421" s="31">
        <f>IF(Taxi_journeydata_clean!K420="","",ROUND(ROUNDUP(N421,1),1))</f>
        <v>0.7</v>
      </c>
      <c r="P421" s="32">
        <f>IF(Taxi_journeydata_clean!K420="","",IF(O421&gt;200%,'Taxi_location&amp;demand'!F434,VLOOKUP(O421,'Taxi_location&amp;demand'!$E$5:$F$26,2,FALSE)))</f>
        <v>-0.1111</v>
      </c>
      <c r="Q421" s="32">
        <f>IF(Taxi_journeydata_clean!K420="","",1+P421)</f>
        <v>0.88890000000000002</v>
      </c>
      <c r="S421" t="str">
        <f>IF(Taxi_journeydata_clean!K420="","",VLOOKUP(Taxi_journeydata_clean!G420,'Taxi_location&amp;demand'!$A$5:$B$269,2,FALSE))</f>
        <v>A</v>
      </c>
      <c r="T421" t="str">
        <f>IF(Taxi_journeydata_clean!K420="","",VLOOKUP(Taxi_journeydata_clean!H420,'Taxi_location&amp;demand'!$A$5:$B$269,2,FALSE))</f>
        <v>A</v>
      </c>
      <c r="U421" t="str">
        <f>IF(Taxi_journeydata_clean!K420="","",IF(OR(S421="A",T421="A"),"Y","N"))</f>
        <v>Y</v>
      </c>
    </row>
    <row r="422" spans="2:21" x14ac:dyDescent="0.35">
      <c r="B422">
        <f>IF(Taxi_journeydata_clean!J421="","",Taxi_journeydata_clean!J421)</f>
        <v>3.2</v>
      </c>
      <c r="C422" s="18">
        <f>IF(Taxi_journeydata_clean!J421="","",Taxi_journeydata_clean!N421)</f>
        <v>16.249999995343387</v>
      </c>
      <c r="D422" s="19">
        <f>IF(Taxi_journeydata_clean!K421="","",Taxi_journeydata_clean!K421)</f>
        <v>13.5</v>
      </c>
      <c r="F422" s="19">
        <f>IF(Taxi_journeydata_clean!K421="","",Constant+Dist_Mult*Fare_analysis!B422+Dur_Mult*Fare_analysis!C422)</f>
        <v>13.472499998277055</v>
      </c>
      <c r="G422" s="19">
        <f>IF(Taxi_journeydata_clean!K421="","",F422*(1+1/EXP(B422)))</f>
        <v>14.021668791305363</v>
      </c>
      <c r="H422" s="30">
        <f>IF(Taxi_journeydata_clean!K421="","",(G422-F422)/F422)</f>
        <v>4.0762203978366218E-2</v>
      </c>
      <c r="I422" s="31">
        <f>IF(Taxi_journeydata_clean!K421="","",ROUND(ROUNDUP(H422,1),1))</f>
        <v>0.1</v>
      </c>
      <c r="J422" s="32">
        <f>IF(Taxi_journeydata_clean!K421="","",IF(I422&gt;200%,'Taxi_location&amp;demand'!F435,VLOOKUP(I422,'Taxi_location&amp;demand'!$E$5:$F$26,2,FALSE)))</f>
        <v>-9.0899999999999991E-3</v>
      </c>
      <c r="K422" s="32">
        <f>IF(Taxi_journeydata_clean!K421="","",1+J422)</f>
        <v>0.99090999999999996</v>
      </c>
      <c r="M422" s="19">
        <f>IF(Taxi_journeydata_clean!K421="","",F422*(1+R_/EXP(B422)))</f>
        <v>14.897391745176671</v>
      </c>
      <c r="N422" s="30">
        <f>IF(Taxi_journeydata_clean!K421="","",(M422-F422)/F422)</f>
        <v>0.10576297992813809</v>
      </c>
      <c r="O422" s="31">
        <f>IF(Taxi_journeydata_clean!K421="","",ROUND(ROUNDUP(N422,1),1))</f>
        <v>0.2</v>
      </c>
      <c r="P422" s="32">
        <f>IF(Taxi_journeydata_clean!K421="","",IF(O422&gt;200%,'Taxi_location&amp;demand'!F435,VLOOKUP(O422,'Taxi_location&amp;demand'!$E$5:$F$26,2,FALSE)))</f>
        <v>-2.1210000000000003E-2</v>
      </c>
      <c r="Q422" s="32">
        <f>IF(Taxi_journeydata_clean!K421="","",1+P422)</f>
        <v>0.97879000000000005</v>
      </c>
      <c r="S422" t="str">
        <f>IF(Taxi_journeydata_clean!K421="","",VLOOKUP(Taxi_journeydata_clean!G421,'Taxi_location&amp;demand'!$A$5:$B$269,2,FALSE))</f>
        <v>A</v>
      </c>
      <c r="T422" t="str">
        <f>IF(Taxi_journeydata_clean!K421="","",VLOOKUP(Taxi_journeydata_clean!H421,'Taxi_location&amp;demand'!$A$5:$B$269,2,FALSE))</f>
        <v>A</v>
      </c>
      <c r="U422" t="str">
        <f>IF(Taxi_journeydata_clean!K421="","",IF(OR(S422="A",T422="A"),"Y","N"))</f>
        <v>Y</v>
      </c>
    </row>
    <row r="423" spans="2:21" x14ac:dyDescent="0.35">
      <c r="B423">
        <f>IF(Taxi_journeydata_clean!J422="","",Taxi_journeydata_clean!J422)</f>
        <v>0.62</v>
      </c>
      <c r="C423" s="18">
        <f>IF(Taxi_journeydata_clean!J422="","",Taxi_journeydata_clean!N422)</f>
        <v>3.5500000021420419</v>
      </c>
      <c r="D423" s="19">
        <f>IF(Taxi_journeydata_clean!K422="","",Taxi_journeydata_clean!K422)</f>
        <v>4.5</v>
      </c>
      <c r="F423" s="19">
        <f>IF(Taxi_journeydata_clean!K422="","",Constant+Dist_Mult*Fare_analysis!B423+Dur_Mult*Fare_analysis!C423)</f>
        <v>4.1295000007925555</v>
      </c>
      <c r="G423" s="19">
        <f>IF(Taxi_journeydata_clean!K422="","",F423*(1+1/EXP(B423)))</f>
        <v>6.3509415562661147</v>
      </c>
      <c r="H423" s="30">
        <f>IF(Taxi_journeydata_clean!K422="","",(G423-F423)/F423)</f>
        <v>0.53794443759467447</v>
      </c>
      <c r="I423" s="31">
        <f>IF(Taxi_journeydata_clean!K422="","",ROUND(ROUNDUP(H423,1),1))</f>
        <v>0.6</v>
      </c>
      <c r="J423" s="32">
        <f>IF(Taxi_journeydata_clean!K422="","",IF(I423&gt;200%,'Taxi_location&amp;demand'!F436,VLOOKUP(I423,'Taxi_location&amp;demand'!$E$5:$F$26,2,FALSE)))</f>
        <v>-8.8880000000000001E-2</v>
      </c>
      <c r="K423" s="32">
        <f>IF(Taxi_journeydata_clean!K422="","",1+J423)</f>
        <v>0.91112000000000004</v>
      </c>
      <c r="M423" s="19">
        <f>IF(Taxi_journeydata_clean!K422="","",F423*(1+R_/EXP(B423)))</f>
        <v>9.8933266763024328</v>
      </c>
      <c r="N423" s="30">
        <f>IF(Taxi_journeydata_clean!K422="","",(M423-F423)/F423)</f>
        <v>1.3957686582888129</v>
      </c>
      <c r="O423" s="31">
        <f>IF(Taxi_journeydata_clean!K422="","",ROUND(ROUNDUP(N423,1),1))</f>
        <v>1.4</v>
      </c>
      <c r="P423" s="32">
        <f>IF(Taxi_journeydata_clean!K422="","",IF(O423&gt;200%,'Taxi_location&amp;demand'!F436,VLOOKUP(O423,'Taxi_location&amp;demand'!$E$5:$F$26,2,FALSE)))</f>
        <v>-0.5454</v>
      </c>
      <c r="Q423" s="32">
        <f>IF(Taxi_journeydata_clean!K422="","",1+P423)</f>
        <v>0.4546</v>
      </c>
      <c r="S423" t="str">
        <f>IF(Taxi_journeydata_clean!K422="","",VLOOKUP(Taxi_journeydata_clean!G422,'Taxi_location&amp;demand'!$A$5:$B$269,2,FALSE))</f>
        <v>A</v>
      </c>
      <c r="T423" t="str">
        <f>IF(Taxi_journeydata_clean!K422="","",VLOOKUP(Taxi_journeydata_clean!H422,'Taxi_location&amp;demand'!$A$5:$B$269,2,FALSE))</f>
        <v>A</v>
      </c>
      <c r="U423" t="str">
        <f>IF(Taxi_journeydata_clean!K422="","",IF(OR(S423="A",T423="A"),"Y","N"))</f>
        <v>Y</v>
      </c>
    </row>
    <row r="424" spans="2:21" x14ac:dyDescent="0.35">
      <c r="B424">
        <f>IF(Taxi_journeydata_clean!J423="","",Taxi_journeydata_clean!J423)</f>
        <v>3.31</v>
      </c>
      <c r="C424" s="18">
        <f>IF(Taxi_journeydata_clean!J423="","",Taxi_journeydata_clean!N423)</f>
        <v>21.883333335863426</v>
      </c>
      <c r="D424" s="19">
        <f>IF(Taxi_journeydata_clean!K423="","",Taxi_journeydata_clean!K423)</f>
        <v>14.5</v>
      </c>
      <c r="F424" s="19">
        <f>IF(Taxi_journeydata_clean!K423="","",Constant+Dist_Mult*Fare_analysis!B424+Dur_Mult*Fare_analysis!C424)</f>
        <v>15.754833334269467</v>
      </c>
      <c r="G424" s="19">
        <f>IF(Taxi_journeydata_clean!K423="","",F424*(1+1/EXP(B424)))</f>
        <v>16.330139565764874</v>
      </c>
      <c r="H424" s="30">
        <f>IF(Taxi_journeydata_clean!K423="","",(G424-F424)/F424)</f>
        <v>3.6516173753740534E-2</v>
      </c>
      <c r="I424" s="31">
        <f>IF(Taxi_journeydata_clean!K423="","",ROUND(ROUNDUP(H424,1),1))</f>
        <v>0.1</v>
      </c>
      <c r="J424" s="32">
        <f>IF(Taxi_journeydata_clean!K423="","",IF(I424&gt;200%,'Taxi_location&amp;demand'!F437,VLOOKUP(I424,'Taxi_location&amp;demand'!$E$5:$F$26,2,FALSE)))</f>
        <v>-9.0899999999999991E-3</v>
      </c>
      <c r="K424" s="32">
        <f>IF(Taxi_journeydata_clean!K423="","",1+J424)</f>
        <v>0.99090999999999996</v>
      </c>
      <c r="M424" s="19">
        <f>IF(Taxi_journeydata_clean!K423="","",F424*(1+R_/EXP(B424)))</f>
        <v>17.247542154589247</v>
      </c>
      <c r="N424" s="30">
        <f>IF(Taxi_journeydata_clean!K423="","",(M424-F424)/F424)</f>
        <v>9.4746087670307663E-2</v>
      </c>
      <c r="O424" s="31">
        <f>IF(Taxi_journeydata_clean!K423="","",ROUND(ROUNDUP(N424,1),1))</f>
        <v>0.1</v>
      </c>
      <c r="P424" s="32">
        <f>IF(Taxi_journeydata_clean!K423="","",IF(O424&gt;200%,'Taxi_location&amp;demand'!F437,VLOOKUP(O424,'Taxi_location&amp;demand'!$E$5:$F$26,2,FALSE)))</f>
        <v>-9.0899999999999991E-3</v>
      </c>
      <c r="Q424" s="32">
        <f>IF(Taxi_journeydata_clean!K423="","",1+P424)</f>
        <v>0.99090999999999996</v>
      </c>
      <c r="S424" t="str">
        <f>IF(Taxi_journeydata_clean!K423="","",VLOOKUP(Taxi_journeydata_clean!G423,'Taxi_location&amp;demand'!$A$5:$B$269,2,FALSE))</f>
        <v>Q</v>
      </c>
      <c r="T424" t="str">
        <f>IF(Taxi_journeydata_clean!K423="","",VLOOKUP(Taxi_journeydata_clean!H423,'Taxi_location&amp;demand'!$A$5:$B$269,2,FALSE))</f>
        <v>Q</v>
      </c>
      <c r="U424" t="str">
        <f>IF(Taxi_journeydata_clean!K423="","",IF(OR(S424="A",T424="A"),"Y","N"))</f>
        <v>N</v>
      </c>
    </row>
    <row r="425" spans="2:21" x14ac:dyDescent="0.35">
      <c r="B425">
        <f>IF(Taxi_journeydata_clean!J424="","",Taxi_journeydata_clean!J424)</f>
        <v>1.53</v>
      </c>
      <c r="C425" s="18">
        <f>IF(Taxi_journeydata_clean!J424="","",Taxi_journeydata_clean!N424)</f>
        <v>9.7166666644625366</v>
      </c>
      <c r="D425" s="19">
        <f>IF(Taxi_journeydata_clean!K424="","",Taxi_journeydata_clean!K424)</f>
        <v>8</v>
      </c>
      <c r="F425" s="19">
        <f>IF(Taxi_journeydata_clean!K424="","",Constant+Dist_Mult*Fare_analysis!B425+Dur_Mult*Fare_analysis!C425)</f>
        <v>8.0491666658511392</v>
      </c>
      <c r="G425" s="19">
        <f>IF(Taxi_journeydata_clean!K424="","",F425*(1+1/EXP(B425)))</f>
        <v>9.7920983411789742</v>
      </c>
      <c r="H425" s="30">
        <f>IF(Taxi_journeydata_clean!K424="","",(G425-F425)/F425)</f>
        <v>0.21653566731600693</v>
      </c>
      <c r="I425" s="31">
        <f>IF(Taxi_journeydata_clean!K424="","",ROUND(ROUNDUP(H425,1),1))</f>
        <v>0.3</v>
      </c>
      <c r="J425" s="32">
        <f>IF(Taxi_journeydata_clean!K424="","",IF(I425&gt;200%,'Taxi_location&amp;demand'!F438,VLOOKUP(I425,'Taxi_location&amp;demand'!$E$5:$F$26,2,FALSE)))</f>
        <v>-3.4340000000000002E-2</v>
      </c>
      <c r="K425" s="32">
        <f>IF(Taxi_journeydata_clean!K424="","",1+J425)</f>
        <v>0.96565999999999996</v>
      </c>
      <c r="M425" s="19">
        <f>IF(Taxi_journeydata_clean!K424="","",F425*(1+R_/EXP(B425)))</f>
        <v>12.571435576816993</v>
      </c>
      <c r="N425" s="30">
        <f>IF(Taxi_journeydata_clean!K424="","",(M425-F425)/F425)</f>
        <v>0.56183069610817382</v>
      </c>
      <c r="O425" s="31">
        <f>IF(Taxi_journeydata_clean!K424="","",ROUND(ROUNDUP(N425,1),1))</f>
        <v>0.6</v>
      </c>
      <c r="P425" s="32">
        <f>IF(Taxi_journeydata_clean!K424="","",IF(O425&gt;200%,'Taxi_location&amp;demand'!F438,VLOOKUP(O425,'Taxi_location&amp;demand'!$E$5:$F$26,2,FALSE)))</f>
        <v>-8.8880000000000001E-2</v>
      </c>
      <c r="Q425" s="32">
        <f>IF(Taxi_journeydata_clean!K424="","",1+P425)</f>
        <v>0.91112000000000004</v>
      </c>
      <c r="S425" t="str">
        <f>IF(Taxi_journeydata_clean!K424="","",VLOOKUP(Taxi_journeydata_clean!G424,'Taxi_location&amp;demand'!$A$5:$B$269,2,FALSE))</f>
        <v>A</v>
      </c>
      <c r="T425" t="str">
        <f>IF(Taxi_journeydata_clean!K424="","",VLOOKUP(Taxi_journeydata_clean!H424,'Taxi_location&amp;demand'!$A$5:$B$269,2,FALSE))</f>
        <v>A</v>
      </c>
      <c r="U425" t="str">
        <f>IF(Taxi_journeydata_clean!K424="","",IF(OR(S425="A",T425="A"),"Y","N"))</f>
        <v>Y</v>
      </c>
    </row>
    <row r="426" spans="2:21" x14ac:dyDescent="0.35">
      <c r="B426">
        <f>IF(Taxi_journeydata_clean!J425="","",Taxi_journeydata_clean!J425)</f>
        <v>1</v>
      </c>
      <c r="C426" s="18">
        <f>IF(Taxi_journeydata_clean!J425="","",Taxi_journeydata_clean!N425)</f>
        <v>6.7666666663717479</v>
      </c>
      <c r="D426" s="19">
        <f>IF(Taxi_journeydata_clean!K425="","",Taxi_journeydata_clean!K425)</f>
        <v>6.5</v>
      </c>
      <c r="F426" s="19">
        <f>IF(Taxi_journeydata_clean!K425="","",Constant+Dist_Mult*Fare_analysis!B426+Dur_Mult*Fare_analysis!C426)</f>
        <v>6.0036666665575469</v>
      </c>
      <c r="G426" s="19">
        <f>IF(Taxi_journeydata_clean!K425="","",F426*(1+1/EXP(B426)))</f>
        <v>8.2122922048303533</v>
      </c>
      <c r="H426" s="30">
        <f>IF(Taxi_journeydata_clean!K425="","",(G426-F426)/F426)</f>
        <v>0.36787944117144233</v>
      </c>
      <c r="I426" s="31">
        <f>IF(Taxi_journeydata_clean!K425="","",ROUND(ROUNDUP(H426,1),1))</f>
        <v>0.4</v>
      </c>
      <c r="J426" s="32">
        <f>IF(Taxi_journeydata_clean!K425="","",IF(I426&gt;200%,'Taxi_location&amp;demand'!F439,VLOOKUP(I426,'Taxi_location&amp;demand'!$E$5:$F$26,2,FALSE)))</f>
        <v>-4.6460000000000001E-2</v>
      </c>
      <c r="K426" s="32">
        <f>IF(Taxi_journeydata_clean!K425="","",1+J426)</f>
        <v>0.95354000000000005</v>
      </c>
      <c r="M426" s="19">
        <f>IF(Taxi_journeydata_clean!K425="","",F426*(1+R_/EXP(B426)))</f>
        <v>11.734240474516858</v>
      </c>
      <c r="N426" s="30">
        <f>IF(Taxi_journeydata_clean!K425="","",(M426-F426)/F426)</f>
        <v>0.95451232159182731</v>
      </c>
      <c r="O426" s="31">
        <f>IF(Taxi_journeydata_clean!K425="","",ROUND(ROUNDUP(N426,1),1))</f>
        <v>1</v>
      </c>
      <c r="P426" s="32">
        <f>IF(Taxi_journeydata_clean!K425="","",IF(O426&gt;200%,'Taxi_location&amp;demand'!F439,VLOOKUP(O426,'Taxi_location&amp;demand'!$E$5:$F$26,2,FALSE)))</f>
        <v>-0.28280000000000005</v>
      </c>
      <c r="Q426" s="32">
        <f>IF(Taxi_journeydata_clean!K425="","",1+P426)</f>
        <v>0.71719999999999995</v>
      </c>
      <c r="S426" t="str">
        <f>IF(Taxi_journeydata_clean!K425="","",VLOOKUP(Taxi_journeydata_clean!G425,'Taxi_location&amp;demand'!$A$5:$B$269,2,FALSE))</f>
        <v>A</v>
      </c>
      <c r="T426" t="str">
        <f>IF(Taxi_journeydata_clean!K425="","",VLOOKUP(Taxi_journeydata_clean!H425,'Taxi_location&amp;demand'!$A$5:$B$269,2,FALSE))</f>
        <v>A</v>
      </c>
      <c r="U426" t="str">
        <f>IF(Taxi_journeydata_clean!K425="","",IF(OR(S426="A",T426="A"),"Y","N"))</f>
        <v>Y</v>
      </c>
    </row>
    <row r="427" spans="2:21" x14ac:dyDescent="0.35">
      <c r="B427">
        <f>IF(Taxi_journeydata_clean!J426="","",Taxi_journeydata_clean!J426)</f>
        <v>1.85</v>
      </c>
      <c r="C427" s="18">
        <f>IF(Taxi_journeydata_clean!J426="","",Taxi_journeydata_clean!N426)</f>
        <v>2.9666666686534882</v>
      </c>
      <c r="D427" s="19">
        <f>IF(Taxi_journeydata_clean!K426="","",Taxi_journeydata_clean!K426)</f>
        <v>7</v>
      </c>
      <c r="F427" s="19">
        <f>IF(Taxi_journeydata_clean!K426="","",Constant+Dist_Mult*Fare_analysis!B427+Dur_Mult*Fare_analysis!C427)</f>
        <v>6.1276666674017903</v>
      </c>
      <c r="G427" s="19">
        <f>IF(Taxi_journeydata_clean!K426="","",F427*(1+1/EXP(B427)))</f>
        <v>7.0911636102985183</v>
      </c>
      <c r="H427" s="30">
        <f>IF(Taxi_journeydata_clean!K426="","",(G427-F427)/F427)</f>
        <v>0.15723716631362766</v>
      </c>
      <c r="I427" s="31">
        <f>IF(Taxi_journeydata_clean!K426="","",ROUND(ROUNDUP(H427,1),1))</f>
        <v>0.2</v>
      </c>
      <c r="J427" s="32">
        <f>IF(Taxi_journeydata_clean!K426="","",IF(I427&gt;200%,'Taxi_location&amp;demand'!F440,VLOOKUP(I427,'Taxi_location&amp;demand'!$E$5:$F$26,2,FALSE)))</f>
        <v>-2.1210000000000003E-2</v>
      </c>
      <c r="K427" s="32">
        <f>IF(Taxi_journeydata_clean!K426="","",1+J427)</f>
        <v>0.97879000000000005</v>
      </c>
      <c r="M427" s="19">
        <f>IF(Taxi_journeydata_clean!K426="","",F427*(1+R_/EXP(B427)))</f>
        <v>8.6275881114554984</v>
      </c>
      <c r="N427" s="30">
        <f>IF(Taxi_journeydata_clean!K426="","",(M427-F427)/F427)</f>
        <v>0.40797281897739179</v>
      </c>
      <c r="O427" s="31">
        <f>IF(Taxi_journeydata_clean!K426="","",ROUND(ROUNDUP(N427,1),1))</f>
        <v>0.5</v>
      </c>
      <c r="P427" s="32">
        <f>IF(Taxi_journeydata_clean!K426="","",IF(O427&gt;200%,'Taxi_location&amp;demand'!F440,VLOOKUP(O427,'Taxi_location&amp;demand'!$E$5:$F$26,2,FALSE)))</f>
        <v>-6.7670000000000008E-2</v>
      </c>
      <c r="Q427" s="32">
        <f>IF(Taxi_journeydata_clean!K426="","",1+P427)</f>
        <v>0.93232999999999999</v>
      </c>
      <c r="S427" t="str">
        <f>IF(Taxi_journeydata_clean!K426="","",VLOOKUP(Taxi_journeydata_clean!G426,'Taxi_location&amp;demand'!$A$5:$B$269,2,FALSE))</f>
        <v>Q</v>
      </c>
      <c r="T427" t="str">
        <f>IF(Taxi_journeydata_clean!K426="","",VLOOKUP(Taxi_journeydata_clean!H426,'Taxi_location&amp;demand'!$A$5:$B$269,2,FALSE))</f>
        <v>Q</v>
      </c>
      <c r="U427" t="str">
        <f>IF(Taxi_journeydata_clean!K426="","",IF(OR(S427="A",T427="A"),"Y","N"))</f>
        <v>N</v>
      </c>
    </row>
    <row r="428" spans="2:21" x14ac:dyDescent="0.35">
      <c r="B428">
        <f>IF(Taxi_journeydata_clean!J427="","",Taxi_journeydata_clean!J427)</f>
        <v>0.12</v>
      </c>
      <c r="C428" s="18">
        <f>IF(Taxi_journeydata_clean!J427="","",Taxi_journeydata_clean!N427)</f>
        <v>5.3333333332557231</v>
      </c>
      <c r="D428" s="19">
        <f>IF(Taxi_journeydata_clean!K427="","",Taxi_journeydata_clean!K427)</f>
        <v>4.5</v>
      </c>
      <c r="F428" s="19">
        <f>IF(Taxi_journeydata_clean!K427="","",Constant+Dist_Mult*Fare_analysis!B428+Dur_Mult*Fare_analysis!C428)</f>
        <v>3.8893333333046174</v>
      </c>
      <c r="G428" s="19">
        <f>IF(Taxi_journeydata_clean!K427="","",F428*(1+1/EXP(B428)))</f>
        <v>7.3388625518177468</v>
      </c>
      <c r="H428" s="30">
        <f>IF(Taxi_journeydata_clean!K427="","",(G428-F428)/F428)</f>
        <v>0.88692043671715759</v>
      </c>
      <c r="I428" s="31">
        <f>IF(Taxi_journeydata_clean!K427="","",ROUND(ROUNDUP(H428,1),1))</f>
        <v>0.9</v>
      </c>
      <c r="J428" s="32">
        <f>IF(Taxi_journeydata_clean!K427="","",IF(I428&gt;200%,'Taxi_location&amp;demand'!F441,VLOOKUP(I428,'Taxi_location&amp;demand'!$E$5:$F$26,2,FALSE)))</f>
        <v>-0.19190000000000002</v>
      </c>
      <c r="K428" s="32">
        <f>IF(Taxi_journeydata_clean!K427="","",1+J428)</f>
        <v>0.80810000000000004</v>
      </c>
      <c r="M428" s="19">
        <f>IF(Taxi_journeydata_clean!K427="","",F428*(1+R_/EXP(B428)))</f>
        <v>12.839597398828611</v>
      </c>
      <c r="N428" s="30">
        <f>IF(Taxi_journeydata_clean!K427="","",(M428-F428)/F428)</f>
        <v>2.3012334758973449</v>
      </c>
      <c r="O428" s="31">
        <f>IF(Taxi_journeydata_clean!K427="","",ROUND(ROUNDUP(N428,1),1))</f>
        <v>2.4</v>
      </c>
      <c r="P428" s="32">
        <f>IF(Taxi_journeydata_clean!K427="","",IF(O428&gt;200%,'Taxi_location&amp;demand'!F441,VLOOKUP(O428,'Taxi_location&amp;demand'!$E$5:$F$26,2,FALSE)))</f>
        <v>0</v>
      </c>
      <c r="Q428" s="32">
        <f>IF(Taxi_journeydata_clean!K427="","",1+P428)</f>
        <v>1</v>
      </c>
      <c r="S428" t="str">
        <f>IF(Taxi_journeydata_clean!K427="","",VLOOKUP(Taxi_journeydata_clean!G427,'Taxi_location&amp;demand'!$A$5:$B$269,2,FALSE))</f>
        <v>Q</v>
      </c>
      <c r="T428" t="str">
        <f>IF(Taxi_journeydata_clean!K427="","",VLOOKUP(Taxi_journeydata_clean!H427,'Taxi_location&amp;demand'!$A$5:$B$269,2,FALSE))</f>
        <v>Q</v>
      </c>
      <c r="U428" t="str">
        <f>IF(Taxi_journeydata_clean!K427="","",IF(OR(S428="A",T428="A"),"Y","N"))</f>
        <v>N</v>
      </c>
    </row>
    <row r="429" spans="2:21" x14ac:dyDescent="0.35">
      <c r="B429">
        <f>IF(Taxi_journeydata_clean!J428="","",Taxi_journeydata_clean!J428)</f>
        <v>1.04</v>
      </c>
      <c r="C429" s="18">
        <f>IF(Taxi_journeydata_clean!J428="","",Taxi_journeydata_clean!N428)</f>
        <v>8.9666666672565043</v>
      </c>
      <c r="D429" s="19">
        <f>IF(Taxi_journeydata_clean!K428="","",Taxi_journeydata_clean!K428)</f>
        <v>7.5</v>
      </c>
      <c r="F429" s="19">
        <f>IF(Taxi_journeydata_clean!K428="","",Constant+Dist_Mult*Fare_analysis!B429+Dur_Mult*Fare_analysis!C429)</f>
        <v>6.8896666668849065</v>
      </c>
      <c r="G429" s="19">
        <f>IF(Taxi_journeydata_clean!K428="","",F429*(1+1/EXP(B429)))</f>
        <v>9.3248516074307197</v>
      </c>
      <c r="H429" s="30">
        <f>IF(Taxi_journeydata_clean!K428="","",(G429-F429)/F429)</f>
        <v>0.3534546819587801</v>
      </c>
      <c r="I429" s="31">
        <f>IF(Taxi_journeydata_clean!K428="","",ROUND(ROUNDUP(H429,1),1))</f>
        <v>0.4</v>
      </c>
      <c r="J429" s="32">
        <f>IF(Taxi_journeydata_clean!K428="","",IF(I429&gt;200%,'Taxi_location&amp;demand'!F442,VLOOKUP(I429,'Taxi_location&amp;demand'!$E$5:$F$26,2,FALSE)))</f>
        <v>-4.6460000000000001E-2</v>
      </c>
      <c r="K429" s="32">
        <f>IF(Taxi_journeydata_clean!K428="","",1+J429)</f>
        <v>0.95354000000000005</v>
      </c>
      <c r="M429" s="19">
        <f>IF(Taxi_journeydata_clean!K428="","",F429*(1+R_/EXP(B429)))</f>
        <v>13.208079089455147</v>
      </c>
      <c r="N429" s="30">
        <f>IF(Taxi_journeydata_clean!K428="","",(M429-F429)/F429)</f>
        <v>0.91708535812619318</v>
      </c>
      <c r="O429" s="31">
        <f>IF(Taxi_journeydata_clean!K428="","",ROUND(ROUNDUP(N429,1),1))</f>
        <v>1</v>
      </c>
      <c r="P429" s="32">
        <f>IF(Taxi_journeydata_clean!K428="","",IF(O429&gt;200%,'Taxi_location&amp;demand'!F442,VLOOKUP(O429,'Taxi_location&amp;demand'!$E$5:$F$26,2,FALSE)))</f>
        <v>-0.28280000000000005</v>
      </c>
      <c r="Q429" s="32">
        <f>IF(Taxi_journeydata_clean!K428="","",1+P429)</f>
        <v>0.71719999999999995</v>
      </c>
      <c r="S429" t="str">
        <f>IF(Taxi_journeydata_clean!K428="","",VLOOKUP(Taxi_journeydata_clean!G428,'Taxi_location&amp;demand'!$A$5:$B$269,2,FALSE))</f>
        <v>Bx</v>
      </c>
      <c r="T429" t="str">
        <f>IF(Taxi_journeydata_clean!K428="","",VLOOKUP(Taxi_journeydata_clean!H428,'Taxi_location&amp;demand'!$A$5:$B$269,2,FALSE))</f>
        <v>Bx</v>
      </c>
      <c r="U429" t="str">
        <f>IF(Taxi_journeydata_clean!K428="","",IF(OR(S429="A",T429="A"),"Y","N"))</f>
        <v>N</v>
      </c>
    </row>
    <row r="430" spans="2:21" x14ac:dyDescent="0.35">
      <c r="B430">
        <f>IF(Taxi_journeydata_clean!J429="","",Taxi_journeydata_clean!J429)</f>
        <v>1.63</v>
      </c>
      <c r="C430" s="18">
        <f>IF(Taxi_journeydata_clean!J429="","",Taxi_journeydata_clean!N429)</f>
        <v>11.599999997997656</v>
      </c>
      <c r="D430" s="19">
        <f>IF(Taxi_journeydata_clean!K429="","",Taxi_journeydata_clean!K429)</f>
        <v>9.5</v>
      </c>
      <c r="F430" s="19">
        <f>IF(Taxi_journeydata_clean!K429="","",Constant+Dist_Mult*Fare_analysis!B430+Dur_Mult*Fare_analysis!C430)</f>
        <v>8.9259999992591332</v>
      </c>
      <c r="G430" s="19">
        <f>IF(Taxi_journeydata_clean!K429="","",F430*(1+1/EXP(B430)))</f>
        <v>10.674867377770768</v>
      </c>
      <c r="H430" s="30">
        <f>IF(Taxi_journeydata_clean!K429="","",(G430-F430)/F430)</f>
        <v>0.19592957412690934</v>
      </c>
      <c r="I430" s="31">
        <f>IF(Taxi_journeydata_clean!K429="","",ROUND(ROUNDUP(H430,1),1))</f>
        <v>0.2</v>
      </c>
      <c r="J430" s="32">
        <f>IF(Taxi_journeydata_clean!K429="","",IF(I430&gt;200%,'Taxi_location&amp;demand'!F443,VLOOKUP(I430,'Taxi_location&amp;demand'!$E$5:$F$26,2,FALSE)))</f>
        <v>-2.1210000000000003E-2</v>
      </c>
      <c r="K430" s="32">
        <f>IF(Taxi_journeydata_clean!K429="","",1+J430)</f>
        <v>0.97879000000000005</v>
      </c>
      <c r="M430" s="19">
        <f>IF(Taxi_journeydata_clean!K429="","",F430*(1+R_/EXP(B430)))</f>
        <v>13.463669884544746</v>
      </c>
      <c r="N430" s="30">
        <f>IF(Taxi_journeydata_clean!K429="","",(M430-F430)/F430)</f>
        <v>0.50836543643986598</v>
      </c>
      <c r="O430" s="31">
        <f>IF(Taxi_journeydata_clean!K429="","",ROUND(ROUNDUP(N430,1),1))</f>
        <v>0.6</v>
      </c>
      <c r="P430" s="32">
        <f>IF(Taxi_journeydata_clean!K429="","",IF(O430&gt;200%,'Taxi_location&amp;demand'!F443,VLOOKUP(O430,'Taxi_location&amp;demand'!$E$5:$F$26,2,FALSE)))</f>
        <v>-8.8880000000000001E-2</v>
      </c>
      <c r="Q430" s="32">
        <f>IF(Taxi_journeydata_clean!K429="","",1+P430)</f>
        <v>0.91112000000000004</v>
      </c>
      <c r="S430" t="str">
        <f>IF(Taxi_journeydata_clean!K429="","",VLOOKUP(Taxi_journeydata_clean!G429,'Taxi_location&amp;demand'!$A$5:$B$269,2,FALSE))</f>
        <v>A</v>
      </c>
      <c r="T430" t="str">
        <f>IF(Taxi_journeydata_clean!K429="","",VLOOKUP(Taxi_journeydata_clean!H429,'Taxi_location&amp;demand'!$A$5:$B$269,2,FALSE))</f>
        <v>A</v>
      </c>
      <c r="U430" t="str">
        <f>IF(Taxi_journeydata_clean!K429="","",IF(OR(S430="A",T430="A"),"Y","N"))</f>
        <v>Y</v>
      </c>
    </row>
    <row r="431" spans="2:21" x14ac:dyDescent="0.35">
      <c r="B431">
        <f>IF(Taxi_journeydata_clean!J430="","",Taxi_journeydata_clean!J430)</f>
        <v>3.88</v>
      </c>
      <c r="C431" s="18">
        <f>IF(Taxi_journeydata_clean!J430="","",Taxi_journeydata_clean!N430)</f>
        <v>14.633333338424563</v>
      </c>
      <c r="D431" s="19">
        <f>IF(Taxi_journeydata_clean!K430="","",Taxi_journeydata_clean!K430)</f>
        <v>15</v>
      </c>
      <c r="F431" s="19">
        <f>IF(Taxi_journeydata_clean!K430="","",Constant+Dist_Mult*Fare_analysis!B431+Dur_Mult*Fare_analysis!C431)</f>
        <v>14.098333335217088</v>
      </c>
      <c r="G431" s="19">
        <f>IF(Taxi_journeydata_clean!K430="","",F431*(1+1/EXP(B431)))</f>
        <v>14.389475552276167</v>
      </c>
      <c r="H431" s="30">
        <f>IF(Taxi_journeydata_clean!K430="","",(G431-F431)/F431)</f>
        <v>2.065082518171258E-2</v>
      </c>
      <c r="I431" s="31">
        <f>IF(Taxi_journeydata_clean!K430="","",ROUND(ROUNDUP(H431,1),1))</f>
        <v>0.1</v>
      </c>
      <c r="J431" s="32">
        <f>IF(Taxi_journeydata_clean!K430="","",IF(I431&gt;200%,'Taxi_location&amp;demand'!F444,VLOOKUP(I431,'Taxi_location&amp;demand'!$E$5:$F$26,2,FALSE)))</f>
        <v>-9.0899999999999991E-3</v>
      </c>
      <c r="K431" s="32">
        <f>IF(Taxi_journeydata_clean!K430="","",1+J431)</f>
        <v>0.99090999999999996</v>
      </c>
      <c r="M431" s="19">
        <f>IF(Taxi_journeydata_clean!K430="","",F431*(1+R_/EXP(B431)))</f>
        <v>14.853740684520265</v>
      </c>
      <c r="N431" s="30">
        <f>IF(Taxi_journeydata_clean!K430="","",(M431-F431)/F431)</f>
        <v>5.3581322794815638E-2</v>
      </c>
      <c r="O431" s="31">
        <f>IF(Taxi_journeydata_clean!K430="","",ROUND(ROUNDUP(N431,1),1))</f>
        <v>0.1</v>
      </c>
      <c r="P431" s="32">
        <f>IF(Taxi_journeydata_clean!K430="","",IF(O431&gt;200%,'Taxi_location&amp;demand'!F444,VLOOKUP(O431,'Taxi_location&amp;demand'!$E$5:$F$26,2,FALSE)))</f>
        <v>-9.0899999999999991E-3</v>
      </c>
      <c r="Q431" s="32">
        <f>IF(Taxi_journeydata_clean!K430="","",1+P431)</f>
        <v>0.99090999999999996</v>
      </c>
      <c r="S431" t="str">
        <f>IF(Taxi_journeydata_clean!K430="","",VLOOKUP(Taxi_journeydata_clean!G430,'Taxi_location&amp;demand'!$A$5:$B$269,2,FALSE))</f>
        <v>A</v>
      </c>
      <c r="T431" t="str">
        <f>IF(Taxi_journeydata_clean!K430="","",VLOOKUP(Taxi_journeydata_clean!H430,'Taxi_location&amp;demand'!$A$5:$B$269,2,FALSE))</f>
        <v>A</v>
      </c>
      <c r="U431" t="str">
        <f>IF(Taxi_journeydata_clean!K430="","",IF(OR(S431="A",T431="A"),"Y","N"))</f>
        <v>Y</v>
      </c>
    </row>
    <row r="432" spans="2:21" x14ac:dyDescent="0.35">
      <c r="B432">
        <f>IF(Taxi_journeydata_clean!J431="","",Taxi_journeydata_clean!J431)</f>
        <v>1.07</v>
      </c>
      <c r="C432" s="18">
        <f>IF(Taxi_journeydata_clean!J431="","",Taxi_journeydata_clean!N431)</f>
        <v>6.3499999966006726</v>
      </c>
      <c r="D432" s="19">
        <f>IF(Taxi_journeydata_clean!K431="","",Taxi_journeydata_clean!K431)</f>
        <v>6.5</v>
      </c>
      <c r="F432" s="19">
        <f>IF(Taxi_journeydata_clean!K431="","",Constant+Dist_Mult*Fare_analysis!B432+Dur_Mult*Fare_analysis!C432)</f>
        <v>5.975499998742249</v>
      </c>
      <c r="G432" s="19">
        <f>IF(Taxi_journeydata_clean!K431="","",F432*(1+1/EXP(B432)))</f>
        <v>8.0251473941463125</v>
      </c>
      <c r="H432" s="30">
        <f>IF(Taxi_journeydata_clean!K431="","",(G432-F432)/F432)</f>
        <v>0.34300851741870686</v>
      </c>
      <c r="I432" s="31">
        <f>IF(Taxi_journeydata_clean!K431="","",ROUND(ROUNDUP(H432,1),1))</f>
        <v>0.4</v>
      </c>
      <c r="J432" s="32">
        <f>IF(Taxi_journeydata_clean!K431="","",IF(I432&gt;200%,'Taxi_location&amp;demand'!F445,VLOOKUP(I432,'Taxi_location&amp;demand'!$E$5:$F$26,2,FALSE)))</f>
        <v>-4.6460000000000001E-2</v>
      </c>
      <c r="K432" s="32">
        <f>IF(Taxi_journeydata_clean!K431="","",1+J432)</f>
        <v>0.95354000000000005</v>
      </c>
      <c r="M432" s="19">
        <f>IF(Taxi_journeydata_clean!K431="","",F432*(1+R_/EXP(B432)))</f>
        <v>11.293583791633596</v>
      </c>
      <c r="N432" s="30">
        <f>IF(Taxi_journeydata_clean!K431="","",(M432-F432)/F432)</f>
        <v>0.88998138967629858</v>
      </c>
      <c r="O432" s="31">
        <f>IF(Taxi_journeydata_clean!K431="","",ROUND(ROUNDUP(N432,1),1))</f>
        <v>0.9</v>
      </c>
      <c r="P432" s="32">
        <f>IF(Taxi_journeydata_clean!K431="","",IF(O432&gt;200%,'Taxi_location&amp;demand'!F445,VLOOKUP(O432,'Taxi_location&amp;demand'!$E$5:$F$26,2,FALSE)))</f>
        <v>-0.19190000000000002</v>
      </c>
      <c r="Q432" s="32">
        <f>IF(Taxi_journeydata_clean!K431="","",1+P432)</f>
        <v>0.80810000000000004</v>
      </c>
      <c r="S432" t="str">
        <f>IF(Taxi_journeydata_clean!K431="","",VLOOKUP(Taxi_journeydata_clean!G431,'Taxi_location&amp;demand'!$A$5:$B$269,2,FALSE))</f>
        <v>A</v>
      </c>
      <c r="T432" t="str">
        <f>IF(Taxi_journeydata_clean!K431="","",VLOOKUP(Taxi_journeydata_clean!H431,'Taxi_location&amp;demand'!$A$5:$B$269,2,FALSE))</f>
        <v>A</v>
      </c>
      <c r="U432" t="str">
        <f>IF(Taxi_journeydata_clean!K431="","",IF(OR(S432="A",T432="A"),"Y","N"))</f>
        <v>Y</v>
      </c>
    </row>
    <row r="433" spans="2:21" x14ac:dyDescent="0.35">
      <c r="B433">
        <f>IF(Taxi_journeydata_clean!J432="","",Taxi_journeydata_clean!J432)</f>
        <v>0.99</v>
      </c>
      <c r="C433" s="18">
        <f>IF(Taxi_journeydata_clean!J432="","",Taxi_journeydata_clean!N432)</f>
        <v>5.6166666699573398</v>
      </c>
      <c r="D433" s="19">
        <f>IF(Taxi_journeydata_clean!K432="","",Taxi_journeydata_clean!K432)</f>
        <v>6</v>
      </c>
      <c r="F433" s="19">
        <f>IF(Taxi_journeydata_clean!K432="","",Constant+Dist_Mult*Fare_analysis!B433+Dur_Mult*Fare_analysis!C433)</f>
        <v>5.5601666678842161</v>
      </c>
      <c r="G433" s="19">
        <f>IF(Taxi_journeydata_clean!K432="","",F433*(1+1/EXP(B433)))</f>
        <v>7.6261949998677068</v>
      </c>
      <c r="H433" s="30">
        <f>IF(Taxi_journeydata_clean!K432="","",(G433-F433)/F433)</f>
        <v>0.37157669102204571</v>
      </c>
      <c r="I433" s="31">
        <f>IF(Taxi_journeydata_clean!K432="","",ROUND(ROUNDUP(H433,1),1))</f>
        <v>0.4</v>
      </c>
      <c r="J433" s="32">
        <f>IF(Taxi_journeydata_clean!K432="","",IF(I433&gt;200%,'Taxi_location&amp;demand'!F446,VLOOKUP(I433,'Taxi_location&amp;demand'!$E$5:$F$26,2,FALSE)))</f>
        <v>-4.6460000000000001E-2</v>
      </c>
      <c r="K433" s="32">
        <f>IF(Taxi_journeydata_clean!K432="","",1+J433)</f>
        <v>0.95354000000000005</v>
      </c>
      <c r="M433" s="19">
        <f>IF(Taxi_journeydata_clean!K432="","",F433*(1+R_/EXP(B433)))</f>
        <v>10.920752987566649</v>
      </c>
      <c r="N433" s="30">
        <f>IF(Taxi_journeydata_clean!K432="","",(M433-F433)/F433)</f>
        <v>0.96410532990772224</v>
      </c>
      <c r="O433" s="31">
        <f>IF(Taxi_journeydata_clean!K432="","",ROUND(ROUNDUP(N433,1),1))</f>
        <v>1</v>
      </c>
      <c r="P433" s="32">
        <f>IF(Taxi_journeydata_clean!K432="","",IF(O433&gt;200%,'Taxi_location&amp;demand'!F446,VLOOKUP(O433,'Taxi_location&amp;demand'!$E$5:$F$26,2,FALSE)))</f>
        <v>-0.28280000000000005</v>
      </c>
      <c r="Q433" s="32">
        <f>IF(Taxi_journeydata_clean!K432="","",1+P433)</f>
        <v>0.71719999999999995</v>
      </c>
      <c r="S433" t="str">
        <f>IF(Taxi_journeydata_clean!K432="","",VLOOKUP(Taxi_journeydata_clean!G432,'Taxi_location&amp;demand'!$A$5:$B$269,2,FALSE))</f>
        <v>A</v>
      </c>
      <c r="T433" t="str">
        <f>IF(Taxi_journeydata_clean!K432="","",VLOOKUP(Taxi_journeydata_clean!H432,'Taxi_location&amp;demand'!$A$5:$B$269,2,FALSE))</f>
        <v>A</v>
      </c>
      <c r="U433" t="str">
        <f>IF(Taxi_journeydata_clean!K432="","",IF(OR(S433="A",T433="A"),"Y","N"))</f>
        <v>Y</v>
      </c>
    </row>
    <row r="434" spans="2:21" x14ac:dyDescent="0.35">
      <c r="B434">
        <f>IF(Taxi_journeydata_clean!J433="","",Taxi_journeydata_clean!J433)</f>
        <v>1.94</v>
      </c>
      <c r="C434" s="18">
        <f>IF(Taxi_journeydata_clean!J433="","",Taxi_journeydata_clean!N433)</f>
        <v>19.166666662786156</v>
      </c>
      <c r="D434" s="19">
        <f>IF(Taxi_journeydata_clean!K433="","",Taxi_journeydata_clean!K433)</f>
        <v>12.5</v>
      </c>
      <c r="F434" s="19">
        <f>IF(Taxi_journeydata_clean!K433="","",Constant+Dist_Mult*Fare_analysis!B434+Dur_Mult*Fare_analysis!C434)</f>
        <v>12.283666665230879</v>
      </c>
      <c r="G434" s="19">
        <f>IF(Taxi_journeydata_clean!K433="","",F434*(1+1/EXP(B434)))</f>
        <v>14.048878082777259</v>
      </c>
      <c r="H434" s="30">
        <f>IF(Taxi_journeydata_clean!K433="","",(G434-F434)/F434)</f>
        <v>0.14370394977770282</v>
      </c>
      <c r="I434" s="31">
        <f>IF(Taxi_journeydata_clean!K433="","",ROUND(ROUNDUP(H434,1),1))</f>
        <v>0.2</v>
      </c>
      <c r="J434" s="32">
        <f>IF(Taxi_journeydata_clean!K433="","",IF(I434&gt;200%,'Taxi_location&amp;demand'!F447,VLOOKUP(I434,'Taxi_location&amp;demand'!$E$5:$F$26,2,FALSE)))</f>
        <v>-2.1210000000000003E-2</v>
      </c>
      <c r="K434" s="32">
        <f>IF(Taxi_journeydata_clean!K433="","",1+J434)</f>
        <v>0.97879000000000005</v>
      </c>
      <c r="M434" s="19">
        <f>IF(Taxi_journeydata_clean!K433="","",F434*(1+R_/EXP(B434)))</f>
        <v>16.863743341702119</v>
      </c>
      <c r="N434" s="30">
        <f>IF(Taxi_journeydata_clean!K433="","",(M434-F434)/F434)</f>
        <v>0.3728590820064519</v>
      </c>
      <c r="O434" s="31">
        <f>IF(Taxi_journeydata_clean!K433="","",ROUND(ROUNDUP(N434,1),1))</f>
        <v>0.4</v>
      </c>
      <c r="P434" s="32">
        <f>IF(Taxi_journeydata_clean!K433="","",IF(O434&gt;200%,'Taxi_location&amp;demand'!F447,VLOOKUP(O434,'Taxi_location&amp;demand'!$E$5:$F$26,2,FALSE)))</f>
        <v>-4.6460000000000001E-2</v>
      </c>
      <c r="Q434" s="32">
        <f>IF(Taxi_journeydata_clean!K433="","",1+P434)</f>
        <v>0.95354000000000005</v>
      </c>
      <c r="S434" t="str">
        <f>IF(Taxi_journeydata_clean!K433="","",VLOOKUP(Taxi_journeydata_clean!G433,'Taxi_location&amp;demand'!$A$5:$B$269,2,FALSE))</f>
        <v>B</v>
      </c>
      <c r="T434" t="str">
        <f>IF(Taxi_journeydata_clean!K433="","",VLOOKUP(Taxi_journeydata_clean!H433,'Taxi_location&amp;demand'!$A$5:$B$269,2,FALSE))</f>
        <v>B</v>
      </c>
      <c r="U434" t="str">
        <f>IF(Taxi_journeydata_clean!K433="","",IF(OR(S434="A",T434="A"),"Y","N"))</f>
        <v>N</v>
      </c>
    </row>
    <row r="435" spans="2:21" x14ac:dyDescent="0.35">
      <c r="B435">
        <f>IF(Taxi_journeydata_clean!J434="","",Taxi_journeydata_clean!J434)</f>
        <v>0.82</v>
      </c>
      <c r="C435" s="18">
        <f>IF(Taxi_journeydata_clean!J434="","",Taxi_journeydata_clean!N434)</f>
        <v>4.6666666679084301</v>
      </c>
      <c r="D435" s="19">
        <f>IF(Taxi_journeydata_clean!K434="","",Taxi_journeydata_clean!K434)</f>
        <v>5.5</v>
      </c>
      <c r="F435" s="19">
        <f>IF(Taxi_journeydata_clean!K434="","",Constant+Dist_Mult*Fare_analysis!B435+Dur_Mult*Fare_analysis!C435)</f>
        <v>4.9026666671261196</v>
      </c>
      <c r="G435" s="19">
        <f>IF(Taxi_journeydata_clean!K434="","",F435*(1+1/EXP(B435)))</f>
        <v>7.0619562588198903</v>
      </c>
      <c r="H435" s="30">
        <f>IF(Taxi_journeydata_clean!K434="","",(G435-F435)/F435)</f>
        <v>0.44043165450599941</v>
      </c>
      <c r="I435" s="31">
        <f>IF(Taxi_journeydata_clean!K434="","",ROUND(ROUNDUP(H435,1),1))</f>
        <v>0.5</v>
      </c>
      <c r="J435" s="32">
        <f>IF(Taxi_journeydata_clean!K434="","",IF(I435&gt;200%,'Taxi_location&amp;demand'!F448,VLOOKUP(I435,'Taxi_location&amp;demand'!$E$5:$F$26,2,FALSE)))</f>
        <v>-6.7670000000000008E-2</v>
      </c>
      <c r="K435" s="32">
        <f>IF(Taxi_journeydata_clean!K434="","",1+J435)</f>
        <v>0.93232999999999999</v>
      </c>
      <c r="M435" s="19">
        <f>IF(Taxi_journeydata_clean!K434="","",F435*(1+R_/EXP(B435)))</f>
        <v>10.505231775395304</v>
      </c>
      <c r="N435" s="30">
        <f>IF(Taxi_journeydata_clean!K434="","",(M435-F435)/F435)</f>
        <v>1.1427587247234445</v>
      </c>
      <c r="O435" s="31">
        <f>IF(Taxi_journeydata_clean!K434="","",ROUND(ROUNDUP(N435,1),1))</f>
        <v>1.2</v>
      </c>
      <c r="P435" s="32">
        <f>IF(Taxi_journeydata_clean!K434="","",IF(O435&gt;200%,'Taxi_location&amp;demand'!F448,VLOOKUP(O435,'Taxi_location&amp;demand'!$E$5:$F$26,2,FALSE)))</f>
        <v>-0.42419999999999997</v>
      </c>
      <c r="Q435" s="32">
        <f>IF(Taxi_journeydata_clean!K434="","",1+P435)</f>
        <v>0.57580000000000009</v>
      </c>
      <c r="S435" t="str">
        <f>IF(Taxi_journeydata_clean!K434="","",VLOOKUP(Taxi_journeydata_clean!G434,'Taxi_location&amp;demand'!$A$5:$B$269,2,FALSE))</f>
        <v>A</v>
      </c>
      <c r="T435" t="str">
        <f>IF(Taxi_journeydata_clean!K434="","",VLOOKUP(Taxi_journeydata_clean!H434,'Taxi_location&amp;demand'!$A$5:$B$269,2,FALSE))</f>
        <v>A</v>
      </c>
      <c r="U435" t="str">
        <f>IF(Taxi_journeydata_clean!K434="","",IF(OR(S435="A",T435="A"),"Y","N"))</f>
        <v>Y</v>
      </c>
    </row>
    <row r="436" spans="2:21" x14ac:dyDescent="0.35">
      <c r="B436">
        <f>IF(Taxi_journeydata_clean!J435="","",Taxi_journeydata_clean!J435)</f>
        <v>1.24</v>
      </c>
      <c r="C436" s="18">
        <f>IF(Taxi_journeydata_clean!J435="","",Taxi_journeydata_clean!N435)</f>
        <v>7.883333332138136</v>
      </c>
      <c r="D436" s="19">
        <f>IF(Taxi_journeydata_clean!K435="","",Taxi_journeydata_clean!K435)</f>
        <v>7.5</v>
      </c>
      <c r="F436" s="19">
        <f>IF(Taxi_journeydata_clean!K435="","",Constant+Dist_Mult*Fare_analysis!B436+Dur_Mult*Fare_analysis!C436)</f>
        <v>6.8488333328911111</v>
      </c>
      <c r="G436" s="19">
        <f>IF(Taxi_journeydata_clean!K435="","",F436*(1+1/EXP(B436)))</f>
        <v>8.8307776107247076</v>
      </c>
      <c r="H436" s="30">
        <f>IF(Taxi_journeydata_clean!K435="","",(G436-F436)/F436)</f>
        <v>0.28938421793905073</v>
      </c>
      <c r="I436" s="31">
        <f>IF(Taxi_journeydata_clean!K435="","",ROUND(ROUNDUP(H436,1),1))</f>
        <v>0.3</v>
      </c>
      <c r="J436" s="32">
        <f>IF(Taxi_journeydata_clean!K435="","",IF(I436&gt;200%,'Taxi_location&amp;demand'!F449,VLOOKUP(I436,'Taxi_location&amp;demand'!$E$5:$F$26,2,FALSE)))</f>
        <v>-3.4340000000000002E-2</v>
      </c>
      <c r="K436" s="32">
        <f>IF(Taxi_journeydata_clean!K435="","",1+J436)</f>
        <v>0.96565999999999996</v>
      </c>
      <c r="M436" s="19">
        <f>IF(Taxi_journeydata_clean!K435="","",F436*(1+R_/EXP(B436)))</f>
        <v>11.991252348959353</v>
      </c>
      <c r="N436" s="30">
        <f>IF(Taxi_journeydata_clean!K435="","",(M436-F436)/F436)</f>
        <v>0.75084598589544926</v>
      </c>
      <c r="O436" s="31">
        <f>IF(Taxi_journeydata_clean!K435="","",ROUND(ROUNDUP(N436,1),1))</f>
        <v>0.8</v>
      </c>
      <c r="P436" s="32">
        <f>IF(Taxi_journeydata_clean!K435="","",IF(O436&gt;200%,'Taxi_location&amp;demand'!F449,VLOOKUP(O436,'Taxi_location&amp;demand'!$E$5:$F$26,2,FALSE)))</f>
        <v>-0.1515</v>
      </c>
      <c r="Q436" s="32">
        <f>IF(Taxi_journeydata_clean!K435="","",1+P436)</f>
        <v>0.84850000000000003</v>
      </c>
      <c r="S436" t="str">
        <f>IF(Taxi_journeydata_clean!K435="","",VLOOKUP(Taxi_journeydata_clean!G435,'Taxi_location&amp;demand'!$A$5:$B$269,2,FALSE))</f>
        <v>A</v>
      </c>
      <c r="T436" t="str">
        <f>IF(Taxi_journeydata_clean!K435="","",VLOOKUP(Taxi_journeydata_clean!H435,'Taxi_location&amp;demand'!$A$5:$B$269,2,FALSE))</f>
        <v>A</v>
      </c>
      <c r="U436" t="str">
        <f>IF(Taxi_journeydata_clean!K435="","",IF(OR(S436="A",T436="A"),"Y","N"))</f>
        <v>Y</v>
      </c>
    </row>
    <row r="437" spans="2:21" x14ac:dyDescent="0.35">
      <c r="B437">
        <f>IF(Taxi_journeydata_clean!J436="","",Taxi_journeydata_clean!J436)</f>
        <v>5.29</v>
      </c>
      <c r="C437" s="18">
        <f>IF(Taxi_journeydata_clean!J436="","",Taxi_journeydata_clean!N436)</f>
        <v>19.883333329344168</v>
      </c>
      <c r="D437" s="19">
        <f>IF(Taxi_journeydata_clean!K436="","",Taxi_journeydata_clean!K436)</f>
        <v>19</v>
      </c>
      <c r="F437" s="19">
        <f>IF(Taxi_journeydata_clean!K436="","",Constant+Dist_Mult*Fare_analysis!B437+Dur_Mult*Fare_analysis!C437)</f>
        <v>18.578833331857343</v>
      </c>
      <c r="G437" s="19">
        <f>IF(Taxi_journeydata_clean!K436="","",F437*(1+1/EXP(B437)))</f>
        <v>18.672503355421323</v>
      </c>
      <c r="H437" s="30">
        <f>IF(Taxi_journeydata_clean!K436="","",(G437-F437)/F437)</f>
        <v>5.0417602596909772E-3</v>
      </c>
      <c r="I437" s="31">
        <f>IF(Taxi_journeydata_clean!K436="","",ROUND(ROUNDUP(H437,1),1))</f>
        <v>0.1</v>
      </c>
      <c r="J437" s="32">
        <f>IF(Taxi_journeydata_clean!K436="","",IF(I437&gt;200%,'Taxi_location&amp;demand'!F450,VLOOKUP(I437,'Taxi_location&amp;demand'!$E$5:$F$26,2,FALSE)))</f>
        <v>-9.0899999999999991E-3</v>
      </c>
      <c r="K437" s="32">
        <f>IF(Taxi_journeydata_clean!K436="","",1+J437)</f>
        <v>0.99090999999999996</v>
      </c>
      <c r="M437" s="19">
        <f>IF(Taxi_journeydata_clean!K436="","",F437*(1+R_/EXP(B437)))</f>
        <v>18.821872712832018</v>
      </c>
      <c r="N437" s="30">
        <f>IF(Taxi_journeydata_clean!K436="","",(M437-F437)/F437)</f>
        <v>1.3081520062830474E-2</v>
      </c>
      <c r="O437" s="31">
        <f>IF(Taxi_journeydata_clean!K436="","",ROUND(ROUNDUP(N437,1),1))</f>
        <v>0.1</v>
      </c>
      <c r="P437" s="32">
        <f>IF(Taxi_journeydata_clean!K436="","",IF(O437&gt;200%,'Taxi_location&amp;demand'!F450,VLOOKUP(O437,'Taxi_location&amp;demand'!$E$5:$F$26,2,FALSE)))</f>
        <v>-9.0899999999999991E-3</v>
      </c>
      <c r="Q437" s="32">
        <f>IF(Taxi_journeydata_clean!K436="","",1+P437)</f>
        <v>0.99090999999999996</v>
      </c>
      <c r="S437" t="str">
        <f>IF(Taxi_journeydata_clean!K436="","",VLOOKUP(Taxi_journeydata_clean!G436,'Taxi_location&amp;demand'!$A$5:$B$269,2,FALSE))</f>
        <v>A</v>
      </c>
      <c r="T437" t="str">
        <f>IF(Taxi_journeydata_clean!K436="","",VLOOKUP(Taxi_journeydata_clean!H436,'Taxi_location&amp;demand'!$A$5:$B$269,2,FALSE))</f>
        <v>A</v>
      </c>
      <c r="U437" t="str">
        <f>IF(Taxi_journeydata_clean!K436="","",IF(OR(S437="A",T437="A"),"Y","N"))</f>
        <v>Y</v>
      </c>
    </row>
    <row r="438" spans="2:21" x14ac:dyDescent="0.35">
      <c r="B438">
        <f>IF(Taxi_journeydata_clean!J437="","",Taxi_journeydata_clean!J437)</f>
        <v>0.63</v>
      </c>
      <c r="C438" s="18">
        <f>IF(Taxi_journeydata_clean!J437="","",Taxi_journeydata_clean!N437)</f>
        <v>5.0666666671168059</v>
      </c>
      <c r="D438" s="19">
        <f>IF(Taxi_journeydata_clean!K437="","",Taxi_journeydata_clean!K437)</f>
        <v>5</v>
      </c>
      <c r="F438" s="19">
        <f>IF(Taxi_journeydata_clean!K437="","",Constant+Dist_Mult*Fare_analysis!B438+Dur_Mult*Fare_analysis!C438)</f>
        <v>4.708666666833218</v>
      </c>
      <c r="G438" s="19">
        <f>IF(Taxi_journeydata_clean!K437="","",F438*(1+1/EXP(B438)))</f>
        <v>7.2164639272630655</v>
      </c>
      <c r="H438" s="30">
        <f>IF(Taxi_journeydata_clean!K437="","",(G438-F438)/F438)</f>
        <v>0.53259180100689729</v>
      </c>
      <c r="I438" s="31">
        <f>IF(Taxi_journeydata_clean!K437="","",ROUND(ROUNDUP(H438,1),1))</f>
        <v>0.6</v>
      </c>
      <c r="J438" s="32">
        <f>IF(Taxi_journeydata_clean!K437="","",IF(I438&gt;200%,'Taxi_location&amp;demand'!F451,VLOOKUP(I438,'Taxi_location&amp;demand'!$E$5:$F$26,2,FALSE)))</f>
        <v>-8.8880000000000001E-2</v>
      </c>
      <c r="K438" s="32">
        <f>IF(Taxi_journeydata_clean!K437="","",1+J438)</f>
        <v>0.91112000000000004</v>
      </c>
      <c r="M438" s="19">
        <f>IF(Taxi_journeydata_clean!K437="","",F438*(1+R_/EXP(B438)))</f>
        <v>11.215481447001849</v>
      </c>
      <c r="N438" s="30">
        <f>IF(Taxi_journeydata_clean!K437="","",(M438-F438)/F438)</f>
        <v>1.3818805280911393</v>
      </c>
      <c r="O438" s="31">
        <f>IF(Taxi_journeydata_clean!K437="","",ROUND(ROUNDUP(N438,1),1))</f>
        <v>1.4</v>
      </c>
      <c r="P438" s="32">
        <f>IF(Taxi_journeydata_clean!K437="","",IF(O438&gt;200%,'Taxi_location&amp;demand'!F451,VLOOKUP(O438,'Taxi_location&amp;demand'!$E$5:$F$26,2,FALSE)))</f>
        <v>-0.5454</v>
      </c>
      <c r="Q438" s="32">
        <f>IF(Taxi_journeydata_clean!K437="","",1+P438)</f>
        <v>0.4546</v>
      </c>
      <c r="S438" t="str">
        <f>IF(Taxi_journeydata_clean!K437="","",VLOOKUP(Taxi_journeydata_clean!G437,'Taxi_location&amp;demand'!$A$5:$B$269,2,FALSE))</f>
        <v>B</v>
      </c>
      <c r="T438" t="str">
        <f>IF(Taxi_journeydata_clean!K437="","",VLOOKUP(Taxi_journeydata_clean!H437,'Taxi_location&amp;demand'!$A$5:$B$269,2,FALSE))</f>
        <v>B</v>
      </c>
      <c r="U438" t="str">
        <f>IF(Taxi_journeydata_clean!K437="","",IF(OR(S438="A",T438="A"),"Y","N"))</f>
        <v>N</v>
      </c>
    </row>
    <row r="439" spans="2:21" x14ac:dyDescent="0.35">
      <c r="B439">
        <f>IF(Taxi_journeydata_clean!J438="","",Taxi_journeydata_clean!J438)</f>
        <v>0.48</v>
      </c>
      <c r="C439" s="18">
        <f>IF(Taxi_journeydata_clean!J438="","",Taxi_journeydata_clean!N438)</f>
        <v>2.7666666638106108</v>
      </c>
      <c r="D439" s="19">
        <f>IF(Taxi_journeydata_clean!K438="","",Taxi_journeydata_clean!K438)</f>
        <v>4</v>
      </c>
      <c r="F439" s="19">
        <f>IF(Taxi_journeydata_clean!K438="","",Constant+Dist_Mult*Fare_analysis!B439+Dur_Mult*Fare_analysis!C439)</f>
        <v>3.5876666656099259</v>
      </c>
      <c r="G439" s="19">
        <f>IF(Taxi_journeydata_clean!K438="","",F439*(1+1/EXP(B439)))</f>
        <v>5.8076552136258641</v>
      </c>
      <c r="H439" s="30">
        <f>IF(Taxi_journeydata_clean!K438="","",(G439-F439)/F439)</f>
        <v>0.61878339180614106</v>
      </c>
      <c r="I439" s="31">
        <f>IF(Taxi_journeydata_clean!K438="","",ROUND(ROUNDUP(H439,1),1))</f>
        <v>0.7</v>
      </c>
      <c r="J439" s="32">
        <f>IF(Taxi_journeydata_clean!K438="","",IF(I439&gt;200%,'Taxi_location&amp;demand'!F452,VLOOKUP(I439,'Taxi_location&amp;demand'!$E$5:$F$26,2,FALSE)))</f>
        <v>-0.1111</v>
      </c>
      <c r="K439" s="32">
        <f>IF(Taxi_journeydata_clean!K438="","",1+J439)</f>
        <v>0.88890000000000002</v>
      </c>
      <c r="M439" s="19">
        <f>IF(Taxi_journeydata_clean!K438="","",F439*(1+R_/EXP(B439)))</f>
        <v>9.3477233192962199</v>
      </c>
      <c r="N439" s="30">
        <f>IF(Taxi_journeydata_clean!K438="","",(M439-F439)/F439)</f>
        <v>1.6055161168957284</v>
      </c>
      <c r="O439" s="31">
        <f>IF(Taxi_journeydata_clean!K438="","",ROUND(ROUNDUP(N439,1),1))</f>
        <v>1.7</v>
      </c>
      <c r="P439" s="32">
        <f>IF(Taxi_journeydata_clean!K438="","",IF(O439&gt;200%,'Taxi_location&amp;demand'!F452,VLOOKUP(O439,'Taxi_location&amp;demand'!$E$5:$F$26,2,FALSE)))</f>
        <v>-0.72719999999999996</v>
      </c>
      <c r="Q439" s="32">
        <f>IF(Taxi_journeydata_clean!K438="","",1+P439)</f>
        <v>0.27280000000000004</v>
      </c>
      <c r="S439" t="str">
        <f>IF(Taxi_journeydata_clean!K438="","",VLOOKUP(Taxi_journeydata_clean!G438,'Taxi_location&amp;demand'!$A$5:$B$269,2,FALSE))</f>
        <v>A</v>
      </c>
      <c r="T439" t="str">
        <f>IF(Taxi_journeydata_clean!K438="","",VLOOKUP(Taxi_journeydata_clean!H438,'Taxi_location&amp;demand'!$A$5:$B$269,2,FALSE))</f>
        <v>A</v>
      </c>
      <c r="U439" t="str">
        <f>IF(Taxi_journeydata_clean!K438="","",IF(OR(S439="A",T439="A"),"Y","N"))</f>
        <v>Y</v>
      </c>
    </row>
    <row r="440" spans="2:21" x14ac:dyDescent="0.35">
      <c r="B440">
        <f>IF(Taxi_journeydata_clean!J439="","",Taxi_journeydata_clean!J439)</f>
        <v>3</v>
      </c>
      <c r="C440" s="18">
        <f>IF(Taxi_journeydata_clean!J439="","",Taxi_journeydata_clean!N439)</f>
        <v>33.466666663298383</v>
      </c>
      <c r="D440" s="19">
        <f>IF(Taxi_journeydata_clean!K439="","",Taxi_journeydata_clean!K439)</f>
        <v>20.5</v>
      </c>
      <c r="F440" s="19">
        <f>IF(Taxi_journeydata_clean!K439="","",Constant+Dist_Mult*Fare_analysis!B440+Dur_Mult*Fare_analysis!C440)</f>
        <v>19.482666665420403</v>
      </c>
      <c r="G440" s="19">
        <f>IF(Taxi_journeydata_clean!K439="","",F440*(1+1/EXP(B440)))</f>
        <v>20.452651522679989</v>
      </c>
      <c r="H440" s="30">
        <f>IF(Taxi_journeydata_clean!K439="","",(G440-F440)/F440)</f>
        <v>4.9787068367863778E-2</v>
      </c>
      <c r="I440" s="31">
        <f>IF(Taxi_journeydata_clean!K439="","",ROUND(ROUNDUP(H440,1),1))</f>
        <v>0.1</v>
      </c>
      <c r="J440" s="32">
        <f>IF(Taxi_journeydata_clean!K439="","",IF(I440&gt;200%,'Taxi_location&amp;demand'!F453,VLOOKUP(I440,'Taxi_location&amp;demand'!$E$5:$F$26,2,FALSE)))</f>
        <v>-9.0899999999999991E-3</v>
      </c>
      <c r="K440" s="32">
        <f>IF(Taxi_journeydata_clean!K439="","",1+J440)</f>
        <v>0.99090999999999996</v>
      </c>
      <c r="M440" s="19">
        <f>IF(Taxi_journeydata_clean!K439="","",F440*(1+R_/EXP(B440)))</f>
        <v>21.999421869417489</v>
      </c>
      <c r="N440" s="30">
        <f>IF(Taxi_journeydata_clean!K439="","",(M440-F440)/F440)</f>
        <v>0.1291791953954666</v>
      </c>
      <c r="O440" s="31">
        <f>IF(Taxi_journeydata_clean!K439="","",ROUND(ROUNDUP(N440,1),1))</f>
        <v>0.2</v>
      </c>
      <c r="P440" s="32">
        <f>IF(Taxi_journeydata_clean!K439="","",IF(O440&gt;200%,'Taxi_location&amp;demand'!F453,VLOOKUP(O440,'Taxi_location&amp;demand'!$E$5:$F$26,2,FALSE)))</f>
        <v>-2.1210000000000003E-2</v>
      </c>
      <c r="Q440" s="32">
        <f>IF(Taxi_journeydata_clean!K439="","",1+P440)</f>
        <v>0.97879000000000005</v>
      </c>
      <c r="S440" t="str">
        <f>IF(Taxi_journeydata_clean!K439="","",VLOOKUP(Taxi_journeydata_clean!G439,'Taxi_location&amp;demand'!$A$5:$B$269,2,FALSE))</f>
        <v>B</v>
      </c>
      <c r="T440" t="str">
        <f>IF(Taxi_journeydata_clean!K439="","",VLOOKUP(Taxi_journeydata_clean!H439,'Taxi_location&amp;demand'!$A$5:$B$269,2,FALSE))</f>
        <v>B</v>
      </c>
      <c r="U440" t="str">
        <f>IF(Taxi_journeydata_clean!K439="","",IF(OR(S440="A",T440="A"),"Y","N"))</f>
        <v>N</v>
      </c>
    </row>
    <row r="441" spans="2:21" x14ac:dyDescent="0.35">
      <c r="B441">
        <f>IF(Taxi_journeydata_clean!J440="","",Taxi_journeydata_clean!J440)</f>
        <v>2.35</v>
      </c>
      <c r="C441" s="18">
        <f>IF(Taxi_journeydata_clean!J440="","",Taxi_journeydata_clean!N440)</f>
        <v>18.516666668001562</v>
      </c>
      <c r="D441" s="19">
        <f>IF(Taxi_journeydata_clean!K440="","",Taxi_journeydata_clean!K440)</f>
        <v>12.5</v>
      </c>
      <c r="F441" s="19">
        <f>IF(Taxi_journeydata_clean!K440="","",Constant+Dist_Mult*Fare_analysis!B441+Dur_Mult*Fare_analysis!C441)</f>
        <v>12.78116666716058</v>
      </c>
      <c r="G441" s="19">
        <f>IF(Taxi_journeydata_clean!K440="","",F441*(1+1/EXP(B441)))</f>
        <v>14.000095824344994</v>
      </c>
      <c r="H441" s="30">
        <f>IF(Taxi_journeydata_clean!K440="","",(G441-F441)/F441)</f>
        <v>9.5369162215549697E-2</v>
      </c>
      <c r="I441" s="31">
        <f>IF(Taxi_journeydata_clean!K440="","",ROUND(ROUNDUP(H441,1),1))</f>
        <v>0.1</v>
      </c>
      <c r="J441" s="32">
        <f>IF(Taxi_journeydata_clean!K440="","",IF(I441&gt;200%,'Taxi_location&amp;demand'!F454,VLOOKUP(I441,'Taxi_location&amp;demand'!$E$5:$F$26,2,FALSE)))</f>
        <v>-9.0899999999999991E-3</v>
      </c>
      <c r="K441" s="32">
        <f>IF(Taxi_journeydata_clean!K440="","",1+J441)</f>
        <v>0.99090999999999996</v>
      </c>
      <c r="M441" s="19">
        <f>IF(Taxi_journeydata_clean!K440="","",F441*(1+R_/EXP(B441)))</f>
        <v>15.943841091083733</v>
      </c>
      <c r="N441" s="30">
        <f>IF(Taxi_journeydata_clean!K440="","",(M441-F441)/F441)</f>
        <v>0.24744802303918023</v>
      </c>
      <c r="O441" s="31">
        <f>IF(Taxi_journeydata_clean!K440="","",ROUND(ROUNDUP(N441,1),1))</f>
        <v>0.3</v>
      </c>
      <c r="P441" s="32">
        <f>IF(Taxi_journeydata_clean!K440="","",IF(O441&gt;200%,'Taxi_location&amp;demand'!F454,VLOOKUP(O441,'Taxi_location&amp;demand'!$E$5:$F$26,2,FALSE)))</f>
        <v>-3.4340000000000002E-2</v>
      </c>
      <c r="Q441" s="32">
        <f>IF(Taxi_journeydata_clean!K440="","",1+P441)</f>
        <v>0.96565999999999996</v>
      </c>
      <c r="S441" t="str">
        <f>IF(Taxi_journeydata_clean!K440="","",VLOOKUP(Taxi_journeydata_clean!G440,'Taxi_location&amp;demand'!$A$5:$B$269,2,FALSE))</f>
        <v>A</v>
      </c>
      <c r="T441" t="str">
        <f>IF(Taxi_journeydata_clean!K440="","",VLOOKUP(Taxi_journeydata_clean!H440,'Taxi_location&amp;demand'!$A$5:$B$269,2,FALSE))</f>
        <v>A</v>
      </c>
      <c r="U441" t="str">
        <f>IF(Taxi_journeydata_clean!K440="","",IF(OR(S441="A",T441="A"),"Y","N"))</f>
        <v>Y</v>
      </c>
    </row>
    <row r="442" spans="2:21" x14ac:dyDescent="0.35">
      <c r="B442">
        <f>IF(Taxi_journeydata_clean!J441="","",Taxi_journeydata_clean!J441)</f>
        <v>1.86</v>
      </c>
      <c r="C442" s="18">
        <f>IF(Taxi_journeydata_clean!J441="","",Taxi_journeydata_clean!N441)</f>
        <v>8.8666666648350656</v>
      </c>
      <c r="D442" s="19">
        <f>IF(Taxi_journeydata_clean!K441="","",Taxi_journeydata_clean!K441)</f>
        <v>8.5</v>
      </c>
      <c r="F442" s="19">
        <f>IF(Taxi_journeydata_clean!K441="","",Constant+Dist_Mult*Fare_analysis!B442+Dur_Mult*Fare_analysis!C442)</f>
        <v>8.3286666659889743</v>
      </c>
      <c r="G442" s="19">
        <f>IF(Taxi_journeydata_clean!K441="","",F442*(1+1/EXP(B442)))</f>
        <v>9.6252121133417372</v>
      </c>
      <c r="H442" s="30">
        <f>IF(Taxi_journeydata_clean!K441="","",(G442-F442)/F442)</f>
        <v>0.15567263036799742</v>
      </c>
      <c r="I442" s="31">
        <f>IF(Taxi_journeydata_clean!K441="","",ROUND(ROUNDUP(H442,1),1))</f>
        <v>0.2</v>
      </c>
      <c r="J442" s="32">
        <f>IF(Taxi_journeydata_clean!K441="","",IF(I442&gt;200%,'Taxi_location&amp;demand'!F455,VLOOKUP(I442,'Taxi_location&amp;demand'!$E$5:$F$26,2,FALSE)))</f>
        <v>-2.1210000000000003E-2</v>
      </c>
      <c r="K442" s="32">
        <f>IF(Taxi_journeydata_clean!K441="","",1+J442)</f>
        <v>0.97879000000000005</v>
      </c>
      <c r="M442" s="19">
        <f>IF(Taxi_journeydata_clean!K441="","",F442*(1+R_/EXP(B442)))</f>
        <v>11.692726916437318</v>
      </c>
      <c r="N442" s="30">
        <f>IF(Taxi_journeydata_clean!K441="","",(M442-F442)/F442)</f>
        <v>0.40391342160274624</v>
      </c>
      <c r="O442" s="31">
        <f>IF(Taxi_journeydata_clean!K441="","",ROUND(ROUNDUP(N442,1),1))</f>
        <v>0.5</v>
      </c>
      <c r="P442" s="32">
        <f>IF(Taxi_journeydata_clean!K441="","",IF(O442&gt;200%,'Taxi_location&amp;demand'!F455,VLOOKUP(O442,'Taxi_location&amp;demand'!$E$5:$F$26,2,FALSE)))</f>
        <v>-6.7670000000000008E-2</v>
      </c>
      <c r="Q442" s="32">
        <f>IF(Taxi_journeydata_clean!K441="","",1+P442)</f>
        <v>0.93232999999999999</v>
      </c>
      <c r="S442" t="str">
        <f>IF(Taxi_journeydata_clean!K441="","",VLOOKUP(Taxi_journeydata_clean!G441,'Taxi_location&amp;demand'!$A$5:$B$269,2,FALSE))</f>
        <v>Bx</v>
      </c>
      <c r="T442" t="str">
        <f>IF(Taxi_journeydata_clean!K441="","",VLOOKUP(Taxi_journeydata_clean!H441,'Taxi_location&amp;demand'!$A$5:$B$269,2,FALSE))</f>
        <v>A</v>
      </c>
      <c r="U442" t="str">
        <f>IF(Taxi_journeydata_clean!K441="","",IF(OR(S442="A",T442="A"),"Y","N"))</f>
        <v>Y</v>
      </c>
    </row>
    <row r="443" spans="2:21" x14ac:dyDescent="0.35">
      <c r="B443">
        <f>IF(Taxi_journeydata_clean!J442="","",Taxi_journeydata_clean!J442)</f>
        <v>2.2999999999999998</v>
      </c>
      <c r="C443" s="18">
        <f>IF(Taxi_journeydata_clean!J442="","",Taxi_journeydata_clean!N442)</f>
        <v>18.066666667582467</v>
      </c>
      <c r="D443" s="19">
        <f>IF(Taxi_journeydata_clean!K442="","",Taxi_journeydata_clean!K442)</f>
        <v>13</v>
      </c>
      <c r="F443" s="19">
        <f>IF(Taxi_journeydata_clean!K442="","",Constant+Dist_Mult*Fare_analysis!B443+Dur_Mult*Fare_analysis!C443)</f>
        <v>12.524666667005512</v>
      </c>
      <c r="G443" s="19">
        <f>IF(Taxi_journeydata_clean!K442="","",F443*(1+1/EXP(B443)))</f>
        <v>13.780375265053028</v>
      </c>
      <c r="H443" s="30">
        <f>IF(Taxi_journeydata_clean!K442="","",(G443-F443)/F443)</f>
        <v>0.10025884372280382</v>
      </c>
      <c r="I443" s="31">
        <f>IF(Taxi_journeydata_clean!K442="","",ROUND(ROUNDUP(H443,1),1))</f>
        <v>0.2</v>
      </c>
      <c r="J443" s="32">
        <f>IF(Taxi_journeydata_clean!K442="","",IF(I443&gt;200%,'Taxi_location&amp;demand'!F456,VLOOKUP(I443,'Taxi_location&amp;demand'!$E$5:$F$26,2,FALSE)))</f>
        <v>-2.1210000000000003E-2</v>
      </c>
      <c r="K443" s="32">
        <f>IF(Taxi_journeydata_clean!K442="","",1+J443)</f>
        <v>0.97879000000000005</v>
      </c>
      <c r="M443" s="19">
        <f>IF(Taxi_journeydata_clean!K442="","",F443*(1+R_/EXP(B443)))</f>
        <v>15.782770260260063</v>
      </c>
      <c r="N443" s="30">
        <f>IF(Taxi_journeydata_clean!K442="","",(M443-F443)/F443)</f>
        <v>0.26013495447647889</v>
      </c>
      <c r="O443" s="31">
        <f>IF(Taxi_journeydata_clean!K442="","",ROUND(ROUNDUP(N443,1),1))</f>
        <v>0.3</v>
      </c>
      <c r="P443" s="32">
        <f>IF(Taxi_journeydata_clean!K442="","",IF(O443&gt;200%,'Taxi_location&amp;demand'!F456,VLOOKUP(O443,'Taxi_location&amp;demand'!$E$5:$F$26,2,FALSE)))</f>
        <v>-3.4340000000000002E-2</v>
      </c>
      <c r="Q443" s="32">
        <f>IF(Taxi_journeydata_clean!K442="","",1+P443)</f>
        <v>0.96565999999999996</v>
      </c>
      <c r="S443" t="str">
        <f>IF(Taxi_journeydata_clean!K442="","",VLOOKUP(Taxi_journeydata_clean!G442,'Taxi_location&amp;demand'!$A$5:$B$269,2,FALSE))</f>
        <v>A</v>
      </c>
      <c r="T443" t="str">
        <f>IF(Taxi_journeydata_clean!K442="","",VLOOKUP(Taxi_journeydata_clean!H442,'Taxi_location&amp;demand'!$A$5:$B$269,2,FALSE))</f>
        <v>A</v>
      </c>
      <c r="U443" t="str">
        <f>IF(Taxi_journeydata_clean!K442="","",IF(OR(S443="A",T443="A"),"Y","N"))</f>
        <v>Y</v>
      </c>
    </row>
    <row r="444" spans="2:21" x14ac:dyDescent="0.35">
      <c r="B444">
        <f>IF(Taxi_journeydata_clean!J443="","",Taxi_journeydata_clean!J443)</f>
        <v>1.2</v>
      </c>
      <c r="C444" s="18">
        <f>IF(Taxi_journeydata_clean!J443="","",Taxi_journeydata_clean!N443)</f>
        <v>8.583333328133449</v>
      </c>
      <c r="D444" s="19">
        <f>IF(Taxi_journeydata_clean!K443="","",Taxi_journeydata_clean!K443)</f>
        <v>7.5</v>
      </c>
      <c r="F444" s="19">
        <f>IF(Taxi_journeydata_clean!K443="","",Constant+Dist_Mult*Fare_analysis!B444+Dur_Mult*Fare_analysis!C444)</f>
        <v>7.0358333314093766</v>
      </c>
      <c r="G444" s="19">
        <f>IF(Taxi_journeydata_clean!K443="","",F444*(1+1/EXP(B444)))</f>
        <v>9.1549856068088271</v>
      </c>
      <c r="H444" s="30">
        <f>IF(Taxi_journeydata_clean!K443="","",(G444-F444)/F444)</f>
        <v>0.30119421191220208</v>
      </c>
      <c r="I444" s="31">
        <f>IF(Taxi_journeydata_clean!K443="","",ROUND(ROUNDUP(H444,1),1))</f>
        <v>0.4</v>
      </c>
      <c r="J444" s="32">
        <f>IF(Taxi_journeydata_clean!K443="","",IF(I444&gt;200%,'Taxi_location&amp;demand'!F457,VLOOKUP(I444,'Taxi_location&amp;demand'!$E$5:$F$26,2,FALSE)))</f>
        <v>-4.6460000000000001E-2</v>
      </c>
      <c r="K444" s="32">
        <f>IF(Taxi_journeydata_clean!K443="","",1+J444)</f>
        <v>0.95354000000000005</v>
      </c>
      <c r="M444" s="19">
        <f>IF(Taxi_journeydata_clean!K443="","",F444*(1+R_/EXP(B444)))</f>
        <v>12.534256814268453</v>
      </c>
      <c r="N444" s="30">
        <f>IF(Taxi_journeydata_clean!K443="","",(M444-F444)/F444)</f>
        <v>0.78148859187908937</v>
      </c>
      <c r="O444" s="31">
        <f>IF(Taxi_journeydata_clean!K443="","",ROUND(ROUNDUP(N444,1),1))</f>
        <v>0.8</v>
      </c>
      <c r="P444" s="32">
        <f>IF(Taxi_journeydata_clean!K443="","",IF(O444&gt;200%,'Taxi_location&amp;demand'!F457,VLOOKUP(O444,'Taxi_location&amp;demand'!$E$5:$F$26,2,FALSE)))</f>
        <v>-0.1515</v>
      </c>
      <c r="Q444" s="32">
        <f>IF(Taxi_journeydata_clean!K443="","",1+P444)</f>
        <v>0.84850000000000003</v>
      </c>
      <c r="S444" t="str">
        <f>IF(Taxi_journeydata_clean!K443="","",VLOOKUP(Taxi_journeydata_clean!G443,'Taxi_location&amp;demand'!$A$5:$B$269,2,FALSE))</f>
        <v>A</v>
      </c>
      <c r="T444" t="str">
        <f>IF(Taxi_journeydata_clean!K443="","",VLOOKUP(Taxi_journeydata_clean!H443,'Taxi_location&amp;demand'!$A$5:$B$269,2,FALSE))</f>
        <v>A</v>
      </c>
      <c r="U444" t="str">
        <f>IF(Taxi_journeydata_clean!K443="","",IF(OR(S444="A",T444="A"),"Y","N"))</f>
        <v>Y</v>
      </c>
    </row>
    <row r="445" spans="2:21" x14ac:dyDescent="0.35">
      <c r="B445">
        <f>IF(Taxi_journeydata_clean!J444="","",Taxi_journeydata_clean!J444)</f>
        <v>8.3699999999999992</v>
      </c>
      <c r="C445" s="18">
        <f>IF(Taxi_journeydata_clean!J444="","",Taxi_journeydata_clean!N444)</f>
        <v>31.616666670888662</v>
      </c>
      <c r="D445" s="19">
        <f>IF(Taxi_journeydata_clean!K444="","",Taxi_journeydata_clean!K444)</f>
        <v>28.5</v>
      </c>
      <c r="F445" s="19">
        <f>IF(Taxi_journeydata_clean!K444="","",Constant+Dist_Mult*Fare_analysis!B445+Dur_Mult*Fare_analysis!C445)</f>
        <v>28.464166668228803</v>
      </c>
      <c r="G445" s="19">
        <f>IF(Taxi_journeydata_clean!K444="","",F445*(1+1/EXP(B445)))</f>
        <v>28.470762258370026</v>
      </c>
      <c r="H445" s="30">
        <f>IF(Taxi_journeydata_clean!K444="","",(G445-F445)/F445)</f>
        <v>2.3171555373815582E-4</v>
      </c>
      <c r="I445" s="31">
        <f>IF(Taxi_journeydata_clean!K444="","",ROUND(ROUNDUP(H445,1),1))</f>
        <v>0.1</v>
      </c>
      <c r="J445" s="32">
        <f>IF(Taxi_journeydata_clean!K444="","",IF(I445&gt;200%,'Taxi_location&amp;demand'!F458,VLOOKUP(I445,'Taxi_location&amp;demand'!$E$5:$F$26,2,FALSE)))</f>
        <v>-9.0899999999999991E-3</v>
      </c>
      <c r="K445" s="32">
        <f>IF(Taxi_journeydata_clean!K444="","",1+J445)</f>
        <v>0.99090999999999996</v>
      </c>
      <c r="M445" s="19">
        <f>IF(Taxi_journeydata_clean!K444="","",F445*(1+R_/EXP(B445)))</f>
        <v>28.481279807353726</v>
      </c>
      <c r="N445" s="30">
        <f>IF(Taxi_journeydata_clean!K444="","",(M445-F445)/F445)</f>
        <v>6.0121693792724576E-4</v>
      </c>
      <c r="O445" s="31">
        <f>IF(Taxi_journeydata_clean!K444="","",ROUND(ROUNDUP(N445,1),1))</f>
        <v>0.1</v>
      </c>
      <c r="P445" s="32">
        <f>IF(Taxi_journeydata_clean!K444="","",IF(O445&gt;200%,'Taxi_location&amp;demand'!F458,VLOOKUP(O445,'Taxi_location&amp;demand'!$E$5:$F$26,2,FALSE)))</f>
        <v>-9.0899999999999991E-3</v>
      </c>
      <c r="Q445" s="32">
        <f>IF(Taxi_journeydata_clean!K444="","",1+P445)</f>
        <v>0.99090999999999996</v>
      </c>
      <c r="S445" t="str">
        <f>IF(Taxi_journeydata_clean!K444="","",VLOOKUP(Taxi_journeydata_clean!G444,'Taxi_location&amp;demand'!$A$5:$B$269,2,FALSE))</f>
        <v>A</v>
      </c>
      <c r="T445" t="str">
        <f>IF(Taxi_journeydata_clean!K444="","",VLOOKUP(Taxi_journeydata_clean!H444,'Taxi_location&amp;demand'!$A$5:$B$269,2,FALSE))</f>
        <v>Bx</v>
      </c>
      <c r="U445" t="str">
        <f>IF(Taxi_journeydata_clean!K444="","",IF(OR(S445="A",T445="A"),"Y","N"))</f>
        <v>Y</v>
      </c>
    </row>
    <row r="446" spans="2:21" x14ac:dyDescent="0.35">
      <c r="B446">
        <f>IF(Taxi_journeydata_clean!J445="","",Taxi_journeydata_clean!J445)</f>
        <v>1.9</v>
      </c>
      <c r="C446" s="18">
        <f>IF(Taxi_journeydata_clean!J445="","",Taxi_journeydata_clean!N445)</f>
        <v>13.866666670655832</v>
      </c>
      <c r="D446" s="19">
        <f>IF(Taxi_journeydata_clean!K445="","",Taxi_journeydata_clean!K445)</f>
        <v>10.5</v>
      </c>
      <c r="F446" s="19">
        <f>IF(Taxi_journeydata_clean!K445="","",Constant+Dist_Mult*Fare_analysis!B446+Dur_Mult*Fare_analysis!C446)</f>
        <v>10.250666668142657</v>
      </c>
      <c r="G446" s="19">
        <f>IF(Taxi_journeydata_clean!K445="","",F446*(1+1/EXP(B446)))</f>
        <v>11.783844727808242</v>
      </c>
      <c r="H446" s="30">
        <f>IF(Taxi_journeydata_clean!K445="","",(G446-F446)/F446)</f>
        <v>0.14956861922263501</v>
      </c>
      <c r="I446" s="31">
        <f>IF(Taxi_journeydata_clean!K445="","",ROUND(ROUNDUP(H446,1),1))</f>
        <v>0.2</v>
      </c>
      <c r="J446" s="32">
        <f>IF(Taxi_journeydata_clean!K445="","",IF(I446&gt;200%,'Taxi_location&amp;demand'!F459,VLOOKUP(I446,'Taxi_location&amp;demand'!$E$5:$F$26,2,FALSE)))</f>
        <v>-2.1210000000000003E-2</v>
      </c>
      <c r="K446" s="32">
        <f>IF(Taxi_journeydata_clean!K445="","",1+J446)</f>
        <v>0.97879000000000005</v>
      </c>
      <c r="M446" s="19">
        <f>IF(Taxi_journeydata_clean!K445="","",F446*(1+R_/EXP(B446)))</f>
        <v>14.228701821411926</v>
      </c>
      <c r="N446" s="30">
        <f>IF(Taxi_journeydata_clean!K445="","",(M446-F446)/F446)</f>
        <v>0.38807574980779852</v>
      </c>
      <c r="O446" s="31">
        <f>IF(Taxi_journeydata_clean!K445="","",ROUND(ROUNDUP(N446,1),1))</f>
        <v>0.4</v>
      </c>
      <c r="P446" s="32">
        <f>IF(Taxi_journeydata_clean!K445="","",IF(O446&gt;200%,'Taxi_location&amp;demand'!F459,VLOOKUP(O446,'Taxi_location&amp;demand'!$E$5:$F$26,2,FALSE)))</f>
        <v>-4.6460000000000001E-2</v>
      </c>
      <c r="Q446" s="32">
        <f>IF(Taxi_journeydata_clean!K445="","",1+P446)</f>
        <v>0.95354000000000005</v>
      </c>
      <c r="S446" t="str">
        <f>IF(Taxi_journeydata_clean!K445="","",VLOOKUP(Taxi_journeydata_clean!G445,'Taxi_location&amp;demand'!$A$5:$B$269,2,FALSE))</f>
        <v>B</v>
      </c>
      <c r="T446" t="str">
        <f>IF(Taxi_journeydata_clean!K445="","",VLOOKUP(Taxi_journeydata_clean!H445,'Taxi_location&amp;demand'!$A$5:$B$269,2,FALSE))</f>
        <v>B</v>
      </c>
      <c r="U446" t="str">
        <f>IF(Taxi_journeydata_clean!K445="","",IF(OR(S446="A",T446="A"),"Y","N"))</f>
        <v>N</v>
      </c>
    </row>
    <row r="447" spans="2:21" x14ac:dyDescent="0.35">
      <c r="B447">
        <f>IF(Taxi_journeydata_clean!J446="","",Taxi_journeydata_clean!J446)</f>
        <v>0.7</v>
      </c>
      <c r="C447" s="18">
        <f>IF(Taxi_journeydata_clean!J446="","",Taxi_journeydata_clean!N446)</f>
        <v>3.2499999948777258</v>
      </c>
      <c r="D447" s="19">
        <f>IF(Taxi_journeydata_clean!K446="","",Taxi_journeydata_clean!K446)</f>
        <v>4.5</v>
      </c>
      <c r="F447" s="19">
        <f>IF(Taxi_journeydata_clean!K446="","",Constant+Dist_Mult*Fare_analysis!B447+Dur_Mult*Fare_analysis!C447)</f>
        <v>4.1624999981047583</v>
      </c>
      <c r="G447" s="19">
        <f>IF(Taxi_journeydata_clean!K446="","",F447*(1+1/EXP(B447)))</f>
        <v>6.229536324195351</v>
      </c>
      <c r="H447" s="30">
        <f>IF(Taxi_journeydata_clean!K446="","",(G447-F447)/F447)</f>
        <v>0.49658530379140942</v>
      </c>
      <c r="I447" s="31">
        <f>IF(Taxi_journeydata_clean!K446="","",ROUND(ROUNDUP(H447,1),1))</f>
        <v>0.5</v>
      </c>
      <c r="J447" s="32">
        <f>IF(Taxi_journeydata_clean!K446="","",IF(I447&gt;200%,'Taxi_location&amp;demand'!F460,VLOOKUP(I447,'Taxi_location&amp;demand'!$E$5:$F$26,2,FALSE)))</f>
        <v>-6.7670000000000008E-2</v>
      </c>
      <c r="K447" s="32">
        <f>IF(Taxi_journeydata_clean!K446="","",1+J447)</f>
        <v>0.93232999999999999</v>
      </c>
      <c r="M447" s="19">
        <f>IF(Taxi_journeydata_clean!K446="","",F447*(1+R_/EXP(B447)))</f>
        <v>9.525701693064093</v>
      </c>
      <c r="N447" s="30">
        <f>IF(Taxi_journeydata_clean!K446="","",(M447-F447)/F447)</f>
        <v>1.2884568642405458</v>
      </c>
      <c r="O447" s="31">
        <f>IF(Taxi_journeydata_clean!K446="","",ROUND(ROUNDUP(N447,1),1))</f>
        <v>1.3</v>
      </c>
      <c r="P447" s="32">
        <f>IF(Taxi_journeydata_clean!K446="","",IF(O447&gt;200%,'Taxi_location&amp;demand'!F460,VLOOKUP(O447,'Taxi_location&amp;demand'!$E$5:$F$26,2,FALSE)))</f>
        <v>-0.47469999999999996</v>
      </c>
      <c r="Q447" s="32">
        <f>IF(Taxi_journeydata_clean!K446="","",1+P447)</f>
        <v>0.5253000000000001</v>
      </c>
      <c r="S447" t="str">
        <f>IF(Taxi_journeydata_clean!K446="","",VLOOKUP(Taxi_journeydata_clean!G446,'Taxi_location&amp;demand'!$A$5:$B$269,2,FALSE))</f>
        <v>A</v>
      </c>
      <c r="T447" t="str">
        <f>IF(Taxi_journeydata_clean!K446="","",VLOOKUP(Taxi_journeydata_clean!H446,'Taxi_location&amp;demand'!$A$5:$B$269,2,FALSE))</f>
        <v>A</v>
      </c>
      <c r="U447" t="str">
        <f>IF(Taxi_journeydata_clean!K446="","",IF(OR(S447="A",T447="A"),"Y","N"))</f>
        <v>Y</v>
      </c>
    </row>
    <row r="448" spans="2:21" x14ac:dyDescent="0.35">
      <c r="B448">
        <f>IF(Taxi_journeydata_clean!J447="","",Taxi_journeydata_clean!J447)</f>
        <v>0.63</v>
      </c>
      <c r="C448" s="18">
        <f>IF(Taxi_journeydata_clean!J447="","",Taxi_journeydata_clean!N447)</f>
        <v>4.033333333209157</v>
      </c>
      <c r="D448" s="19">
        <f>IF(Taxi_journeydata_clean!K447="","",Taxi_journeydata_clean!K447)</f>
        <v>5</v>
      </c>
      <c r="F448" s="19">
        <f>IF(Taxi_journeydata_clean!K447="","",Constant+Dist_Mult*Fare_analysis!B448+Dur_Mult*Fare_analysis!C448)</f>
        <v>4.3263333332873879</v>
      </c>
      <c r="G448" s="19">
        <f>IF(Taxi_journeydata_clean!K447="","",F448*(1+1/EXP(B448)))</f>
        <v>6.630502995019091</v>
      </c>
      <c r="H448" s="30">
        <f>IF(Taxi_journeydata_clean!K447="","",(G448-F448)/F448)</f>
        <v>0.53259180100689729</v>
      </c>
      <c r="I448" s="31">
        <f>IF(Taxi_journeydata_clean!K447="","",ROUND(ROUNDUP(H448,1),1))</f>
        <v>0.6</v>
      </c>
      <c r="J448" s="32">
        <f>IF(Taxi_journeydata_clean!K447="","",IF(I448&gt;200%,'Taxi_location&amp;demand'!F461,VLOOKUP(I448,'Taxi_location&amp;demand'!$E$5:$F$26,2,FALSE)))</f>
        <v>-8.8880000000000001E-2</v>
      </c>
      <c r="K448" s="32">
        <f>IF(Taxi_journeydata_clean!K447="","",1+J448)</f>
        <v>0.91112000000000004</v>
      </c>
      <c r="M448" s="19">
        <f>IF(Taxi_journeydata_clean!K447="","",F448*(1+R_/EXP(B448)))</f>
        <v>10.304809124588861</v>
      </c>
      <c r="N448" s="30">
        <f>IF(Taxi_journeydata_clean!K447="","",(M448-F448)/F448)</f>
        <v>1.3818805280911388</v>
      </c>
      <c r="O448" s="31">
        <f>IF(Taxi_journeydata_clean!K447="","",ROUND(ROUNDUP(N448,1),1))</f>
        <v>1.4</v>
      </c>
      <c r="P448" s="32">
        <f>IF(Taxi_journeydata_clean!K447="","",IF(O448&gt;200%,'Taxi_location&amp;demand'!F461,VLOOKUP(O448,'Taxi_location&amp;demand'!$E$5:$F$26,2,FALSE)))</f>
        <v>-0.5454</v>
      </c>
      <c r="Q448" s="32">
        <f>IF(Taxi_journeydata_clean!K447="","",1+P448)</f>
        <v>0.4546</v>
      </c>
      <c r="S448" t="str">
        <f>IF(Taxi_journeydata_clean!K447="","",VLOOKUP(Taxi_journeydata_clean!G447,'Taxi_location&amp;demand'!$A$5:$B$269,2,FALSE))</f>
        <v>Q</v>
      </c>
      <c r="T448" t="str">
        <f>IF(Taxi_journeydata_clean!K447="","",VLOOKUP(Taxi_journeydata_clean!H447,'Taxi_location&amp;demand'!$A$5:$B$269,2,FALSE))</f>
        <v>Q</v>
      </c>
      <c r="U448" t="str">
        <f>IF(Taxi_journeydata_clean!K447="","",IF(OR(S448="A",T448="A"),"Y","N"))</f>
        <v>N</v>
      </c>
    </row>
    <row r="449" spans="2:21" x14ac:dyDescent="0.35">
      <c r="B449">
        <f>IF(Taxi_journeydata_clean!J448="","",Taxi_journeydata_clean!J448)</f>
        <v>1.32</v>
      </c>
      <c r="C449" s="18">
        <f>IF(Taxi_journeydata_clean!J448="","",Taxi_journeydata_clean!N448)</f>
        <v>8.5999999986961484</v>
      </c>
      <c r="D449" s="19">
        <f>IF(Taxi_journeydata_clean!K448="","",Taxi_journeydata_clean!K448)</f>
        <v>7.5</v>
      </c>
      <c r="F449" s="19">
        <f>IF(Taxi_journeydata_clean!K448="","",Constant+Dist_Mult*Fare_analysis!B449+Dur_Mult*Fare_analysis!C449)</f>
        <v>7.2579999995175752</v>
      </c>
      <c r="G449" s="19">
        <f>IF(Taxi_journeydata_clean!K448="","",F449*(1+1/EXP(B449)))</f>
        <v>9.1968680210568436</v>
      </c>
      <c r="H449" s="30">
        <f>IF(Taxi_journeydata_clean!K448="","",(G449-F449)/F449)</f>
        <v>0.26713530196585022</v>
      </c>
      <c r="I449" s="31">
        <f>IF(Taxi_journeydata_clean!K448="","",ROUND(ROUNDUP(H449,1),1))</f>
        <v>0.3</v>
      </c>
      <c r="J449" s="32">
        <f>IF(Taxi_journeydata_clean!K448="","",IF(I449&gt;200%,'Taxi_location&amp;demand'!F462,VLOOKUP(I449,'Taxi_location&amp;demand'!$E$5:$F$26,2,FALSE)))</f>
        <v>-3.4340000000000002E-2</v>
      </c>
      <c r="K449" s="32">
        <f>IF(Taxi_journeydata_clean!K448="","",1+J449)</f>
        <v>0.96565999999999996</v>
      </c>
      <c r="M449" s="19">
        <f>IF(Taxi_journeydata_clean!K448="","",F449*(1+R_/EXP(B449)))</f>
        <v>12.288651918000657</v>
      </c>
      <c r="N449" s="30">
        <f>IF(Taxi_journeydata_clean!K448="","",(M449-F449)/F449)</f>
        <v>0.69311820319887829</v>
      </c>
      <c r="O449" s="31">
        <f>IF(Taxi_journeydata_clean!K448="","",ROUND(ROUNDUP(N449,1),1))</f>
        <v>0.7</v>
      </c>
      <c r="P449" s="32">
        <f>IF(Taxi_journeydata_clean!K448="","",IF(O449&gt;200%,'Taxi_location&amp;demand'!F462,VLOOKUP(O449,'Taxi_location&amp;demand'!$E$5:$F$26,2,FALSE)))</f>
        <v>-0.1111</v>
      </c>
      <c r="Q449" s="32">
        <f>IF(Taxi_journeydata_clean!K448="","",1+P449)</f>
        <v>0.88890000000000002</v>
      </c>
      <c r="S449" t="str">
        <f>IF(Taxi_journeydata_clean!K448="","",VLOOKUP(Taxi_journeydata_clean!G448,'Taxi_location&amp;demand'!$A$5:$B$269,2,FALSE))</f>
        <v>B</v>
      </c>
      <c r="T449" t="str">
        <f>IF(Taxi_journeydata_clean!K448="","",VLOOKUP(Taxi_journeydata_clean!H448,'Taxi_location&amp;demand'!$A$5:$B$269,2,FALSE))</f>
        <v>B</v>
      </c>
      <c r="U449" t="str">
        <f>IF(Taxi_journeydata_clean!K448="","",IF(OR(S449="A",T449="A"),"Y","N"))</f>
        <v>N</v>
      </c>
    </row>
    <row r="450" spans="2:21" x14ac:dyDescent="0.35">
      <c r="B450">
        <f>IF(Taxi_journeydata_clean!J449="","",Taxi_journeydata_clean!J449)</f>
        <v>2.78</v>
      </c>
      <c r="C450" s="18">
        <f>IF(Taxi_journeydata_clean!J449="","",Taxi_journeydata_clean!N449)</f>
        <v>14.05000000493601</v>
      </c>
      <c r="D450" s="19">
        <f>IF(Taxi_journeydata_clean!K449="","",Taxi_journeydata_clean!K449)</f>
        <v>11.5</v>
      </c>
      <c r="F450" s="19">
        <f>IF(Taxi_journeydata_clean!K449="","",Constant+Dist_Mult*Fare_analysis!B450+Dur_Mult*Fare_analysis!C450)</f>
        <v>11.902500001826322</v>
      </c>
      <c r="G450" s="19">
        <f>IF(Taxi_journeydata_clean!K449="","",F450*(1+1/EXP(B450)))</f>
        <v>12.640913335998633</v>
      </c>
      <c r="H450" s="30">
        <f>IF(Taxi_journeydata_clean!K449="","",(G450-F450)/F450)</f>
        <v>6.2038507377358401E-2</v>
      </c>
      <c r="I450" s="31">
        <f>IF(Taxi_journeydata_clean!K449="","",ROUND(ROUNDUP(H450,1),1))</f>
        <v>0.1</v>
      </c>
      <c r="J450" s="32">
        <f>IF(Taxi_journeydata_clean!K449="","",IF(I450&gt;200%,'Taxi_location&amp;demand'!F463,VLOOKUP(I450,'Taxi_location&amp;demand'!$E$5:$F$26,2,FALSE)))</f>
        <v>-9.0899999999999991E-3</v>
      </c>
      <c r="K450" s="32">
        <f>IF(Taxi_journeydata_clean!K449="","",1+J450)</f>
        <v>0.99090999999999996</v>
      </c>
      <c r="M450" s="19">
        <f>IF(Taxi_journeydata_clean!K449="","",F450*(1+R_/EXP(B450)))</f>
        <v>13.818411974647615</v>
      </c>
      <c r="N450" s="30">
        <f>IF(Taxi_journeydata_clean!K449="","",(M450-F450)/F450)</f>
        <v>0.16096718945829155</v>
      </c>
      <c r="O450" s="31">
        <f>IF(Taxi_journeydata_clean!K449="","",ROUND(ROUNDUP(N450,1),1))</f>
        <v>0.2</v>
      </c>
      <c r="P450" s="32">
        <f>IF(Taxi_journeydata_clean!K449="","",IF(O450&gt;200%,'Taxi_location&amp;demand'!F463,VLOOKUP(O450,'Taxi_location&amp;demand'!$E$5:$F$26,2,FALSE)))</f>
        <v>-2.1210000000000003E-2</v>
      </c>
      <c r="Q450" s="32">
        <f>IF(Taxi_journeydata_clean!K449="","",1+P450)</f>
        <v>0.97879000000000005</v>
      </c>
      <c r="S450" t="str">
        <f>IF(Taxi_journeydata_clean!K449="","",VLOOKUP(Taxi_journeydata_clean!G449,'Taxi_location&amp;demand'!$A$5:$B$269,2,FALSE))</f>
        <v>Q</v>
      </c>
      <c r="T450" t="str">
        <f>IF(Taxi_journeydata_clean!K449="","",VLOOKUP(Taxi_journeydata_clean!H449,'Taxi_location&amp;demand'!$A$5:$B$269,2,FALSE))</f>
        <v>Q</v>
      </c>
      <c r="U450" t="str">
        <f>IF(Taxi_journeydata_clean!K449="","",IF(OR(S450="A",T450="A"),"Y","N"))</f>
        <v>N</v>
      </c>
    </row>
    <row r="451" spans="2:21" x14ac:dyDescent="0.35">
      <c r="B451">
        <f>IF(Taxi_journeydata_clean!J450="","",Taxi_journeydata_clean!J450)</f>
        <v>1.74</v>
      </c>
      <c r="C451" s="18">
        <f>IF(Taxi_journeydata_clean!J450="","",Taxi_journeydata_clean!N450)</f>
        <v>9.7000000043772161</v>
      </c>
      <c r="D451" s="19">
        <f>IF(Taxi_journeydata_clean!K450="","",Taxi_journeydata_clean!K450)</f>
        <v>9</v>
      </c>
      <c r="F451" s="19">
        <f>IF(Taxi_journeydata_clean!K450="","",Constant+Dist_Mult*Fare_analysis!B451+Dur_Mult*Fare_analysis!C451)</f>
        <v>8.4210000016195696</v>
      </c>
      <c r="G451" s="19">
        <f>IF(Taxi_journeydata_clean!K450="","",F451*(1+1/EXP(B451)))</f>
        <v>9.899057295499567</v>
      </c>
      <c r="H451" s="30">
        <f>IF(Taxi_journeydata_clean!K450="","",(G451-F451)/F451)</f>
        <v>0.17552040061699678</v>
      </c>
      <c r="I451" s="31">
        <f>IF(Taxi_journeydata_clean!K450="","",ROUND(ROUNDUP(H451,1),1))</f>
        <v>0.2</v>
      </c>
      <c r="J451" s="32">
        <f>IF(Taxi_journeydata_clean!K450="","",IF(I451&gt;200%,'Taxi_location&amp;demand'!F464,VLOOKUP(I451,'Taxi_location&amp;demand'!$E$5:$F$26,2,FALSE)))</f>
        <v>-2.1210000000000003E-2</v>
      </c>
      <c r="K451" s="32">
        <f>IF(Taxi_journeydata_clean!K450="","",1+J451)</f>
        <v>0.97879000000000005</v>
      </c>
      <c r="M451" s="19">
        <f>IF(Taxi_journeydata_clean!K450="","",F451*(1+R_/EXP(B451)))</f>
        <v>12.256016969500758</v>
      </c>
      <c r="N451" s="30">
        <f>IF(Taxi_journeydata_clean!K450="","",(M451-F451)/F451)</f>
        <v>0.45541111116774946</v>
      </c>
      <c r="O451" s="31">
        <f>IF(Taxi_journeydata_clean!K450="","",ROUND(ROUNDUP(N451,1),1))</f>
        <v>0.5</v>
      </c>
      <c r="P451" s="32">
        <f>IF(Taxi_journeydata_clean!K450="","",IF(O451&gt;200%,'Taxi_location&amp;demand'!F464,VLOOKUP(O451,'Taxi_location&amp;demand'!$E$5:$F$26,2,FALSE)))</f>
        <v>-6.7670000000000008E-2</v>
      </c>
      <c r="Q451" s="32">
        <f>IF(Taxi_journeydata_clean!K450="","",1+P451)</f>
        <v>0.93232999999999999</v>
      </c>
      <c r="S451" t="str">
        <f>IF(Taxi_journeydata_clean!K450="","",VLOOKUP(Taxi_journeydata_clean!G450,'Taxi_location&amp;demand'!$A$5:$B$269,2,FALSE))</f>
        <v>A</v>
      </c>
      <c r="T451" t="str">
        <f>IF(Taxi_journeydata_clean!K450="","",VLOOKUP(Taxi_journeydata_clean!H450,'Taxi_location&amp;demand'!$A$5:$B$269,2,FALSE))</f>
        <v>A</v>
      </c>
      <c r="U451" t="str">
        <f>IF(Taxi_journeydata_clean!K450="","",IF(OR(S451="A",T451="A"),"Y","N"))</f>
        <v>Y</v>
      </c>
    </row>
    <row r="452" spans="2:21" x14ac:dyDescent="0.35">
      <c r="B452">
        <f>IF(Taxi_journeydata_clean!J451="","",Taxi_journeydata_clean!J451)</f>
        <v>3.41</v>
      </c>
      <c r="C452" s="18">
        <f>IF(Taxi_journeydata_clean!J451="","",Taxi_journeydata_clean!N451)</f>
        <v>17.033333333674818</v>
      </c>
      <c r="D452" s="19">
        <f>IF(Taxi_journeydata_clean!K451="","",Taxi_journeydata_clean!K451)</f>
        <v>14</v>
      </c>
      <c r="F452" s="19">
        <f>IF(Taxi_journeydata_clean!K451="","",Constant+Dist_Mult*Fare_analysis!B452+Dur_Mult*Fare_analysis!C452)</f>
        <v>14.140333333459683</v>
      </c>
      <c r="G452" s="19">
        <f>IF(Taxi_journeydata_clean!K451="","",F452*(1+1/EXP(B452)))</f>
        <v>14.607546920512357</v>
      </c>
      <c r="H452" s="30">
        <f>IF(Taxi_journeydata_clean!K451="","",(G452-F452)/F452)</f>
        <v>3.3041200375886898E-2</v>
      </c>
      <c r="I452" s="31">
        <f>IF(Taxi_journeydata_clean!K451="","",ROUND(ROUNDUP(H452,1),1))</f>
        <v>0.1</v>
      </c>
      <c r="J452" s="32">
        <f>IF(Taxi_journeydata_clean!K451="","",IF(I452&gt;200%,'Taxi_location&amp;demand'!F465,VLOOKUP(I452,'Taxi_location&amp;demand'!$E$5:$F$26,2,FALSE)))</f>
        <v>-9.0899999999999991E-3</v>
      </c>
      <c r="K452" s="32">
        <f>IF(Taxi_journeydata_clean!K451="","",1+J452)</f>
        <v>0.99090999999999996</v>
      </c>
      <c r="M452" s="19">
        <f>IF(Taxi_journeydata_clean!K451="","",F452*(1+R_/EXP(B452)))</f>
        <v>15.352581357531959</v>
      </c>
      <c r="N452" s="30">
        <f>IF(Taxi_journeydata_clean!K451="","",(M452-F452)/F452)</f>
        <v>8.5729805336609954E-2</v>
      </c>
      <c r="O452" s="31">
        <f>IF(Taxi_journeydata_clean!K451="","",ROUND(ROUNDUP(N452,1),1))</f>
        <v>0.1</v>
      </c>
      <c r="P452" s="32">
        <f>IF(Taxi_journeydata_clean!K451="","",IF(O452&gt;200%,'Taxi_location&amp;demand'!F465,VLOOKUP(O452,'Taxi_location&amp;demand'!$E$5:$F$26,2,FALSE)))</f>
        <v>-9.0899999999999991E-3</v>
      </c>
      <c r="Q452" s="32">
        <f>IF(Taxi_journeydata_clean!K451="","",1+P452)</f>
        <v>0.99090999999999996</v>
      </c>
      <c r="S452" t="str">
        <f>IF(Taxi_journeydata_clean!K451="","",VLOOKUP(Taxi_journeydata_clean!G451,'Taxi_location&amp;demand'!$A$5:$B$269,2,FALSE))</f>
        <v>B</v>
      </c>
      <c r="T452" t="str">
        <f>IF(Taxi_journeydata_clean!K451="","",VLOOKUP(Taxi_journeydata_clean!H451,'Taxi_location&amp;demand'!$A$5:$B$269,2,FALSE))</f>
        <v>B</v>
      </c>
      <c r="U452" t="str">
        <f>IF(Taxi_journeydata_clean!K451="","",IF(OR(S452="A",T452="A"),"Y","N"))</f>
        <v>N</v>
      </c>
    </row>
    <row r="453" spans="2:21" x14ac:dyDescent="0.35">
      <c r="B453">
        <f>IF(Taxi_journeydata_clean!J452="","",Taxi_journeydata_clean!J452)</f>
        <v>5.0999999999999996</v>
      </c>
      <c r="C453" s="18">
        <f>IF(Taxi_journeydata_clean!J452="","",Taxi_journeydata_clean!N452)</f>
        <v>15.200000001350418</v>
      </c>
      <c r="D453" s="19">
        <f>IF(Taxi_journeydata_clean!K452="","",Taxi_journeydata_clean!K452)</f>
        <v>17</v>
      </c>
      <c r="F453" s="19">
        <f>IF(Taxi_journeydata_clean!K452="","",Constant+Dist_Mult*Fare_analysis!B453+Dur_Mult*Fare_analysis!C453)</f>
        <v>16.504000000499651</v>
      </c>
      <c r="G453" s="19">
        <f>IF(Taxi_journeydata_clean!K452="","",F453*(1+1/EXP(B453)))</f>
        <v>16.604620705819968</v>
      </c>
      <c r="H453" s="30">
        <f>IF(Taxi_journeydata_clean!K452="","",(G453-F453)/F453)</f>
        <v>6.0967465655156761E-3</v>
      </c>
      <c r="I453" s="31">
        <f>IF(Taxi_journeydata_clean!K452="","",ROUND(ROUNDUP(H453,1),1))</f>
        <v>0.1</v>
      </c>
      <c r="J453" s="32">
        <f>IF(Taxi_journeydata_clean!K452="","",IF(I453&gt;200%,'Taxi_location&amp;demand'!F466,VLOOKUP(I453,'Taxi_location&amp;demand'!$E$5:$F$26,2,FALSE)))</f>
        <v>-9.0899999999999991E-3</v>
      </c>
      <c r="K453" s="32">
        <f>IF(Taxi_journeydata_clean!K452="","",1+J453)</f>
        <v>0.99090999999999996</v>
      </c>
      <c r="M453" s="19">
        <f>IF(Taxi_journeydata_clean!K452="","",F453*(1+R_/EXP(B453)))</f>
        <v>16.765073853198974</v>
      </c>
      <c r="N453" s="30">
        <f>IF(Taxi_journeydata_clean!K452="","",(M453-F453)/F453)</f>
        <v>1.5818822872722883E-2</v>
      </c>
      <c r="O453" s="31">
        <f>IF(Taxi_journeydata_clean!K452="","",ROUND(ROUNDUP(N453,1),1))</f>
        <v>0.1</v>
      </c>
      <c r="P453" s="32">
        <f>IF(Taxi_journeydata_clean!K452="","",IF(O453&gt;200%,'Taxi_location&amp;demand'!F466,VLOOKUP(O453,'Taxi_location&amp;demand'!$E$5:$F$26,2,FALSE)))</f>
        <v>-9.0899999999999991E-3</v>
      </c>
      <c r="Q453" s="32">
        <f>IF(Taxi_journeydata_clean!K452="","",1+P453)</f>
        <v>0.99090999999999996</v>
      </c>
      <c r="S453" t="str">
        <f>IF(Taxi_journeydata_clean!K452="","",VLOOKUP(Taxi_journeydata_clean!G452,'Taxi_location&amp;demand'!$A$5:$B$269,2,FALSE))</f>
        <v>A</v>
      </c>
      <c r="T453" t="str">
        <f>IF(Taxi_journeydata_clean!K452="","",VLOOKUP(Taxi_journeydata_clean!H452,'Taxi_location&amp;demand'!$A$5:$B$269,2,FALSE))</f>
        <v>Bx</v>
      </c>
      <c r="U453" t="str">
        <f>IF(Taxi_journeydata_clean!K452="","",IF(OR(S453="A",T453="A"),"Y","N"))</f>
        <v>Y</v>
      </c>
    </row>
    <row r="454" spans="2:21" x14ac:dyDescent="0.35">
      <c r="B454">
        <f>IF(Taxi_journeydata_clean!J453="","",Taxi_journeydata_clean!J453)</f>
        <v>2.78</v>
      </c>
      <c r="C454" s="18">
        <f>IF(Taxi_journeydata_clean!J453="","",Taxi_journeydata_clean!N453)</f>
        <v>9.4666666688863188</v>
      </c>
      <c r="D454" s="19">
        <f>IF(Taxi_journeydata_clean!K453="","",Taxi_journeydata_clean!K453)</f>
        <v>10</v>
      </c>
      <c r="F454" s="19">
        <f>IF(Taxi_journeydata_clean!K453="","",Constant+Dist_Mult*Fare_analysis!B454+Dur_Mult*Fare_analysis!C454)</f>
        <v>10.206666667487937</v>
      </c>
      <c r="G454" s="19">
        <f>IF(Taxi_journeydata_clean!K453="","",F454*(1+1/EXP(B454)))</f>
        <v>10.839873032837126</v>
      </c>
      <c r="H454" s="30">
        <f>IF(Taxi_journeydata_clean!K453="","",(G454-F454)/F454)</f>
        <v>6.2038507377358415E-2</v>
      </c>
      <c r="I454" s="31">
        <f>IF(Taxi_journeydata_clean!K453="","",ROUND(ROUNDUP(H454,1),1))</f>
        <v>0.1</v>
      </c>
      <c r="J454" s="32">
        <f>IF(Taxi_journeydata_clean!K453="","",IF(I454&gt;200%,'Taxi_location&amp;demand'!F467,VLOOKUP(I454,'Taxi_location&amp;demand'!$E$5:$F$26,2,FALSE)))</f>
        <v>-9.0899999999999991E-3</v>
      </c>
      <c r="K454" s="32">
        <f>IF(Taxi_journeydata_clean!K453="","",1+J454)</f>
        <v>0.99090999999999996</v>
      </c>
      <c r="M454" s="19">
        <f>IF(Taxi_journeydata_clean!K453="","",F454*(1+R_/EXP(B454)))</f>
        <v>11.849605114691098</v>
      </c>
      <c r="N454" s="30">
        <f>IF(Taxi_journeydata_clean!K453="","",(M454-F454)/F454)</f>
        <v>0.16096718945829161</v>
      </c>
      <c r="O454" s="31">
        <f>IF(Taxi_journeydata_clean!K453="","",ROUND(ROUNDUP(N454,1),1))</f>
        <v>0.2</v>
      </c>
      <c r="P454" s="32">
        <f>IF(Taxi_journeydata_clean!K453="","",IF(O454&gt;200%,'Taxi_location&amp;demand'!F467,VLOOKUP(O454,'Taxi_location&amp;demand'!$E$5:$F$26,2,FALSE)))</f>
        <v>-2.1210000000000003E-2</v>
      </c>
      <c r="Q454" s="32">
        <f>IF(Taxi_journeydata_clean!K453="","",1+P454)</f>
        <v>0.97879000000000005</v>
      </c>
      <c r="S454" t="str">
        <f>IF(Taxi_journeydata_clean!K453="","",VLOOKUP(Taxi_journeydata_clean!G453,'Taxi_location&amp;demand'!$A$5:$B$269,2,FALSE))</f>
        <v>A</v>
      </c>
      <c r="T454" t="str">
        <f>IF(Taxi_journeydata_clean!K453="","",VLOOKUP(Taxi_journeydata_clean!H453,'Taxi_location&amp;demand'!$A$5:$B$269,2,FALSE))</f>
        <v>A</v>
      </c>
      <c r="U454" t="str">
        <f>IF(Taxi_journeydata_clean!K453="","",IF(OR(S454="A",T454="A"),"Y","N"))</f>
        <v>Y</v>
      </c>
    </row>
    <row r="455" spans="2:21" x14ac:dyDescent="0.35">
      <c r="B455">
        <f>IF(Taxi_journeydata_clean!J454="","",Taxi_journeydata_clean!J454)</f>
        <v>23.94</v>
      </c>
      <c r="C455" s="18">
        <f>IF(Taxi_journeydata_clean!J454="","",Taxi_journeydata_clean!N454)</f>
        <v>116.03333333157934</v>
      </c>
      <c r="D455" s="19">
        <f>IF(Taxi_journeydata_clean!K454="","",Taxi_journeydata_clean!K454)</f>
        <v>98.5</v>
      </c>
      <c r="F455" s="19">
        <f>IF(Taxi_journeydata_clean!K454="","",Constant+Dist_Mult*Fare_analysis!B455+Dur_Mult*Fare_analysis!C455)</f>
        <v>87.724333332684367</v>
      </c>
      <c r="G455" s="19">
        <f>IF(Taxi_journeydata_clean!K454="","",F455*(1+1/EXP(B455)))</f>
        <v>87.724333336200857</v>
      </c>
      <c r="H455" s="30">
        <f>IF(Taxi_journeydata_clean!K454="","",(G455-F455)/F455)</f>
        <v>4.0085687477333903E-11</v>
      </c>
      <c r="I455" s="31">
        <f>IF(Taxi_journeydata_clean!K454="","",ROUND(ROUNDUP(H455,1),1))</f>
        <v>0.1</v>
      </c>
      <c r="J455" s="32">
        <f>IF(Taxi_journeydata_clean!K454="","",IF(I455&gt;200%,'Taxi_location&amp;demand'!F468,VLOOKUP(I455,'Taxi_location&amp;demand'!$E$5:$F$26,2,FALSE)))</f>
        <v>-9.0899999999999991E-3</v>
      </c>
      <c r="K455" s="32">
        <f>IF(Taxi_journeydata_clean!K454="","",1+J455)</f>
        <v>0.99090999999999996</v>
      </c>
      <c r="M455" s="19">
        <f>IF(Taxi_journeydata_clean!K454="","",F455*(1+R_/EXP(B455)))</f>
        <v>87.724333341808389</v>
      </c>
      <c r="N455" s="30">
        <f>IF(Taxi_journeydata_clean!K454="","",(M455-F455)/F455)</f>
        <v>1.0400788560996854E-10</v>
      </c>
      <c r="O455" s="31">
        <f>IF(Taxi_journeydata_clean!K454="","",ROUND(ROUNDUP(N455,1),1))</f>
        <v>0.1</v>
      </c>
      <c r="P455" s="32">
        <f>IF(Taxi_journeydata_clean!K454="","",IF(O455&gt;200%,'Taxi_location&amp;demand'!F468,VLOOKUP(O455,'Taxi_location&amp;demand'!$E$5:$F$26,2,FALSE)))</f>
        <v>-9.0899999999999991E-3</v>
      </c>
      <c r="Q455" s="32">
        <f>IF(Taxi_journeydata_clean!K454="","",1+P455)</f>
        <v>0.99090999999999996</v>
      </c>
      <c r="S455" t="str">
        <f>IF(Taxi_journeydata_clean!K454="","",VLOOKUP(Taxi_journeydata_clean!G454,'Taxi_location&amp;demand'!$A$5:$B$269,2,FALSE))</f>
        <v>B</v>
      </c>
      <c r="T455" t="str">
        <f>IF(Taxi_journeydata_clean!K454="","",VLOOKUP(Taxi_journeydata_clean!H454,'Taxi_location&amp;demand'!$A$5:$B$269,2,FALSE))</f>
        <v>Bx</v>
      </c>
      <c r="U455" t="str">
        <f>IF(Taxi_journeydata_clean!K454="","",IF(OR(S455="A",T455="A"),"Y","N"))</f>
        <v>N</v>
      </c>
    </row>
    <row r="456" spans="2:21" x14ac:dyDescent="0.35">
      <c r="B456">
        <f>IF(Taxi_journeydata_clean!J455="","",Taxi_journeydata_clean!J455)</f>
        <v>5.18</v>
      </c>
      <c r="C456" s="18">
        <f>IF(Taxi_journeydata_clean!J455="","",Taxi_journeydata_clean!N455)</f>
        <v>22.299999995157123</v>
      </c>
      <c r="D456" s="19">
        <f>IF(Taxi_journeydata_clean!K455="","",Taxi_journeydata_clean!K455)</f>
        <v>19.5</v>
      </c>
      <c r="F456" s="19">
        <f>IF(Taxi_journeydata_clean!K455="","",Constant+Dist_Mult*Fare_analysis!B456+Dur_Mult*Fare_analysis!C456)</f>
        <v>19.274999998208134</v>
      </c>
      <c r="G456" s="19">
        <f>IF(Taxi_journeydata_clean!K455="","",F456*(1+1/EXP(B456)))</f>
        <v>19.383479821835689</v>
      </c>
      <c r="H456" s="30">
        <f>IF(Taxi_journeydata_clean!K455="","",(G456-F456)/F456)</f>
        <v>5.6280064144041105E-3</v>
      </c>
      <c r="I456" s="31">
        <f>IF(Taxi_journeydata_clean!K455="","",ROUND(ROUNDUP(H456,1),1))</f>
        <v>0.1</v>
      </c>
      <c r="J456" s="32">
        <f>IF(Taxi_journeydata_clean!K455="","",IF(I456&gt;200%,'Taxi_location&amp;demand'!F469,VLOOKUP(I456,'Taxi_location&amp;demand'!$E$5:$F$26,2,FALSE)))</f>
        <v>-9.0899999999999991E-3</v>
      </c>
      <c r="K456" s="32">
        <f>IF(Taxi_journeydata_clean!K455="","",1+J456)</f>
        <v>0.99090999999999996</v>
      </c>
      <c r="M456" s="19">
        <f>IF(Taxi_journeydata_clean!K455="","",F456*(1+R_/EXP(B456)))</f>
        <v>19.556465382538629</v>
      </c>
      <c r="N456" s="30">
        <f>IF(Taxi_journeydata_clean!K455="","",(M456-F456)/F456)</f>
        <v>1.4602613974405251E-2</v>
      </c>
      <c r="O456" s="31">
        <f>IF(Taxi_journeydata_clean!K455="","",ROUND(ROUNDUP(N456,1),1))</f>
        <v>0.1</v>
      </c>
      <c r="P456" s="32">
        <f>IF(Taxi_journeydata_clean!K455="","",IF(O456&gt;200%,'Taxi_location&amp;demand'!F469,VLOOKUP(O456,'Taxi_location&amp;demand'!$E$5:$F$26,2,FALSE)))</f>
        <v>-9.0899999999999991E-3</v>
      </c>
      <c r="Q456" s="32">
        <f>IF(Taxi_journeydata_clean!K455="","",1+P456)</f>
        <v>0.99090999999999996</v>
      </c>
      <c r="S456" t="str">
        <f>IF(Taxi_journeydata_clean!K455="","",VLOOKUP(Taxi_journeydata_clean!G455,'Taxi_location&amp;demand'!$A$5:$B$269,2,FALSE))</f>
        <v>Bx</v>
      </c>
      <c r="T456" t="str">
        <f>IF(Taxi_journeydata_clean!K455="","",VLOOKUP(Taxi_journeydata_clean!H455,'Taxi_location&amp;demand'!$A$5:$B$269,2,FALSE))</f>
        <v>A</v>
      </c>
      <c r="U456" t="str">
        <f>IF(Taxi_journeydata_clean!K455="","",IF(OR(S456="A",T456="A"),"Y","N"))</f>
        <v>Y</v>
      </c>
    </row>
    <row r="457" spans="2:21" x14ac:dyDescent="0.35">
      <c r="B457">
        <f>IF(Taxi_journeydata_clean!J456="","",Taxi_journeydata_clean!J456)</f>
        <v>6.52</v>
      </c>
      <c r="C457" s="18">
        <f>IF(Taxi_journeydata_clean!J456="","",Taxi_journeydata_clean!N456)</f>
        <v>35.299999995622784</v>
      </c>
      <c r="D457" s="19">
        <f>IF(Taxi_journeydata_clean!K456="","",Taxi_journeydata_clean!K456)</f>
        <v>29</v>
      </c>
      <c r="F457" s="19">
        <f>IF(Taxi_journeydata_clean!K456="","",Constant+Dist_Mult*Fare_analysis!B457+Dur_Mult*Fare_analysis!C457)</f>
        <v>26.496999998380428</v>
      </c>
      <c r="G457" s="19">
        <f>IF(Taxi_journeydata_clean!K456="","",F457*(1+1/EXP(B457)))</f>
        <v>26.536047808583117</v>
      </c>
      <c r="H457" s="30">
        <f>IF(Taxi_journeydata_clean!K456="","",(G457-F457)/F457)</f>
        <v>1.4736691023540668E-3</v>
      </c>
      <c r="I457" s="31">
        <f>IF(Taxi_journeydata_clean!K456="","",ROUND(ROUNDUP(H457,1),1))</f>
        <v>0.1</v>
      </c>
      <c r="J457" s="32">
        <f>IF(Taxi_journeydata_clean!K456="","",IF(I457&gt;200%,'Taxi_location&amp;demand'!F470,VLOOKUP(I457,'Taxi_location&amp;demand'!$E$5:$F$26,2,FALSE)))</f>
        <v>-9.0899999999999991E-3</v>
      </c>
      <c r="K457" s="32">
        <f>IF(Taxi_journeydata_clean!K456="","",1+J457)</f>
        <v>0.99090999999999996</v>
      </c>
      <c r="M457" s="19">
        <f>IF(Taxi_journeydata_clean!K456="","",F457*(1+R_/EXP(B457)))</f>
        <v>26.598314754788017</v>
      </c>
      <c r="N457" s="30">
        <f>IF(Taxi_journeydata_clean!K456="","",(M457-F457)/F457)</f>
        <v>3.8236312191486585E-3</v>
      </c>
      <c r="O457" s="31">
        <f>IF(Taxi_journeydata_clean!K456="","",ROUND(ROUNDUP(N457,1),1))</f>
        <v>0.1</v>
      </c>
      <c r="P457" s="32">
        <f>IF(Taxi_journeydata_clean!K456="","",IF(O457&gt;200%,'Taxi_location&amp;demand'!F470,VLOOKUP(O457,'Taxi_location&amp;demand'!$E$5:$F$26,2,FALSE)))</f>
        <v>-9.0899999999999991E-3</v>
      </c>
      <c r="Q457" s="32">
        <f>IF(Taxi_journeydata_clean!K456="","",1+P457)</f>
        <v>0.99090999999999996</v>
      </c>
      <c r="S457" t="str">
        <f>IF(Taxi_journeydata_clean!K456="","",VLOOKUP(Taxi_journeydata_clean!G456,'Taxi_location&amp;demand'!$A$5:$B$269,2,FALSE))</f>
        <v>B</v>
      </c>
      <c r="T457" t="str">
        <f>IF(Taxi_journeydata_clean!K456="","",VLOOKUP(Taxi_journeydata_clean!H456,'Taxi_location&amp;demand'!$A$5:$B$269,2,FALSE))</f>
        <v>Q</v>
      </c>
      <c r="U457" t="str">
        <f>IF(Taxi_journeydata_clean!K456="","",IF(OR(S457="A",T457="A"),"Y","N"))</f>
        <v>N</v>
      </c>
    </row>
    <row r="458" spans="2:21" x14ac:dyDescent="0.35">
      <c r="B458">
        <f>IF(Taxi_journeydata_clean!J457="","",Taxi_journeydata_clean!J457)</f>
        <v>1.79</v>
      </c>
      <c r="C458" s="18">
        <f>IF(Taxi_journeydata_clean!J457="","",Taxi_journeydata_clean!N457)</f>
        <v>10.733333338284865</v>
      </c>
      <c r="D458" s="19">
        <f>IF(Taxi_journeydata_clean!K457="","",Taxi_journeydata_clean!K457)</f>
        <v>8.5</v>
      </c>
      <c r="F458" s="19">
        <f>IF(Taxi_journeydata_clean!K457="","",Constant+Dist_Mult*Fare_analysis!B458+Dur_Mult*Fare_analysis!C458)</f>
        <v>8.8933333351653996</v>
      </c>
      <c r="G458" s="19">
        <f>IF(Taxi_journeydata_clean!K457="","",F458*(1+1/EXP(B458)))</f>
        <v>10.378165777710164</v>
      </c>
      <c r="H458" s="30">
        <f>IF(Taxi_journeydata_clean!K457="","",(G458-F458)/F458)</f>
        <v>0.16696016966704072</v>
      </c>
      <c r="I458" s="31">
        <f>IF(Taxi_journeydata_clean!K457="","",ROUND(ROUNDUP(H458,1),1))</f>
        <v>0.2</v>
      </c>
      <c r="J458" s="32">
        <f>IF(Taxi_journeydata_clean!K457="","",IF(I458&gt;200%,'Taxi_location&amp;demand'!F471,VLOOKUP(I458,'Taxi_location&amp;demand'!$E$5:$F$26,2,FALSE)))</f>
        <v>-2.1210000000000003E-2</v>
      </c>
      <c r="K458" s="32">
        <f>IF(Taxi_journeydata_clean!K457="","",1+J458)</f>
        <v>0.97879000000000005</v>
      </c>
      <c r="M458" s="19">
        <f>IF(Taxi_journeydata_clean!K457="","",F458*(1+R_/EXP(B458)))</f>
        <v>12.745929330731697</v>
      </c>
      <c r="N458" s="30">
        <f>IF(Taxi_journeydata_clean!K457="","",(M458-F458)/F458)</f>
        <v>0.43320044918732892</v>
      </c>
      <c r="O458" s="31">
        <f>IF(Taxi_journeydata_clean!K457="","",ROUND(ROUNDUP(N458,1),1))</f>
        <v>0.5</v>
      </c>
      <c r="P458" s="32">
        <f>IF(Taxi_journeydata_clean!K457="","",IF(O458&gt;200%,'Taxi_location&amp;demand'!F471,VLOOKUP(O458,'Taxi_location&amp;demand'!$E$5:$F$26,2,FALSE)))</f>
        <v>-6.7670000000000008E-2</v>
      </c>
      <c r="Q458" s="32">
        <f>IF(Taxi_journeydata_clean!K457="","",1+P458)</f>
        <v>0.93232999999999999</v>
      </c>
      <c r="S458" t="str">
        <f>IF(Taxi_journeydata_clean!K457="","",VLOOKUP(Taxi_journeydata_clean!G457,'Taxi_location&amp;demand'!$A$5:$B$269,2,FALSE))</f>
        <v>B</v>
      </c>
      <c r="T458" t="str">
        <f>IF(Taxi_journeydata_clean!K457="","",VLOOKUP(Taxi_journeydata_clean!H457,'Taxi_location&amp;demand'!$A$5:$B$269,2,FALSE))</f>
        <v>B</v>
      </c>
      <c r="U458" t="str">
        <f>IF(Taxi_journeydata_clean!K457="","",IF(OR(S458="A",T458="A"),"Y","N"))</f>
        <v>N</v>
      </c>
    </row>
    <row r="459" spans="2:21" x14ac:dyDescent="0.35">
      <c r="B459">
        <f>IF(Taxi_journeydata_clean!J458="","",Taxi_journeydata_clean!J458)</f>
        <v>2.2000000000000002</v>
      </c>
      <c r="C459" s="18">
        <f>IF(Taxi_journeydata_clean!J458="","",Taxi_journeydata_clean!N458)</f>
        <v>17.183333337306976</v>
      </c>
      <c r="D459" s="19">
        <f>IF(Taxi_journeydata_clean!K458="","",Taxi_journeydata_clean!K458)</f>
        <v>13</v>
      </c>
      <c r="F459" s="19">
        <f>IF(Taxi_journeydata_clean!K458="","",Constant+Dist_Mult*Fare_analysis!B459+Dur_Mult*Fare_analysis!C459)</f>
        <v>12.017833334803582</v>
      </c>
      <c r="G459" s="19">
        <f>IF(Taxi_journeydata_clean!K458="","",F459*(1+1/EXP(B459)))</f>
        <v>13.349447224971959</v>
      </c>
      <c r="H459" s="30">
        <f>IF(Taxi_journeydata_clean!K458="","",(G459-F459)/F459)</f>
        <v>0.11080315836233395</v>
      </c>
      <c r="I459" s="31">
        <f>IF(Taxi_journeydata_clean!K458="","",ROUND(ROUNDUP(H459,1),1))</f>
        <v>0.2</v>
      </c>
      <c r="J459" s="32">
        <f>IF(Taxi_journeydata_clean!K458="","",IF(I459&gt;200%,'Taxi_location&amp;demand'!F472,VLOOKUP(I459,'Taxi_location&amp;demand'!$E$5:$F$26,2,FALSE)))</f>
        <v>-2.1210000000000003E-2</v>
      </c>
      <c r="K459" s="32">
        <f>IF(Taxi_journeydata_clean!K458="","",1+J459)</f>
        <v>0.97879000000000005</v>
      </c>
      <c r="M459" s="19">
        <f>IF(Taxi_journeydata_clean!K458="","",F459*(1+R_/EXP(B459)))</f>
        <v>15.472883341732887</v>
      </c>
      <c r="N459" s="30">
        <f>IF(Taxi_journeydata_clean!K458="","",(M459-F459)/F459)</f>
        <v>0.28749358646233664</v>
      </c>
      <c r="O459" s="31">
        <f>IF(Taxi_journeydata_clean!K458="","",ROUND(ROUNDUP(N459,1),1))</f>
        <v>0.3</v>
      </c>
      <c r="P459" s="32">
        <f>IF(Taxi_journeydata_clean!K458="","",IF(O459&gt;200%,'Taxi_location&amp;demand'!F472,VLOOKUP(O459,'Taxi_location&amp;demand'!$E$5:$F$26,2,FALSE)))</f>
        <v>-3.4340000000000002E-2</v>
      </c>
      <c r="Q459" s="32">
        <f>IF(Taxi_journeydata_clean!K458="","",1+P459)</f>
        <v>0.96565999999999996</v>
      </c>
      <c r="S459" t="str">
        <f>IF(Taxi_journeydata_clean!K458="","",VLOOKUP(Taxi_journeydata_clean!G458,'Taxi_location&amp;demand'!$A$5:$B$269,2,FALSE))</f>
        <v>A</v>
      </c>
      <c r="T459" t="str">
        <f>IF(Taxi_journeydata_clean!K458="","",VLOOKUP(Taxi_journeydata_clean!H458,'Taxi_location&amp;demand'!$A$5:$B$269,2,FALSE))</f>
        <v>A</v>
      </c>
      <c r="U459" t="str">
        <f>IF(Taxi_journeydata_clean!K458="","",IF(OR(S459="A",T459="A"),"Y","N"))</f>
        <v>Y</v>
      </c>
    </row>
    <row r="460" spans="2:21" x14ac:dyDescent="0.35">
      <c r="B460">
        <f>IF(Taxi_journeydata_clean!J459="","",Taxi_journeydata_clean!J459)</f>
        <v>2.54</v>
      </c>
      <c r="C460" s="18">
        <f>IF(Taxi_journeydata_clean!J459="","",Taxi_journeydata_clean!N459)</f>
        <v>11.21666666935198</v>
      </c>
      <c r="D460" s="19">
        <f>IF(Taxi_journeydata_clean!K459="","",Taxi_journeydata_clean!K459)</f>
        <v>10.5</v>
      </c>
      <c r="F460" s="19">
        <f>IF(Taxi_journeydata_clean!K459="","",Constant+Dist_Mult*Fare_analysis!B460+Dur_Mult*Fare_analysis!C460)</f>
        <v>10.422166667660232</v>
      </c>
      <c r="G460" s="19">
        <f>IF(Taxi_journeydata_clean!K459="","",F460*(1+1/EXP(B460)))</f>
        <v>11.24412543075697</v>
      </c>
      <c r="H460" s="30">
        <f>IF(Taxi_journeydata_clean!K459="","",(G460-F460)/F460)</f>
        <v>7.8866399790674932E-2</v>
      </c>
      <c r="I460" s="31">
        <f>IF(Taxi_journeydata_clean!K459="","",ROUND(ROUNDUP(H460,1),1))</f>
        <v>0.1</v>
      </c>
      <c r="J460" s="32">
        <f>IF(Taxi_journeydata_clean!K459="","",IF(I460&gt;200%,'Taxi_location&amp;demand'!F473,VLOOKUP(I460,'Taxi_location&amp;demand'!$E$5:$F$26,2,FALSE)))</f>
        <v>-9.0899999999999991E-3</v>
      </c>
      <c r="K460" s="32">
        <f>IF(Taxi_journeydata_clean!K459="","",1+J460)</f>
        <v>0.99090999999999996</v>
      </c>
      <c r="M460" s="19">
        <f>IF(Taxi_journeydata_clean!K459="","",F460*(1+R_/EXP(B460)))</f>
        <v>12.55484840904241</v>
      </c>
      <c r="N460" s="30">
        <f>IF(Taxi_journeydata_clean!K459="","",(M460-F460)/F460)</f>
        <v>0.20462940282847769</v>
      </c>
      <c r="O460" s="31">
        <f>IF(Taxi_journeydata_clean!K459="","",ROUND(ROUNDUP(N460,1),1))</f>
        <v>0.3</v>
      </c>
      <c r="P460" s="32">
        <f>IF(Taxi_journeydata_clean!K459="","",IF(O460&gt;200%,'Taxi_location&amp;demand'!F473,VLOOKUP(O460,'Taxi_location&amp;demand'!$E$5:$F$26,2,FALSE)))</f>
        <v>-3.4340000000000002E-2</v>
      </c>
      <c r="Q460" s="32">
        <f>IF(Taxi_journeydata_clean!K459="","",1+P460)</f>
        <v>0.96565999999999996</v>
      </c>
      <c r="S460" t="str">
        <f>IF(Taxi_journeydata_clean!K459="","",VLOOKUP(Taxi_journeydata_clean!G459,'Taxi_location&amp;demand'!$A$5:$B$269,2,FALSE))</f>
        <v>A</v>
      </c>
      <c r="T460" t="str">
        <f>IF(Taxi_journeydata_clean!K459="","",VLOOKUP(Taxi_journeydata_clean!H459,'Taxi_location&amp;demand'!$A$5:$B$269,2,FALSE))</f>
        <v>A</v>
      </c>
      <c r="U460" t="str">
        <f>IF(Taxi_journeydata_clean!K459="","",IF(OR(S460="A",T460="A"),"Y","N"))</f>
        <v>Y</v>
      </c>
    </row>
    <row r="461" spans="2:21" x14ac:dyDescent="0.35">
      <c r="B461">
        <f>IF(Taxi_journeydata_clean!J460="","",Taxi_journeydata_clean!J460)</f>
        <v>7.96</v>
      </c>
      <c r="C461" s="18">
        <f>IF(Taxi_journeydata_clean!J460="","",Taxi_journeydata_clean!N460)</f>
        <v>26.016666671494022</v>
      </c>
      <c r="D461" s="19">
        <f>IF(Taxi_journeydata_clean!K460="","",Taxi_journeydata_clean!K460)</f>
        <v>25.5</v>
      </c>
      <c r="F461" s="19">
        <f>IF(Taxi_journeydata_clean!K460="","",Constant+Dist_Mult*Fare_analysis!B461+Dur_Mult*Fare_analysis!C461)</f>
        <v>25.654166668452788</v>
      </c>
      <c r="G461" s="19">
        <f>IF(Taxi_journeydata_clean!K460="","",F461*(1+1/EXP(B461)))</f>
        <v>25.663123900720912</v>
      </c>
      <c r="H461" s="30">
        <f>IF(Taxi_journeydata_clean!K460="","",(G461-F461)/F461)</f>
        <v>3.4915311745979698E-4</v>
      </c>
      <c r="I461" s="31">
        <f>IF(Taxi_journeydata_clean!K460="","",ROUND(ROUNDUP(H461,1),1))</f>
        <v>0.1</v>
      </c>
      <c r="J461" s="32">
        <f>IF(Taxi_journeydata_clean!K460="","",IF(I461&gt;200%,'Taxi_location&amp;demand'!F474,VLOOKUP(I461,'Taxi_location&amp;demand'!$E$5:$F$26,2,FALSE)))</f>
        <v>-9.0899999999999991E-3</v>
      </c>
      <c r="K461" s="32">
        <f>IF(Taxi_journeydata_clean!K460="","",1+J461)</f>
        <v>0.99090999999999996</v>
      </c>
      <c r="M461" s="19">
        <f>IF(Taxi_journeydata_clean!K460="","",F461*(1+R_/EXP(B461)))</f>
        <v>25.677407403352401</v>
      </c>
      <c r="N461" s="30">
        <f>IF(Taxi_journeydata_clean!K460="","",(M461-F461)/F461)</f>
        <v>9.0592437477971313E-4</v>
      </c>
      <c r="O461" s="31">
        <f>IF(Taxi_journeydata_clean!K460="","",ROUND(ROUNDUP(N461,1),1))</f>
        <v>0.1</v>
      </c>
      <c r="P461" s="32">
        <f>IF(Taxi_journeydata_clean!K460="","",IF(O461&gt;200%,'Taxi_location&amp;demand'!F474,VLOOKUP(O461,'Taxi_location&amp;demand'!$E$5:$F$26,2,FALSE)))</f>
        <v>-9.0899999999999991E-3</v>
      </c>
      <c r="Q461" s="32">
        <f>IF(Taxi_journeydata_clean!K460="","",1+P461)</f>
        <v>0.99090999999999996</v>
      </c>
      <c r="S461" t="str">
        <f>IF(Taxi_journeydata_clean!K460="","",VLOOKUP(Taxi_journeydata_clean!G460,'Taxi_location&amp;demand'!$A$5:$B$269,2,FALSE))</f>
        <v>A</v>
      </c>
      <c r="T461" t="str">
        <f>IF(Taxi_journeydata_clean!K460="","",VLOOKUP(Taxi_journeydata_clean!H460,'Taxi_location&amp;demand'!$A$5:$B$269,2,FALSE))</f>
        <v>Bx</v>
      </c>
      <c r="U461" t="str">
        <f>IF(Taxi_journeydata_clean!K460="","",IF(OR(S461="A",T461="A"),"Y","N"))</f>
        <v>Y</v>
      </c>
    </row>
    <row r="462" spans="2:21" x14ac:dyDescent="0.35">
      <c r="B462">
        <f>IF(Taxi_journeydata_clean!J461="","",Taxi_journeydata_clean!J461)</f>
        <v>0.67</v>
      </c>
      <c r="C462" s="18">
        <f>IF(Taxi_journeydata_clean!J461="","",Taxi_journeydata_clean!N461)</f>
        <v>3.4666666702833027</v>
      </c>
      <c r="D462" s="19">
        <f>IF(Taxi_journeydata_clean!K461="","",Taxi_journeydata_clean!K461)</f>
        <v>4.5</v>
      </c>
      <c r="F462" s="19">
        <f>IF(Taxi_journeydata_clean!K461="","",Constant+Dist_Mult*Fare_analysis!B462+Dur_Mult*Fare_analysis!C462)</f>
        <v>4.1886666680048226</v>
      </c>
      <c r="G462" s="19">
        <f>IF(Taxi_journeydata_clean!K461="","",F462*(1+1/EXP(B462)))</f>
        <v>6.3320433315114659</v>
      </c>
      <c r="H462" s="30">
        <f>IF(Taxi_journeydata_clean!K461="","",(G462-F462)/F462)</f>
        <v>0.51170857778654244</v>
      </c>
      <c r="I462" s="31">
        <f>IF(Taxi_journeydata_clean!K461="","",ROUND(ROUNDUP(H462,1),1))</f>
        <v>0.6</v>
      </c>
      <c r="J462" s="32">
        <f>IF(Taxi_journeydata_clean!K461="","",IF(I462&gt;200%,'Taxi_location&amp;demand'!F475,VLOOKUP(I462,'Taxi_location&amp;demand'!$E$5:$F$26,2,FALSE)))</f>
        <v>-8.8880000000000001E-2</v>
      </c>
      <c r="K462" s="32">
        <f>IF(Taxi_journeydata_clean!K461="","",1+J462)</f>
        <v>0.91112000000000004</v>
      </c>
      <c r="M462" s="19">
        <f>IF(Taxi_journeydata_clean!K461="","",F462*(1+R_/EXP(B462)))</f>
        <v>9.7499435597353177</v>
      </c>
      <c r="N462" s="30">
        <f>IF(Taxi_journeydata_clean!K461="","",(M462-F462)/F462)</f>
        <v>1.3276962175602014</v>
      </c>
      <c r="O462" s="31">
        <f>IF(Taxi_journeydata_clean!K461="","",ROUND(ROUNDUP(N462,1),1))</f>
        <v>1.4</v>
      </c>
      <c r="P462" s="32">
        <f>IF(Taxi_journeydata_clean!K461="","",IF(O462&gt;200%,'Taxi_location&amp;demand'!F475,VLOOKUP(O462,'Taxi_location&amp;demand'!$E$5:$F$26,2,FALSE)))</f>
        <v>-0.5454</v>
      </c>
      <c r="Q462" s="32">
        <f>IF(Taxi_journeydata_clean!K461="","",1+P462)</f>
        <v>0.4546</v>
      </c>
      <c r="S462" t="str">
        <f>IF(Taxi_journeydata_clean!K461="","",VLOOKUP(Taxi_journeydata_clean!G461,'Taxi_location&amp;demand'!$A$5:$B$269,2,FALSE))</f>
        <v>A</v>
      </c>
      <c r="T462" t="str">
        <f>IF(Taxi_journeydata_clean!K461="","",VLOOKUP(Taxi_journeydata_clean!H461,'Taxi_location&amp;demand'!$A$5:$B$269,2,FALSE))</f>
        <v>A</v>
      </c>
      <c r="U462" t="str">
        <f>IF(Taxi_journeydata_clean!K461="","",IF(OR(S462="A",T462="A"),"Y","N"))</f>
        <v>Y</v>
      </c>
    </row>
    <row r="463" spans="2:21" x14ac:dyDescent="0.35">
      <c r="B463">
        <f>IF(Taxi_journeydata_clean!J462="","",Taxi_journeydata_clean!J462)</f>
        <v>5.92</v>
      </c>
      <c r="C463" s="18">
        <f>IF(Taxi_journeydata_clean!J462="","",Taxi_journeydata_clean!N462)</f>
        <v>28.466666667954996</v>
      </c>
      <c r="D463" s="19">
        <f>IF(Taxi_journeydata_clean!K462="","",Taxi_journeydata_clean!K462)</f>
        <v>23</v>
      </c>
      <c r="F463" s="19">
        <f>IF(Taxi_journeydata_clean!K462="","",Constant+Dist_Mult*Fare_analysis!B463+Dur_Mult*Fare_analysis!C463)</f>
        <v>22.888666667143347</v>
      </c>
      <c r="G463" s="19">
        <f>IF(Taxi_journeydata_clean!K462="","",F463*(1+1/EXP(B463)))</f>
        <v>22.950127318928196</v>
      </c>
      <c r="H463" s="30">
        <f>IF(Taxi_journeydata_clean!K462="","",(G463-F463)/F463)</f>
        <v>2.6852001769537455E-3</v>
      </c>
      <c r="I463" s="31">
        <f>IF(Taxi_journeydata_clean!K462="","",ROUND(ROUNDUP(H463,1),1))</f>
        <v>0.1</v>
      </c>
      <c r="J463" s="32">
        <f>IF(Taxi_journeydata_clean!K462="","",IF(I463&gt;200%,'Taxi_location&amp;demand'!F476,VLOOKUP(I463,'Taxi_location&amp;demand'!$E$5:$F$26,2,FALSE)))</f>
        <v>-9.0899999999999991E-3</v>
      </c>
      <c r="K463" s="32">
        <f>IF(Taxi_journeydata_clean!K462="","",1+J463)</f>
        <v>0.99090999999999996</v>
      </c>
      <c r="M463" s="19">
        <f>IF(Taxi_journeydata_clean!K462="","",F463*(1+R_/EXP(B463)))</f>
        <v>23.048134533123836</v>
      </c>
      <c r="N463" s="30">
        <f>IF(Taxi_journeydata_clean!K462="","",(M463-F463)/F463)</f>
        <v>6.9671103301707123E-3</v>
      </c>
      <c r="O463" s="31">
        <f>IF(Taxi_journeydata_clean!K462="","",ROUND(ROUNDUP(N463,1),1))</f>
        <v>0.1</v>
      </c>
      <c r="P463" s="32">
        <f>IF(Taxi_journeydata_clean!K462="","",IF(O463&gt;200%,'Taxi_location&amp;demand'!F476,VLOOKUP(O463,'Taxi_location&amp;demand'!$E$5:$F$26,2,FALSE)))</f>
        <v>-9.0899999999999991E-3</v>
      </c>
      <c r="Q463" s="32">
        <f>IF(Taxi_journeydata_clean!K462="","",1+P463)</f>
        <v>0.99090999999999996</v>
      </c>
      <c r="S463" t="str">
        <f>IF(Taxi_journeydata_clean!K462="","",VLOOKUP(Taxi_journeydata_clean!G462,'Taxi_location&amp;demand'!$A$5:$B$269,2,FALSE))</f>
        <v>A</v>
      </c>
      <c r="T463" t="str">
        <f>IF(Taxi_journeydata_clean!K462="","",VLOOKUP(Taxi_journeydata_clean!H462,'Taxi_location&amp;demand'!$A$5:$B$269,2,FALSE))</f>
        <v>Bx</v>
      </c>
      <c r="U463" t="str">
        <f>IF(Taxi_journeydata_clean!K462="","",IF(OR(S463="A",T463="A"),"Y","N"))</f>
        <v>Y</v>
      </c>
    </row>
    <row r="464" spans="2:21" x14ac:dyDescent="0.35">
      <c r="B464">
        <f>IF(Taxi_journeydata_clean!J463="","",Taxi_journeydata_clean!J463)</f>
        <v>1.35</v>
      </c>
      <c r="C464" s="18">
        <f>IF(Taxi_journeydata_clean!J463="","",Taxi_journeydata_clean!N463)</f>
        <v>7.6333333365619183</v>
      </c>
      <c r="D464" s="19">
        <f>IF(Taxi_journeydata_clean!K463="","",Taxi_journeydata_clean!K463)</f>
        <v>7</v>
      </c>
      <c r="F464" s="19">
        <f>IF(Taxi_journeydata_clean!K463="","",Constant+Dist_Mult*Fare_analysis!B464+Dur_Mult*Fare_analysis!C464)</f>
        <v>6.9543333345279095</v>
      </c>
      <c r="G464" s="19">
        <f>IF(Taxi_journeydata_clean!K463="","",F464*(1+1/EXP(B464)))</f>
        <v>8.7571765207893364</v>
      </c>
      <c r="H464" s="30">
        <f>IF(Taxi_journeydata_clean!K463="","",(G464-F464)/F464)</f>
        <v>0.25924026064589151</v>
      </c>
      <c r="I464" s="31">
        <f>IF(Taxi_journeydata_clean!K463="","",ROUND(ROUNDUP(H464,1),1))</f>
        <v>0.3</v>
      </c>
      <c r="J464" s="32">
        <f>IF(Taxi_journeydata_clean!K463="","",IF(I464&gt;200%,'Taxi_location&amp;demand'!F477,VLOOKUP(I464,'Taxi_location&amp;demand'!$E$5:$F$26,2,FALSE)))</f>
        <v>-3.4340000000000002E-2</v>
      </c>
      <c r="K464" s="32">
        <f>IF(Taxi_journeydata_clean!K463="","",1+J464)</f>
        <v>0.96565999999999996</v>
      </c>
      <c r="M464" s="19">
        <f>IF(Taxi_journeydata_clean!K463="","",F464*(1+R_/EXP(B464)))</f>
        <v>11.632050658727177</v>
      </c>
      <c r="N464" s="30">
        <f>IF(Taxi_journeydata_clean!K463="","",(M464-F464)/F464)</f>
        <v>0.67263346451551875</v>
      </c>
      <c r="O464" s="31">
        <f>IF(Taxi_journeydata_clean!K463="","",ROUND(ROUNDUP(N464,1),1))</f>
        <v>0.7</v>
      </c>
      <c r="P464" s="32">
        <f>IF(Taxi_journeydata_clean!K463="","",IF(O464&gt;200%,'Taxi_location&amp;demand'!F477,VLOOKUP(O464,'Taxi_location&amp;demand'!$E$5:$F$26,2,FALSE)))</f>
        <v>-0.1111</v>
      </c>
      <c r="Q464" s="32">
        <f>IF(Taxi_journeydata_clean!K463="","",1+P464)</f>
        <v>0.88890000000000002</v>
      </c>
      <c r="S464" t="str">
        <f>IF(Taxi_journeydata_clean!K463="","",VLOOKUP(Taxi_journeydata_clean!G463,'Taxi_location&amp;demand'!$A$5:$B$269,2,FALSE))</f>
        <v>A</v>
      </c>
      <c r="T464" t="str">
        <f>IF(Taxi_journeydata_clean!K463="","",VLOOKUP(Taxi_journeydata_clean!H463,'Taxi_location&amp;demand'!$A$5:$B$269,2,FALSE))</f>
        <v>A</v>
      </c>
      <c r="U464" t="str">
        <f>IF(Taxi_journeydata_clean!K463="","",IF(OR(S464="A",T464="A"),"Y","N"))</f>
        <v>Y</v>
      </c>
    </row>
    <row r="465" spans="2:21" x14ac:dyDescent="0.35">
      <c r="B465">
        <f>IF(Taxi_journeydata_clean!J464="","",Taxi_journeydata_clean!J464)</f>
        <v>2.13</v>
      </c>
      <c r="C465" s="18">
        <f>IF(Taxi_journeydata_clean!J464="","",Taxi_journeydata_clean!N464)</f>
        <v>13.033333331113681</v>
      </c>
      <c r="D465" s="19">
        <f>IF(Taxi_journeydata_clean!K464="","",Taxi_journeydata_clean!K464)</f>
        <v>10.5</v>
      </c>
      <c r="F465" s="19">
        <f>IF(Taxi_journeydata_clean!K464="","",Constant+Dist_Mult*Fare_analysis!B465+Dur_Mult*Fare_analysis!C465)</f>
        <v>10.356333332512062</v>
      </c>
      <c r="G465" s="19">
        <f>IF(Taxi_journeydata_clean!K464="","",F465*(1+1/EXP(B465)))</f>
        <v>11.587051959981302</v>
      </c>
      <c r="H465" s="30">
        <f>IF(Taxi_journeydata_clean!K464="","",(G465-F465)/F465)</f>
        <v>0.11883729385240963</v>
      </c>
      <c r="I465" s="31">
        <f>IF(Taxi_journeydata_clean!K464="","",ROUND(ROUNDUP(H465,1),1))</f>
        <v>0.2</v>
      </c>
      <c r="J465" s="32">
        <f>IF(Taxi_journeydata_clean!K464="","",IF(I465&gt;200%,'Taxi_location&amp;demand'!F478,VLOOKUP(I465,'Taxi_location&amp;demand'!$E$5:$F$26,2,FALSE)))</f>
        <v>-2.1210000000000003E-2</v>
      </c>
      <c r="K465" s="32">
        <f>IF(Taxi_journeydata_clean!K464="","",1+J465)</f>
        <v>0.97879000000000005</v>
      </c>
      <c r="M465" s="19">
        <f>IF(Taxi_journeydata_clean!K464="","",F465*(1+R_/EXP(B465)))</f>
        <v>13.549597110969611</v>
      </c>
      <c r="N465" s="30">
        <f>IF(Taxi_journeydata_clean!K464="","",(M465-F465)/F465)</f>
        <v>0.30833922353897253</v>
      </c>
      <c r="O465" s="31">
        <f>IF(Taxi_journeydata_clean!K464="","",ROUND(ROUNDUP(N465,1),1))</f>
        <v>0.4</v>
      </c>
      <c r="P465" s="32">
        <f>IF(Taxi_journeydata_clean!K464="","",IF(O465&gt;200%,'Taxi_location&amp;demand'!F478,VLOOKUP(O465,'Taxi_location&amp;demand'!$E$5:$F$26,2,FALSE)))</f>
        <v>-4.6460000000000001E-2</v>
      </c>
      <c r="Q465" s="32">
        <f>IF(Taxi_journeydata_clean!K464="","",1+P465)</f>
        <v>0.95354000000000005</v>
      </c>
      <c r="S465" t="str">
        <f>IF(Taxi_journeydata_clean!K464="","",VLOOKUP(Taxi_journeydata_clean!G464,'Taxi_location&amp;demand'!$A$5:$B$269,2,FALSE))</f>
        <v>A</v>
      </c>
      <c r="T465" t="str">
        <f>IF(Taxi_journeydata_clean!K464="","",VLOOKUP(Taxi_journeydata_clean!H464,'Taxi_location&amp;demand'!$A$5:$B$269,2,FALSE))</f>
        <v>Bx</v>
      </c>
      <c r="U465" t="str">
        <f>IF(Taxi_journeydata_clean!K464="","",IF(OR(S465="A",T465="A"),"Y","N"))</f>
        <v>Y</v>
      </c>
    </row>
    <row r="466" spans="2:21" x14ac:dyDescent="0.35">
      <c r="B466">
        <f>IF(Taxi_journeydata_clean!J465="","",Taxi_journeydata_clean!J465)</f>
        <v>8.86</v>
      </c>
      <c r="C466" s="18">
        <f>IF(Taxi_journeydata_clean!J465="","",Taxi_journeydata_clean!N465)</f>
        <v>36.950000004144385</v>
      </c>
      <c r="D466" s="19">
        <f>IF(Taxi_journeydata_clean!K465="","",Taxi_journeydata_clean!K465)</f>
        <v>31.5</v>
      </c>
      <c r="F466" s="19">
        <f>IF(Taxi_journeydata_clean!K465="","",Constant+Dist_Mult*Fare_analysis!B466+Dur_Mult*Fare_analysis!C466)</f>
        <v>31.31950000153342</v>
      </c>
      <c r="G466" s="19">
        <f>IF(Taxi_journeydata_clean!K465="","",F466*(1+1/EXP(B466)))</f>
        <v>31.323945963165691</v>
      </c>
      <c r="H466" s="30">
        <f>IF(Taxi_journeydata_clean!K465="","",(G466-F466)/F466)</f>
        <v>1.419550641630135E-4</v>
      </c>
      <c r="I466" s="31">
        <f>IF(Taxi_journeydata_clean!K465="","",ROUND(ROUNDUP(H466,1),1))</f>
        <v>0.1</v>
      </c>
      <c r="J466" s="32">
        <f>IF(Taxi_journeydata_clean!K465="","",IF(I466&gt;200%,'Taxi_location&amp;demand'!F479,VLOOKUP(I466,'Taxi_location&amp;demand'!$E$5:$F$26,2,FALSE)))</f>
        <v>-9.0899999999999991E-3</v>
      </c>
      <c r="K466" s="32">
        <f>IF(Taxi_journeydata_clean!K465="","",1+J466)</f>
        <v>0.99090999999999996</v>
      </c>
      <c r="M466" s="19">
        <f>IF(Taxi_journeydata_clean!K465="","",F466*(1+R_/EXP(B466)))</f>
        <v>31.331035642518991</v>
      </c>
      <c r="N466" s="30">
        <f>IF(Taxi_journeydata_clean!K465="","",(M466-F466)/F466)</f>
        <v>3.6832136480486287E-4</v>
      </c>
      <c r="O466" s="31">
        <f>IF(Taxi_journeydata_clean!K465="","",ROUND(ROUNDUP(N466,1),1))</f>
        <v>0.1</v>
      </c>
      <c r="P466" s="32">
        <f>IF(Taxi_journeydata_clean!K465="","",IF(O466&gt;200%,'Taxi_location&amp;demand'!F479,VLOOKUP(O466,'Taxi_location&amp;demand'!$E$5:$F$26,2,FALSE)))</f>
        <v>-9.0899999999999991E-3</v>
      </c>
      <c r="Q466" s="32">
        <f>IF(Taxi_journeydata_clean!K465="","",1+P466)</f>
        <v>0.99090999999999996</v>
      </c>
      <c r="S466" t="str">
        <f>IF(Taxi_journeydata_clean!K465="","",VLOOKUP(Taxi_journeydata_clean!G465,'Taxi_location&amp;demand'!$A$5:$B$269,2,FALSE))</f>
        <v>B</v>
      </c>
      <c r="T466" t="str">
        <f>IF(Taxi_journeydata_clean!K465="","",VLOOKUP(Taxi_journeydata_clean!H465,'Taxi_location&amp;demand'!$A$5:$B$269,2,FALSE))</f>
        <v>A</v>
      </c>
      <c r="U466" t="str">
        <f>IF(Taxi_journeydata_clean!K465="","",IF(OR(S466="A",T466="A"),"Y","N"))</f>
        <v>Y</v>
      </c>
    </row>
    <row r="467" spans="2:21" x14ac:dyDescent="0.35">
      <c r="B467">
        <f>IF(Taxi_journeydata_clean!J466="","",Taxi_journeydata_clean!J466)</f>
        <v>0.38</v>
      </c>
      <c r="C467" s="18">
        <f>IF(Taxi_journeydata_clean!J466="","",Taxi_journeydata_clean!N466)</f>
        <v>2.6833333319518715</v>
      </c>
      <c r="D467" s="19">
        <f>IF(Taxi_journeydata_clean!K466="","",Taxi_journeydata_clean!K466)</f>
        <v>4</v>
      </c>
      <c r="F467" s="19">
        <f>IF(Taxi_journeydata_clean!K466="","",Constant+Dist_Mult*Fare_analysis!B467+Dur_Mult*Fare_analysis!C467)</f>
        <v>3.3768333328221924</v>
      </c>
      <c r="G467" s="19">
        <f>IF(Taxi_journeydata_clean!K466="","",F467*(1+1/EXP(B467)))</f>
        <v>5.6861193344812335</v>
      </c>
      <c r="H467" s="30">
        <f>IF(Taxi_journeydata_clean!K466="","",(G467-F467)/F467)</f>
        <v>0.68386140921235594</v>
      </c>
      <c r="I467" s="31">
        <f>IF(Taxi_journeydata_clean!K466="","",ROUND(ROUNDUP(H467,1),1))</f>
        <v>0.7</v>
      </c>
      <c r="J467" s="32">
        <f>IF(Taxi_journeydata_clean!K466="","",IF(I467&gt;200%,'Taxi_location&amp;demand'!F480,VLOOKUP(I467,'Taxi_location&amp;demand'!$E$5:$F$26,2,FALSE)))</f>
        <v>-0.1111</v>
      </c>
      <c r="K467" s="32">
        <f>IF(Taxi_journeydata_clean!K466="","",1+J467)</f>
        <v>0.88890000000000002</v>
      </c>
      <c r="M467" s="19">
        <f>IF(Taxi_journeydata_clean!K466="","",F467*(1+R_/EXP(B467)))</f>
        <v>9.3685841510905057</v>
      </c>
      <c r="N467" s="30">
        <f>IF(Taxi_journeydata_clean!K466="","",(M467-F467)/F467)</f>
        <v>1.7743697208949014</v>
      </c>
      <c r="O467" s="31">
        <f>IF(Taxi_journeydata_clean!K466="","",ROUND(ROUNDUP(N467,1),1))</f>
        <v>1.8</v>
      </c>
      <c r="P467" s="32">
        <f>IF(Taxi_journeydata_clean!K466="","",IF(O467&gt;200%,'Taxi_location&amp;demand'!F480,VLOOKUP(O467,'Taxi_location&amp;demand'!$E$5:$F$26,2,FALSE)))</f>
        <v>-0.75750000000000006</v>
      </c>
      <c r="Q467" s="32">
        <f>IF(Taxi_journeydata_clean!K466="","",1+P467)</f>
        <v>0.24249999999999994</v>
      </c>
      <c r="S467" t="str">
        <f>IF(Taxi_journeydata_clean!K466="","",VLOOKUP(Taxi_journeydata_clean!G466,'Taxi_location&amp;demand'!$A$5:$B$269,2,FALSE))</f>
        <v>A</v>
      </c>
      <c r="T467" t="str">
        <f>IF(Taxi_journeydata_clean!K466="","",VLOOKUP(Taxi_journeydata_clean!H466,'Taxi_location&amp;demand'!$A$5:$B$269,2,FALSE))</f>
        <v>A</v>
      </c>
      <c r="U467" t="str">
        <f>IF(Taxi_journeydata_clean!K466="","",IF(OR(S467="A",T467="A"),"Y","N"))</f>
        <v>Y</v>
      </c>
    </row>
    <row r="468" spans="2:21" x14ac:dyDescent="0.35">
      <c r="B468">
        <f>IF(Taxi_journeydata_clean!J467="","",Taxi_journeydata_clean!J467)</f>
        <v>1.42</v>
      </c>
      <c r="C468" s="18">
        <f>IF(Taxi_journeydata_clean!J467="","",Taxi_journeydata_clean!N467)</f>
        <v>13.416666670236737</v>
      </c>
      <c r="D468" s="19">
        <f>IF(Taxi_journeydata_clean!K467="","",Taxi_journeydata_clean!K467)</f>
        <v>9.5</v>
      </c>
      <c r="F468" s="19">
        <f>IF(Taxi_journeydata_clean!K467="","",Constant+Dist_Mult*Fare_analysis!B468+Dur_Mult*Fare_analysis!C468)</f>
        <v>9.2201666679875931</v>
      </c>
      <c r="G468" s="19">
        <f>IF(Taxi_journeydata_clean!K467="","",F468*(1+1/EXP(B468)))</f>
        <v>11.448810189767038</v>
      </c>
      <c r="H468" s="30">
        <f>IF(Taxi_journeydata_clean!K467="","",(G468-F468)/F468)</f>
        <v>0.24171401689703637</v>
      </c>
      <c r="I468" s="31">
        <f>IF(Taxi_journeydata_clean!K467="","",ROUND(ROUNDUP(H468,1),1))</f>
        <v>0.3</v>
      </c>
      <c r="J468" s="32">
        <f>IF(Taxi_journeydata_clean!K467="","",IF(I468&gt;200%,'Taxi_location&amp;demand'!F481,VLOOKUP(I468,'Taxi_location&amp;demand'!$E$5:$F$26,2,FALSE)))</f>
        <v>-3.4340000000000002E-2</v>
      </c>
      <c r="K468" s="32">
        <f>IF(Taxi_journeydata_clean!K467="","",1+J468)</f>
        <v>0.96565999999999996</v>
      </c>
      <c r="M468" s="19">
        <f>IF(Taxi_journeydata_clean!K467="","",F468*(1+R_/EXP(B468)))</f>
        <v>15.00267980653212</v>
      </c>
      <c r="N468" s="30">
        <f>IF(Taxi_journeydata_clean!K467="","",(M468-F468)/F468)</f>
        <v>0.62715928537619658</v>
      </c>
      <c r="O468" s="31">
        <f>IF(Taxi_journeydata_clean!K467="","",ROUND(ROUNDUP(N468,1),1))</f>
        <v>0.7</v>
      </c>
      <c r="P468" s="32">
        <f>IF(Taxi_journeydata_clean!K467="","",IF(O468&gt;200%,'Taxi_location&amp;demand'!F481,VLOOKUP(O468,'Taxi_location&amp;demand'!$E$5:$F$26,2,FALSE)))</f>
        <v>-0.1111</v>
      </c>
      <c r="Q468" s="32">
        <f>IF(Taxi_journeydata_clean!K467="","",1+P468)</f>
        <v>0.88890000000000002</v>
      </c>
      <c r="S468" t="str">
        <f>IF(Taxi_journeydata_clean!K467="","",VLOOKUP(Taxi_journeydata_clean!G467,'Taxi_location&amp;demand'!$A$5:$B$269,2,FALSE))</f>
        <v>A</v>
      </c>
      <c r="T468" t="str">
        <f>IF(Taxi_journeydata_clean!K467="","",VLOOKUP(Taxi_journeydata_clean!H467,'Taxi_location&amp;demand'!$A$5:$B$269,2,FALSE))</f>
        <v>A</v>
      </c>
      <c r="U468" t="str">
        <f>IF(Taxi_journeydata_clean!K467="","",IF(OR(S468="A",T468="A"),"Y","N"))</f>
        <v>Y</v>
      </c>
    </row>
    <row r="469" spans="2:21" x14ac:dyDescent="0.35">
      <c r="B469">
        <f>IF(Taxi_journeydata_clean!J468="","",Taxi_journeydata_clean!J468)</f>
        <v>2.35</v>
      </c>
      <c r="C469" s="18">
        <f>IF(Taxi_journeydata_clean!J468="","",Taxi_journeydata_clean!N468)</f>
        <v>17.066666664322838</v>
      </c>
      <c r="D469" s="19">
        <f>IF(Taxi_journeydata_clean!K468="","",Taxi_journeydata_clean!K468)</f>
        <v>12.5</v>
      </c>
      <c r="F469" s="19">
        <f>IF(Taxi_journeydata_clean!K468="","",Constant+Dist_Mult*Fare_analysis!B469+Dur_Mult*Fare_analysis!C469)</f>
        <v>12.24466666579945</v>
      </c>
      <c r="G469" s="19">
        <f>IF(Taxi_journeydata_clean!K468="","",F469*(1+1/EXP(B469)))</f>
        <v>13.412430267325412</v>
      </c>
      <c r="H469" s="30">
        <f>IF(Taxi_journeydata_clean!K468="","",(G469-F469)/F469)</f>
        <v>9.5369162215549738E-2</v>
      </c>
      <c r="I469" s="31">
        <f>IF(Taxi_journeydata_clean!K468="","",ROUND(ROUNDUP(H469,1),1))</f>
        <v>0.1</v>
      </c>
      <c r="J469" s="32">
        <f>IF(Taxi_journeydata_clean!K468="","",IF(I469&gt;200%,'Taxi_location&amp;demand'!F482,VLOOKUP(I469,'Taxi_location&amp;demand'!$E$5:$F$26,2,FALSE)))</f>
        <v>-9.0899999999999991E-3</v>
      </c>
      <c r="K469" s="32">
        <f>IF(Taxi_journeydata_clean!K468="","",1+J469)</f>
        <v>0.99090999999999996</v>
      </c>
      <c r="M469" s="19">
        <f>IF(Taxi_journeydata_clean!K468="","",F469*(1+R_/EXP(B469)))</f>
        <v>15.274585225025275</v>
      </c>
      <c r="N469" s="30">
        <f>IF(Taxi_journeydata_clean!K468="","",(M469-F469)/F469)</f>
        <v>0.24744802303918029</v>
      </c>
      <c r="O469" s="31">
        <f>IF(Taxi_journeydata_clean!K468="","",ROUND(ROUNDUP(N469,1),1))</f>
        <v>0.3</v>
      </c>
      <c r="P469" s="32">
        <f>IF(Taxi_journeydata_clean!K468="","",IF(O469&gt;200%,'Taxi_location&amp;demand'!F482,VLOOKUP(O469,'Taxi_location&amp;demand'!$E$5:$F$26,2,FALSE)))</f>
        <v>-3.4340000000000002E-2</v>
      </c>
      <c r="Q469" s="32">
        <f>IF(Taxi_journeydata_clean!K468="","",1+P469)</f>
        <v>0.96565999999999996</v>
      </c>
      <c r="S469" t="str">
        <f>IF(Taxi_journeydata_clean!K468="","",VLOOKUP(Taxi_journeydata_clean!G468,'Taxi_location&amp;demand'!$A$5:$B$269,2,FALSE))</f>
        <v>A</v>
      </c>
      <c r="T469" t="str">
        <f>IF(Taxi_journeydata_clean!K468="","",VLOOKUP(Taxi_journeydata_clean!H468,'Taxi_location&amp;demand'!$A$5:$B$269,2,FALSE))</f>
        <v>A</v>
      </c>
      <c r="U469" t="str">
        <f>IF(Taxi_journeydata_clean!K468="","",IF(OR(S469="A",T469="A"),"Y","N"))</f>
        <v>Y</v>
      </c>
    </row>
    <row r="470" spans="2:21" x14ac:dyDescent="0.35">
      <c r="B470">
        <f>IF(Taxi_journeydata_clean!J469="","",Taxi_journeydata_clean!J469)</f>
        <v>0.78</v>
      </c>
      <c r="C470" s="18">
        <f>IF(Taxi_journeydata_clean!J469="","",Taxi_journeydata_clean!N469)</f>
        <v>6.366666667163372</v>
      </c>
      <c r="D470" s="19">
        <f>IF(Taxi_journeydata_clean!K469="","",Taxi_journeydata_clean!K469)</f>
        <v>6</v>
      </c>
      <c r="F470" s="19">
        <f>IF(Taxi_journeydata_clean!K469="","",Constant+Dist_Mult*Fare_analysis!B470+Dur_Mult*Fare_analysis!C470)</f>
        <v>5.4596666668504472</v>
      </c>
      <c r="G470" s="19">
        <f>IF(Taxi_journeydata_clean!K469="","",F470*(1+1/EXP(B470)))</f>
        <v>7.9624106866574449</v>
      </c>
      <c r="H470" s="30">
        <f>IF(Taxi_journeydata_clean!K469="","",(G470-F470)/F470)</f>
        <v>0.45840601130522346</v>
      </c>
      <c r="I470" s="31">
        <f>IF(Taxi_journeydata_clean!K469="","",ROUND(ROUNDUP(H470,1),1))</f>
        <v>0.5</v>
      </c>
      <c r="J470" s="32">
        <f>IF(Taxi_journeydata_clean!K469="","",IF(I470&gt;200%,'Taxi_location&amp;demand'!F483,VLOOKUP(I470,'Taxi_location&amp;demand'!$E$5:$F$26,2,FALSE)))</f>
        <v>-6.7670000000000008E-2</v>
      </c>
      <c r="K470" s="32">
        <f>IF(Taxi_journeydata_clean!K469="","",1+J470)</f>
        <v>0.93232999999999999</v>
      </c>
      <c r="M470" s="19">
        <f>IF(Taxi_journeydata_clean!K469="","",F470*(1+R_/EXP(B470)))</f>
        <v>11.95337013962142</v>
      </c>
      <c r="N470" s="30">
        <f>IF(Taxi_journeydata_clean!K469="","",(M470-F470)/F470)</f>
        <v>1.1893955929945146</v>
      </c>
      <c r="O470" s="31">
        <f>IF(Taxi_journeydata_clean!K469="","",ROUND(ROUNDUP(N470,1),1))</f>
        <v>1.2</v>
      </c>
      <c r="P470" s="32">
        <f>IF(Taxi_journeydata_clean!K469="","",IF(O470&gt;200%,'Taxi_location&amp;demand'!F483,VLOOKUP(O470,'Taxi_location&amp;demand'!$E$5:$F$26,2,FALSE)))</f>
        <v>-0.42419999999999997</v>
      </c>
      <c r="Q470" s="32">
        <f>IF(Taxi_journeydata_clean!K469="","",1+P470)</f>
        <v>0.57580000000000009</v>
      </c>
      <c r="S470" t="str">
        <f>IF(Taxi_journeydata_clean!K469="","",VLOOKUP(Taxi_journeydata_clean!G469,'Taxi_location&amp;demand'!$A$5:$B$269,2,FALSE))</f>
        <v>A</v>
      </c>
      <c r="T470" t="str">
        <f>IF(Taxi_journeydata_clean!K469="","",VLOOKUP(Taxi_journeydata_clean!H469,'Taxi_location&amp;demand'!$A$5:$B$269,2,FALSE))</f>
        <v>A</v>
      </c>
      <c r="U470" t="str">
        <f>IF(Taxi_journeydata_clean!K469="","",IF(OR(S470="A",T470="A"),"Y","N"))</f>
        <v>Y</v>
      </c>
    </row>
    <row r="471" spans="2:21" x14ac:dyDescent="0.35">
      <c r="B471">
        <f>IF(Taxi_journeydata_clean!J470="","",Taxi_journeydata_clean!J470)</f>
        <v>0.5</v>
      </c>
      <c r="C471" s="18">
        <f>IF(Taxi_journeydata_clean!J470="","",Taxi_journeydata_clean!N470)</f>
        <v>2.8166666650213301</v>
      </c>
      <c r="D471" s="19">
        <f>IF(Taxi_journeydata_clean!K470="","",Taxi_journeydata_clean!K470)</f>
        <v>4</v>
      </c>
      <c r="F471" s="19">
        <f>IF(Taxi_journeydata_clean!K470="","",Constant+Dist_Mult*Fare_analysis!B471+Dur_Mult*Fare_analysis!C471)</f>
        <v>3.642166666057892</v>
      </c>
      <c r="G471" s="19">
        <f>IF(Taxi_journeydata_clean!K470="","",F471*(1+1/EXP(B471)))</f>
        <v>5.8512524168053481</v>
      </c>
      <c r="H471" s="30">
        <f>IF(Taxi_journeydata_clean!K470="","",(G471-F471)/F471)</f>
        <v>0.60653065971263354</v>
      </c>
      <c r="I471" s="31">
        <f>IF(Taxi_journeydata_clean!K470="","",ROUND(ROUNDUP(H471,1),1))</f>
        <v>0.7</v>
      </c>
      <c r="J471" s="32">
        <f>IF(Taxi_journeydata_clean!K470="","",IF(I471&gt;200%,'Taxi_location&amp;demand'!F484,VLOOKUP(I471,'Taxi_location&amp;demand'!$E$5:$F$26,2,FALSE)))</f>
        <v>-0.1111</v>
      </c>
      <c r="K471" s="32">
        <f>IF(Taxi_journeydata_clean!K470="","",1+J471)</f>
        <v>0.88890000000000002</v>
      </c>
      <c r="M471" s="19">
        <f>IF(Taxi_journeydata_clean!K470="","",F471*(1+R_/EXP(B471)))</f>
        <v>9.3739345567205046</v>
      </c>
      <c r="N471" s="30">
        <f>IF(Taxi_journeydata_clean!K470="","",(M471-F471)/F471)</f>
        <v>1.5737247677538067</v>
      </c>
      <c r="O471" s="31">
        <f>IF(Taxi_journeydata_clean!K470="","",ROUND(ROUNDUP(N471,1),1))</f>
        <v>1.6</v>
      </c>
      <c r="P471" s="32">
        <f>IF(Taxi_journeydata_clean!K470="","",IF(O471&gt;200%,'Taxi_location&amp;demand'!F484,VLOOKUP(O471,'Taxi_location&amp;demand'!$E$5:$F$26,2,FALSE)))</f>
        <v>-0.67670000000000008</v>
      </c>
      <c r="Q471" s="32">
        <f>IF(Taxi_journeydata_clean!K470="","",1+P471)</f>
        <v>0.32329999999999992</v>
      </c>
      <c r="S471" t="str">
        <f>IF(Taxi_journeydata_clean!K470="","",VLOOKUP(Taxi_journeydata_clean!G470,'Taxi_location&amp;demand'!$A$5:$B$269,2,FALSE))</f>
        <v>A</v>
      </c>
      <c r="T471" t="str">
        <f>IF(Taxi_journeydata_clean!K470="","",VLOOKUP(Taxi_journeydata_clean!H470,'Taxi_location&amp;demand'!$A$5:$B$269,2,FALSE))</f>
        <v>A</v>
      </c>
      <c r="U471" t="str">
        <f>IF(Taxi_journeydata_clean!K470="","",IF(OR(S471="A",T471="A"),"Y","N"))</f>
        <v>Y</v>
      </c>
    </row>
    <row r="472" spans="2:21" x14ac:dyDescent="0.35">
      <c r="B472">
        <f>IF(Taxi_journeydata_clean!J471="","",Taxi_journeydata_clean!J471)</f>
        <v>1.08</v>
      </c>
      <c r="C472" s="18">
        <f>IF(Taxi_journeydata_clean!J471="","",Taxi_journeydata_clean!N471)</f>
        <v>4.7333333292044699</v>
      </c>
      <c r="D472" s="19">
        <f>IF(Taxi_journeydata_clean!K471="","",Taxi_journeydata_clean!K471)</f>
        <v>6</v>
      </c>
      <c r="F472" s="19">
        <f>IF(Taxi_journeydata_clean!K471="","",Constant+Dist_Mult*Fare_analysis!B472+Dur_Mult*Fare_analysis!C472)</f>
        <v>5.395333331805654</v>
      </c>
      <c r="G472" s="19">
        <f>IF(Taxi_journeydata_clean!K471="","",F472*(1+1/EXP(B472)))</f>
        <v>7.2275643906498566</v>
      </c>
      <c r="H472" s="30">
        <f>IF(Taxi_journeydata_clean!K471="","",(G472-F472)/F472)</f>
        <v>0.33959552564493928</v>
      </c>
      <c r="I472" s="31">
        <f>IF(Taxi_journeydata_clean!K471="","",ROUND(ROUNDUP(H472,1),1))</f>
        <v>0.4</v>
      </c>
      <c r="J472" s="32">
        <f>IF(Taxi_journeydata_clean!K471="","",IF(I472&gt;200%,'Taxi_location&amp;demand'!F485,VLOOKUP(I472,'Taxi_location&amp;demand'!$E$5:$F$26,2,FALSE)))</f>
        <v>-4.6460000000000001E-2</v>
      </c>
      <c r="K472" s="32">
        <f>IF(Taxi_journeydata_clean!K471="","",1+J472)</f>
        <v>0.95354000000000005</v>
      </c>
      <c r="M472" s="19">
        <f>IF(Taxi_journeydata_clean!K471="","",F472*(1+R_/EXP(B472)))</f>
        <v>10.14930141466734</v>
      </c>
      <c r="N472" s="30">
        <f>IF(Taxi_journeydata_clean!K471="","",(M472-F472)/F472)</f>
        <v>0.88112592688887259</v>
      </c>
      <c r="O472" s="31">
        <f>IF(Taxi_journeydata_clean!K471="","",ROUND(ROUNDUP(N472,1),1))</f>
        <v>0.9</v>
      </c>
      <c r="P472" s="32">
        <f>IF(Taxi_journeydata_clean!K471="","",IF(O472&gt;200%,'Taxi_location&amp;demand'!F485,VLOOKUP(O472,'Taxi_location&amp;demand'!$E$5:$F$26,2,FALSE)))</f>
        <v>-0.19190000000000002</v>
      </c>
      <c r="Q472" s="32">
        <f>IF(Taxi_journeydata_clean!K471="","",1+P472)</f>
        <v>0.80810000000000004</v>
      </c>
      <c r="S472" t="str">
        <f>IF(Taxi_journeydata_clean!K471="","",VLOOKUP(Taxi_journeydata_clean!G471,'Taxi_location&amp;demand'!$A$5:$B$269,2,FALSE))</f>
        <v>A</v>
      </c>
      <c r="T472" t="str">
        <f>IF(Taxi_journeydata_clean!K471="","",VLOOKUP(Taxi_journeydata_clean!H471,'Taxi_location&amp;demand'!$A$5:$B$269,2,FALSE))</f>
        <v>A</v>
      </c>
      <c r="U472" t="str">
        <f>IF(Taxi_journeydata_clean!K471="","",IF(OR(S472="A",T472="A"),"Y","N"))</f>
        <v>Y</v>
      </c>
    </row>
    <row r="473" spans="2:21" x14ac:dyDescent="0.35">
      <c r="B473">
        <f>IF(Taxi_journeydata_clean!J472="","",Taxi_journeydata_clean!J472)</f>
        <v>1.76</v>
      </c>
      <c r="C473" s="18">
        <f>IF(Taxi_journeydata_clean!J472="","",Taxi_journeydata_clean!N472)</f>
        <v>10.850000000791624</v>
      </c>
      <c r="D473" s="19">
        <f>IF(Taxi_journeydata_clean!K472="","",Taxi_journeydata_clean!K472)</f>
        <v>9.5</v>
      </c>
      <c r="F473" s="19">
        <f>IF(Taxi_journeydata_clean!K472="","",Constant+Dist_Mult*Fare_analysis!B473+Dur_Mult*Fare_analysis!C473)</f>
        <v>8.8825000002929002</v>
      </c>
      <c r="G473" s="19">
        <f>IF(Taxi_journeydata_clean!K472="","",F473*(1+1/EXP(B473)))</f>
        <v>10.410688503251539</v>
      </c>
      <c r="H473" s="30">
        <f>IF(Taxi_journeydata_clean!K472="","",(G473-F473)/F473)</f>
        <v>0.17204486382305054</v>
      </c>
      <c r="I473" s="31">
        <f>IF(Taxi_journeydata_clean!K472="","",ROUND(ROUNDUP(H473,1),1))</f>
        <v>0.2</v>
      </c>
      <c r="J473" s="32">
        <f>IF(Taxi_journeydata_clean!K472="","",IF(I473&gt;200%,'Taxi_location&amp;demand'!F486,VLOOKUP(I473,'Taxi_location&amp;demand'!$E$5:$F$26,2,FALSE)))</f>
        <v>-2.1210000000000003E-2</v>
      </c>
      <c r="K473" s="32">
        <f>IF(Taxi_journeydata_clean!K472="","",1+J473)</f>
        <v>0.97879000000000005</v>
      </c>
      <c r="M473" s="19">
        <f>IF(Taxi_journeydata_clean!K472="","",F473*(1+R_/EXP(B473)))</f>
        <v>12.847589082586042</v>
      </c>
      <c r="N473" s="30">
        <f>IF(Taxi_journeydata_clean!K472="","",(M473-F473)/F473)</f>
        <v>0.44639336697578308</v>
      </c>
      <c r="O473" s="31">
        <f>IF(Taxi_journeydata_clean!K472="","",ROUND(ROUNDUP(N473,1),1))</f>
        <v>0.5</v>
      </c>
      <c r="P473" s="32">
        <f>IF(Taxi_journeydata_clean!K472="","",IF(O473&gt;200%,'Taxi_location&amp;demand'!F486,VLOOKUP(O473,'Taxi_location&amp;demand'!$E$5:$F$26,2,FALSE)))</f>
        <v>-6.7670000000000008E-2</v>
      </c>
      <c r="Q473" s="32">
        <f>IF(Taxi_journeydata_clean!K472="","",1+P473)</f>
        <v>0.93232999999999999</v>
      </c>
      <c r="S473" t="str">
        <f>IF(Taxi_journeydata_clean!K472="","",VLOOKUP(Taxi_journeydata_clean!G472,'Taxi_location&amp;demand'!$A$5:$B$269,2,FALSE))</f>
        <v>A</v>
      </c>
      <c r="T473" t="str">
        <f>IF(Taxi_journeydata_clean!K472="","",VLOOKUP(Taxi_journeydata_clean!H472,'Taxi_location&amp;demand'!$A$5:$B$269,2,FALSE))</f>
        <v>A</v>
      </c>
      <c r="U473" t="str">
        <f>IF(Taxi_journeydata_clean!K472="","",IF(OR(S473="A",T473="A"),"Y","N"))</f>
        <v>Y</v>
      </c>
    </row>
    <row r="474" spans="2:21" x14ac:dyDescent="0.35">
      <c r="B474">
        <f>IF(Taxi_journeydata_clean!J473="","",Taxi_journeydata_clean!J473)</f>
        <v>2.85</v>
      </c>
      <c r="C474" s="18">
        <f>IF(Taxi_journeydata_clean!J473="","",Taxi_journeydata_clean!N473)</f>
        <v>11.599999997997656</v>
      </c>
      <c r="D474" s="19">
        <f>IF(Taxi_journeydata_clean!K473="","",Taxi_journeydata_clean!K473)</f>
        <v>12</v>
      </c>
      <c r="F474" s="19">
        <f>IF(Taxi_journeydata_clean!K473="","",Constant+Dist_Mult*Fare_analysis!B474+Dur_Mult*Fare_analysis!C474)</f>
        <v>11.121999999259133</v>
      </c>
      <c r="G474" s="19">
        <f>IF(Taxi_journeydata_clean!K473="","",F474*(1+1/EXP(B474)))</f>
        <v>11.765344535986232</v>
      </c>
      <c r="H474" s="30">
        <f>IF(Taxi_journeydata_clean!K473="","",(G474-F474)/F474)</f>
        <v>5.7844320874838526E-2</v>
      </c>
      <c r="I474" s="31">
        <f>IF(Taxi_journeydata_clean!K473="","",ROUND(ROUNDUP(H474,1),1))</f>
        <v>0.1</v>
      </c>
      <c r="J474" s="32">
        <f>IF(Taxi_journeydata_clean!K473="","",IF(I474&gt;200%,'Taxi_location&amp;demand'!F487,VLOOKUP(I474,'Taxi_location&amp;demand'!$E$5:$F$26,2,FALSE)))</f>
        <v>-9.0899999999999991E-3</v>
      </c>
      <c r="K474" s="32">
        <f>IF(Taxi_journeydata_clean!K473="","",1+J474)</f>
        <v>0.99090999999999996</v>
      </c>
      <c r="M474" s="19">
        <f>IF(Taxi_journeydata_clean!K473="","",F474*(1+R_/EXP(B474)))</f>
        <v>12.791243285536233</v>
      </c>
      <c r="N474" s="30">
        <f>IF(Taxi_journeydata_clean!K473="","",(M474-F474)/F474)</f>
        <v>0.15008481265854096</v>
      </c>
      <c r="O474" s="31">
        <f>IF(Taxi_journeydata_clean!K473="","",ROUND(ROUNDUP(N474,1),1))</f>
        <v>0.2</v>
      </c>
      <c r="P474" s="32">
        <f>IF(Taxi_journeydata_clean!K473="","",IF(O474&gt;200%,'Taxi_location&amp;demand'!F487,VLOOKUP(O474,'Taxi_location&amp;demand'!$E$5:$F$26,2,FALSE)))</f>
        <v>-2.1210000000000003E-2</v>
      </c>
      <c r="Q474" s="32">
        <f>IF(Taxi_journeydata_clean!K473="","",1+P474)</f>
        <v>0.97879000000000005</v>
      </c>
      <c r="S474" t="str">
        <f>IF(Taxi_journeydata_clean!K473="","",VLOOKUP(Taxi_journeydata_clean!G473,'Taxi_location&amp;demand'!$A$5:$B$269,2,FALSE))</f>
        <v>A</v>
      </c>
      <c r="T474" t="str">
        <f>IF(Taxi_journeydata_clean!K473="","",VLOOKUP(Taxi_journeydata_clean!H473,'Taxi_location&amp;demand'!$A$5:$B$269,2,FALSE))</f>
        <v>A</v>
      </c>
      <c r="U474" t="str">
        <f>IF(Taxi_journeydata_clean!K473="","",IF(OR(S474="A",T474="A"),"Y","N"))</f>
        <v>Y</v>
      </c>
    </row>
    <row r="475" spans="2:21" x14ac:dyDescent="0.35">
      <c r="B475">
        <f>IF(Taxi_journeydata_clean!J474="","",Taxi_journeydata_clean!J474)</f>
        <v>1.41</v>
      </c>
      <c r="C475" s="18">
        <f>IF(Taxi_journeydata_clean!J474="","",Taxi_journeydata_clean!N474)</f>
        <v>10.483333332231268</v>
      </c>
      <c r="D475" s="19">
        <f>IF(Taxi_journeydata_clean!K474="","",Taxi_journeydata_clean!K474)</f>
        <v>8.5</v>
      </c>
      <c r="F475" s="19">
        <f>IF(Taxi_journeydata_clean!K474="","",Constant+Dist_Mult*Fare_analysis!B475+Dur_Mult*Fare_analysis!C475)</f>
        <v>8.1168333329255695</v>
      </c>
      <c r="G475" s="19">
        <f>IF(Taxi_journeydata_clean!K474="","",F475*(1+1/EXP(B475)))</f>
        <v>10.098503671635275</v>
      </c>
      <c r="H475" s="30">
        <f>IF(Taxi_journeydata_clean!K474="","",(G475-F475)/F475)</f>
        <v>0.24414328315343722</v>
      </c>
      <c r="I475" s="31">
        <f>IF(Taxi_journeydata_clean!K474="","",ROUND(ROUNDUP(H475,1),1))</f>
        <v>0.3</v>
      </c>
      <c r="J475" s="32">
        <f>IF(Taxi_journeydata_clean!K474="","",IF(I475&gt;200%,'Taxi_location&amp;demand'!F488,VLOOKUP(I475,'Taxi_location&amp;demand'!$E$5:$F$26,2,FALSE)))</f>
        <v>-3.4340000000000002E-2</v>
      </c>
      <c r="K475" s="32">
        <f>IF(Taxi_journeydata_clean!K474="","",1+J475)</f>
        <v>0.96565999999999996</v>
      </c>
      <c r="M475" s="19">
        <f>IF(Taxi_journeydata_clean!K474="","",F475*(1+R_/EXP(B475)))</f>
        <v>13.258541577366325</v>
      </c>
      <c r="N475" s="30">
        <f>IF(Taxi_journeydata_clean!K474="","",(M475-F475)/F475)</f>
        <v>0.63346234098261534</v>
      </c>
      <c r="O475" s="31">
        <f>IF(Taxi_journeydata_clean!K474="","",ROUND(ROUNDUP(N475,1),1))</f>
        <v>0.7</v>
      </c>
      <c r="P475" s="32">
        <f>IF(Taxi_journeydata_clean!K474="","",IF(O475&gt;200%,'Taxi_location&amp;demand'!F488,VLOOKUP(O475,'Taxi_location&amp;demand'!$E$5:$F$26,2,FALSE)))</f>
        <v>-0.1111</v>
      </c>
      <c r="Q475" s="32">
        <f>IF(Taxi_journeydata_clean!K474="","",1+P475)</f>
        <v>0.88890000000000002</v>
      </c>
      <c r="S475" t="str">
        <f>IF(Taxi_journeydata_clean!K474="","",VLOOKUP(Taxi_journeydata_clean!G474,'Taxi_location&amp;demand'!$A$5:$B$269,2,FALSE))</f>
        <v>A</v>
      </c>
      <c r="T475" t="str">
        <f>IF(Taxi_journeydata_clean!K474="","",VLOOKUP(Taxi_journeydata_clean!H474,'Taxi_location&amp;demand'!$A$5:$B$269,2,FALSE))</f>
        <v>A</v>
      </c>
      <c r="U475" t="str">
        <f>IF(Taxi_journeydata_clean!K474="","",IF(OR(S475="A",T475="A"),"Y","N"))</f>
        <v>Y</v>
      </c>
    </row>
    <row r="476" spans="2:21" x14ac:dyDescent="0.35">
      <c r="B476">
        <f>IF(Taxi_journeydata_clean!J475="","",Taxi_journeydata_clean!J475)</f>
        <v>1.2</v>
      </c>
      <c r="C476" s="18">
        <f>IF(Taxi_journeydata_clean!J475="","",Taxi_journeydata_clean!N475)</f>
        <v>7.1000000042840838</v>
      </c>
      <c r="D476" s="19">
        <f>IF(Taxi_journeydata_clean!K475="","",Taxi_journeydata_clean!K475)</f>
        <v>7</v>
      </c>
      <c r="F476" s="19">
        <f>IF(Taxi_journeydata_clean!K475="","",Constant+Dist_Mult*Fare_analysis!B476+Dur_Mult*Fare_analysis!C476)</f>
        <v>6.4870000015851108</v>
      </c>
      <c r="G476" s="19">
        <f>IF(Taxi_journeydata_clean!K475="","",F476*(1+1/EXP(B476)))</f>
        <v>8.4408468547369928</v>
      </c>
      <c r="H476" s="30">
        <f>IF(Taxi_journeydata_clean!K475="","",(G476-F476)/F476)</f>
        <v>0.30119421191220225</v>
      </c>
      <c r="I476" s="31">
        <f>IF(Taxi_journeydata_clean!K475="","",ROUND(ROUNDUP(H476,1),1))</f>
        <v>0.4</v>
      </c>
      <c r="J476" s="32">
        <f>IF(Taxi_journeydata_clean!K475="","",IF(I476&gt;200%,'Taxi_location&amp;demand'!F489,VLOOKUP(I476,'Taxi_location&amp;demand'!$E$5:$F$26,2,FALSE)))</f>
        <v>-4.6460000000000001E-2</v>
      </c>
      <c r="K476" s="32">
        <f>IF(Taxi_journeydata_clean!K475="","",1+J476)</f>
        <v>0.95354000000000005</v>
      </c>
      <c r="M476" s="19">
        <f>IF(Taxi_journeydata_clean!K475="","",F476*(1+R_/EXP(B476)))</f>
        <v>11.556516498343511</v>
      </c>
      <c r="N476" s="30">
        <f>IF(Taxi_journeydata_clean!K475="","",(M476-F476)/F476)</f>
        <v>0.78148859187908959</v>
      </c>
      <c r="O476" s="31">
        <f>IF(Taxi_journeydata_clean!K475="","",ROUND(ROUNDUP(N476,1),1))</f>
        <v>0.8</v>
      </c>
      <c r="P476" s="32">
        <f>IF(Taxi_journeydata_clean!K475="","",IF(O476&gt;200%,'Taxi_location&amp;demand'!F489,VLOOKUP(O476,'Taxi_location&amp;demand'!$E$5:$F$26,2,FALSE)))</f>
        <v>-0.1515</v>
      </c>
      <c r="Q476" s="32">
        <f>IF(Taxi_journeydata_clean!K475="","",1+P476)</f>
        <v>0.84850000000000003</v>
      </c>
      <c r="S476" t="str">
        <f>IF(Taxi_journeydata_clean!K475="","",VLOOKUP(Taxi_journeydata_clean!G475,'Taxi_location&amp;demand'!$A$5:$B$269,2,FALSE))</f>
        <v>A</v>
      </c>
      <c r="T476" t="str">
        <f>IF(Taxi_journeydata_clean!K475="","",VLOOKUP(Taxi_journeydata_clean!H475,'Taxi_location&amp;demand'!$A$5:$B$269,2,FALSE))</f>
        <v>A</v>
      </c>
      <c r="U476" t="str">
        <f>IF(Taxi_journeydata_clean!K475="","",IF(OR(S476="A",T476="A"),"Y","N"))</f>
        <v>Y</v>
      </c>
    </row>
    <row r="477" spans="2:21" x14ac:dyDescent="0.35">
      <c r="B477">
        <f>IF(Taxi_journeydata_clean!J476="","",Taxi_journeydata_clean!J476)</f>
        <v>0.86</v>
      </c>
      <c r="C477" s="18">
        <f>IF(Taxi_journeydata_clean!J476="","",Taxi_journeydata_clean!N476)</f>
        <v>14.800000002142042</v>
      </c>
      <c r="D477" s="19">
        <f>IF(Taxi_journeydata_clean!K476="","",Taxi_journeydata_clean!K476)</f>
        <v>10</v>
      </c>
      <c r="F477" s="19">
        <f>IF(Taxi_journeydata_clean!K476="","",Constant+Dist_Mult*Fare_analysis!B477+Dur_Mult*Fare_analysis!C477)</f>
        <v>8.7240000007925556</v>
      </c>
      <c r="G477" s="19">
        <f>IF(Taxi_journeydata_clean!K476="","",F477*(1+1/EXP(B477)))</f>
        <v>12.415666007267976</v>
      </c>
      <c r="H477" s="30">
        <f>IF(Taxi_journeydata_clean!K476="","",(G477-F477)/F477)</f>
        <v>0.42316208231774888</v>
      </c>
      <c r="I477" s="31">
        <f>IF(Taxi_journeydata_clean!K476="","",ROUND(ROUNDUP(H477,1),1))</f>
        <v>0.5</v>
      </c>
      <c r="J477" s="32">
        <f>IF(Taxi_journeydata_clean!K476="","",IF(I477&gt;200%,'Taxi_location&amp;demand'!F490,VLOOKUP(I477,'Taxi_location&amp;demand'!$E$5:$F$26,2,FALSE)))</f>
        <v>-6.7670000000000008E-2</v>
      </c>
      <c r="K477" s="32">
        <f>IF(Taxi_journeydata_clean!K476="","",1+J477)</f>
        <v>0.93232999999999999</v>
      </c>
      <c r="M477" s="19">
        <f>IF(Taxi_journeydata_clean!K476="","",F477*(1+R_/EXP(B477)))</f>
        <v>18.30252028766099</v>
      </c>
      <c r="N477" s="30">
        <f>IF(Taxi_journeydata_clean!K476="","",(M477-F477)/F477)</f>
        <v>1.0979505142134625</v>
      </c>
      <c r="O477" s="31">
        <f>IF(Taxi_journeydata_clean!K476="","",ROUND(ROUNDUP(N477,1),1))</f>
        <v>1.1000000000000001</v>
      </c>
      <c r="P477" s="32">
        <f>IF(Taxi_journeydata_clean!K476="","",IF(O477&gt;200%,'Taxi_location&amp;demand'!F490,VLOOKUP(O477,'Taxi_location&amp;demand'!$E$5:$F$26,2,FALSE)))</f>
        <v>-0.35349999999999998</v>
      </c>
      <c r="Q477" s="32">
        <f>IF(Taxi_journeydata_clean!K476="","",1+P477)</f>
        <v>0.64650000000000007</v>
      </c>
      <c r="S477" t="str">
        <f>IF(Taxi_journeydata_clean!K476="","",VLOOKUP(Taxi_journeydata_clean!G476,'Taxi_location&amp;demand'!$A$5:$B$269,2,FALSE))</f>
        <v>B</v>
      </c>
      <c r="T477" t="str">
        <f>IF(Taxi_journeydata_clean!K476="","",VLOOKUP(Taxi_journeydata_clean!H476,'Taxi_location&amp;demand'!$A$5:$B$269,2,FALSE))</f>
        <v>B</v>
      </c>
      <c r="U477" t="str">
        <f>IF(Taxi_journeydata_clean!K476="","",IF(OR(S477="A",T477="A"),"Y","N"))</f>
        <v>N</v>
      </c>
    </row>
    <row r="478" spans="2:21" x14ac:dyDescent="0.35">
      <c r="B478">
        <f>IF(Taxi_journeydata_clean!J477="","",Taxi_journeydata_clean!J477)</f>
        <v>0.23</v>
      </c>
      <c r="C478" s="18">
        <f>IF(Taxi_journeydata_clean!J477="","",Taxi_journeydata_clean!N477)</f>
        <v>2.0666666678152978</v>
      </c>
      <c r="D478" s="19">
        <f>IF(Taxi_journeydata_clean!K477="","",Taxi_journeydata_clean!K477)</f>
        <v>3.5</v>
      </c>
      <c r="F478" s="19">
        <f>IF(Taxi_journeydata_clean!K477="","",Constant+Dist_Mult*Fare_analysis!B478+Dur_Mult*Fare_analysis!C478)</f>
        <v>2.8786666670916601</v>
      </c>
      <c r="G478" s="19">
        <f>IF(Taxi_journeydata_clean!K477="","",F478*(1+1/EXP(B478)))</f>
        <v>5.1658640645022622</v>
      </c>
      <c r="H478" s="30">
        <f>IF(Taxi_journeydata_clean!K477="","",(G478-F478)/F478)</f>
        <v>0.79453360250333394</v>
      </c>
      <c r="I478" s="31">
        <f>IF(Taxi_journeydata_clean!K477="","",ROUND(ROUNDUP(H478,1),1))</f>
        <v>0.8</v>
      </c>
      <c r="J478" s="32">
        <f>IF(Taxi_journeydata_clean!K477="","",IF(I478&gt;200%,'Taxi_location&amp;demand'!F491,VLOOKUP(I478,'Taxi_location&amp;demand'!$E$5:$F$26,2,FALSE)))</f>
        <v>-0.1515</v>
      </c>
      <c r="K478" s="32">
        <f>IF(Taxi_journeydata_clean!K477="","",1+J478)</f>
        <v>0.84850000000000003</v>
      </c>
      <c r="M478" s="19">
        <f>IF(Taxi_journeydata_clean!K477="","",F478*(1+R_/EXP(B478)))</f>
        <v>8.8131056528347216</v>
      </c>
      <c r="N478" s="30">
        <f>IF(Taxi_journeydata_clean!K477="","",(M478-F478)/F478)</f>
        <v>2.0615235009959219</v>
      </c>
      <c r="O478" s="31">
        <f>IF(Taxi_journeydata_clean!K477="","",ROUND(ROUNDUP(N478,1),1))</f>
        <v>2.1</v>
      </c>
      <c r="P478" s="32">
        <f>IF(Taxi_journeydata_clean!K477="","",IF(O478&gt;200%,'Taxi_location&amp;demand'!F491,VLOOKUP(O478,'Taxi_location&amp;demand'!$E$5:$F$26,2,FALSE)))</f>
        <v>0</v>
      </c>
      <c r="Q478" s="32">
        <f>IF(Taxi_journeydata_clean!K477="","",1+P478)</f>
        <v>1</v>
      </c>
      <c r="S478" t="str">
        <f>IF(Taxi_journeydata_clean!K477="","",VLOOKUP(Taxi_journeydata_clean!G477,'Taxi_location&amp;demand'!$A$5:$B$269,2,FALSE))</f>
        <v>Q</v>
      </c>
      <c r="T478" t="str">
        <f>IF(Taxi_journeydata_clean!K477="","",VLOOKUP(Taxi_journeydata_clean!H477,'Taxi_location&amp;demand'!$A$5:$B$269,2,FALSE))</f>
        <v>Q</v>
      </c>
      <c r="U478" t="str">
        <f>IF(Taxi_journeydata_clean!K477="","",IF(OR(S478="A",T478="A"),"Y","N"))</f>
        <v>N</v>
      </c>
    </row>
    <row r="479" spans="2:21" x14ac:dyDescent="0.35">
      <c r="B479">
        <f>IF(Taxi_journeydata_clean!J478="","",Taxi_journeydata_clean!J478)</f>
        <v>2.04</v>
      </c>
      <c r="C479" s="18">
        <f>IF(Taxi_journeydata_clean!J478="","",Taxi_journeydata_clean!N478)</f>
        <v>11.183333328226581</v>
      </c>
      <c r="D479" s="19">
        <f>IF(Taxi_journeydata_clean!K478="","",Taxi_journeydata_clean!K478)</f>
        <v>10</v>
      </c>
      <c r="F479" s="19">
        <f>IF(Taxi_journeydata_clean!K478="","",Constant+Dist_Mult*Fare_analysis!B479+Dur_Mult*Fare_analysis!C479)</f>
        <v>9.5098333314438346</v>
      </c>
      <c r="G479" s="19">
        <f>IF(Taxi_journeydata_clean!K478="","",F479*(1+1/EXP(B479)))</f>
        <v>10.746384700200164</v>
      </c>
      <c r="H479" s="30">
        <f>IF(Taxi_journeydata_clean!K478="","",(G479-F479)/F479)</f>
        <v>0.13002871087842599</v>
      </c>
      <c r="I479" s="31">
        <f>IF(Taxi_journeydata_clean!K478="","",ROUND(ROUNDUP(H479,1),1))</f>
        <v>0.2</v>
      </c>
      <c r="J479" s="32">
        <f>IF(Taxi_journeydata_clean!K478="","",IF(I479&gt;200%,'Taxi_location&amp;demand'!F492,VLOOKUP(I479,'Taxi_location&amp;demand'!$E$5:$F$26,2,FALSE)))</f>
        <v>-2.1210000000000003E-2</v>
      </c>
      <c r="K479" s="32">
        <f>IF(Taxi_journeydata_clean!K478="","",1+J479)</f>
        <v>0.97879000000000005</v>
      </c>
      <c r="M479" s="19">
        <f>IF(Taxi_journeydata_clean!K478="","",F479*(1+R_/EXP(B479)))</f>
        <v>12.718230935834832</v>
      </c>
      <c r="N479" s="30">
        <f>IF(Taxi_journeydata_clean!K478="","",(M479-F479)/F479)</f>
        <v>0.33737684905397614</v>
      </c>
      <c r="O479" s="31">
        <f>IF(Taxi_journeydata_clean!K478="","",ROUND(ROUNDUP(N479,1),1))</f>
        <v>0.4</v>
      </c>
      <c r="P479" s="32">
        <f>IF(Taxi_journeydata_clean!K478="","",IF(O479&gt;200%,'Taxi_location&amp;demand'!F492,VLOOKUP(O479,'Taxi_location&amp;demand'!$E$5:$F$26,2,FALSE)))</f>
        <v>-4.6460000000000001E-2</v>
      </c>
      <c r="Q479" s="32">
        <f>IF(Taxi_journeydata_clean!K478="","",1+P479)</f>
        <v>0.95354000000000005</v>
      </c>
      <c r="S479" t="str">
        <f>IF(Taxi_journeydata_clean!K478="","",VLOOKUP(Taxi_journeydata_clean!G478,'Taxi_location&amp;demand'!$A$5:$B$269,2,FALSE))</f>
        <v>A</v>
      </c>
      <c r="T479" t="str">
        <f>IF(Taxi_journeydata_clean!K478="","",VLOOKUP(Taxi_journeydata_clean!H478,'Taxi_location&amp;demand'!$A$5:$B$269,2,FALSE))</f>
        <v>A</v>
      </c>
      <c r="U479" t="str">
        <f>IF(Taxi_journeydata_clean!K478="","",IF(OR(S479="A",T479="A"),"Y","N"))</f>
        <v>Y</v>
      </c>
    </row>
    <row r="480" spans="2:21" x14ac:dyDescent="0.35">
      <c r="B480">
        <f>IF(Taxi_journeydata_clean!J479="","",Taxi_journeydata_clean!J479)</f>
        <v>0.51</v>
      </c>
      <c r="C480" s="18">
        <f>IF(Taxi_journeydata_clean!J479="","",Taxi_journeydata_clean!N479)</f>
        <v>3.8166666682809591</v>
      </c>
      <c r="D480" s="19">
        <f>IF(Taxi_journeydata_clean!K479="","",Taxi_journeydata_clean!K479)</f>
        <v>4.5</v>
      </c>
      <c r="F480" s="19">
        <f>IF(Taxi_journeydata_clean!K479="","",Constant+Dist_Mult*Fare_analysis!B480+Dur_Mult*Fare_analysis!C480)</f>
        <v>4.0301666672639547</v>
      </c>
      <c r="G480" s="19">
        <f>IF(Taxi_journeydata_clean!K479="","",F480*(1+1/EXP(B480)))</f>
        <v>6.4502639328325237</v>
      </c>
      <c r="H480" s="30">
        <f>IF(Taxi_journeydata_clean!K479="","",(G480-F480)/F480)</f>
        <v>0.6004955788122659</v>
      </c>
      <c r="I480" s="31">
        <f>IF(Taxi_journeydata_clean!K479="","",ROUND(ROUNDUP(H480,1),1))</f>
        <v>0.7</v>
      </c>
      <c r="J480" s="32">
        <f>IF(Taxi_journeydata_clean!K479="","",IF(I480&gt;200%,'Taxi_location&amp;demand'!F493,VLOOKUP(I480,'Taxi_location&amp;demand'!$E$5:$F$26,2,FALSE)))</f>
        <v>-0.1111</v>
      </c>
      <c r="K480" s="32">
        <f>IF(Taxi_journeydata_clean!K479="","",1+J480)</f>
        <v>0.88890000000000002</v>
      </c>
      <c r="M480" s="19">
        <f>IF(Taxi_journeydata_clean!K479="","",F480*(1+R_/EXP(B480)))</f>
        <v>10.30943210291888</v>
      </c>
      <c r="N480" s="30">
        <f>IF(Taxi_journeydata_clean!K479="","",(M480-F480)/F480)</f>
        <v>1.5580659446816041</v>
      </c>
      <c r="O480" s="31">
        <f>IF(Taxi_journeydata_clean!K479="","",ROUND(ROUNDUP(N480,1),1))</f>
        <v>1.6</v>
      </c>
      <c r="P480" s="32">
        <f>IF(Taxi_journeydata_clean!K479="","",IF(O480&gt;200%,'Taxi_location&amp;demand'!F493,VLOOKUP(O480,'Taxi_location&amp;demand'!$E$5:$F$26,2,FALSE)))</f>
        <v>-0.67670000000000008</v>
      </c>
      <c r="Q480" s="32">
        <f>IF(Taxi_journeydata_clean!K479="","",1+P480)</f>
        <v>0.32329999999999992</v>
      </c>
      <c r="S480" t="str">
        <f>IF(Taxi_journeydata_clean!K479="","",VLOOKUP(Taxi_journeydata_clean!G479,'Taxi_location&amp;demand'!$A$5:$B$269,2,FALSE))</f>
        <v>A</v>
      </c>
      <c r="T480" t="str">
        <f>IF(Taxi_journeydata_clean!K479="","",VLOOKUP(Taxi_journeydata_clean!H479,'Taxi_location&amp;demand'!$A$5:$B$269,2,FALSE))</f>
        <v>A</v>
      </c>
      <c r="U480" t="str">
        <f>IF(Taxi_journeydata_clean!K479="","",IF(OR(S480="A",T480="A"),"Y","N"))</f>
        <v>Y</v>
      </c>
    </row>
    <row r="481" spans="2:21" x14ac:dyDescent="0.35">
      <c r="B481">
        <f>IF(Taxi_journeydata_clean!J480="","",Taxi_journeydata_clean!J480)</f>
        <v>1.06</v>
      </c>
      <c r="C481" s="18">
        <f>IF(Taxi_journeydata_clean!J480="","",Taxi_journeydata_clean!N480)</f>
        <v>10.566666664090008</v>
      </c>
      <c r="D481" s="19">
        <f>IF(Taxi_journeydata_clean!K480="","",Taxi_journeydata_clean!K480)</f>
        <v>8.5</v>
      </c>
      <c r="F481" s="19">
        <f>IF(Taxi_journeydata_clean!K480="","",Constant+Dist_Mult*Fare_analysis!B481+Dur_Mult*Fare_analysis!C481)</f>
        <v>7.5176666657133033</v>
      </c>
      <c r="G481" s="19">
        <f>IF(Taxi_journeydata_clean!K480="","",F481*(1+1/EXP(B481)))</f>
        <v>10.122205962174267</v>
      </c>
      <c r="H481" s="30">
        <f>IF(Taxi_journeydata_clean!K480="","",(G481-F481)/F481)</f>
        <v>0.3464558103300574</v>
      </c>
      <c r="I481" s="31">
        <f>IF(Taxi_journeydata_clean!K480="","",ROUND(ROUNDUP(H481,1),1))</f>
        <v>0.4</v>
      </c>
      <c r="J481" s="32">
        <f>IF(Taxi_journeydata_clean!K480="","",IF(I481&gt;200%,'Taxi_location&amp;demand'!F494,VLOOKUP(I481,'Taxi_location&amp;demand'!$E$5:$F$26,2,FALSE)))</f>
        <v>-4.6460000000000001E-2</v>
      </c>
      <c r="K481" s="32">
        <f>IF(Taxi_journeydata_clean!K480="","",1+J481)</f>
        <v>0.95354000000000005</v>
      </c>
      <c r="M481" s="19">
        <f>IF(Taxi_journeydata_clean!K480="","",F481*(1+R_/EXP(B481)))</f>
        <v>14.275491573312641</v>
      </c>
      <c r="N481" s="30">
        <f>IF(Taxi_journeydata_clean!K480="","",(M481-F481)/F481)</f>
        <v>0.89892585134434533</v>
      </c>
      <c r="O481" s="31">
        <f>IF(Taxi_journeydata_clean!K480="","",ROUND(ROUNDUP(N481,1),1))</f>
        <v>0.9</v>
      </c>
      <c r="P481" s="32">
        <f>IF(Taxi_journeydata_clean!K480="","",IF(O481&gt;200%,'Taxi_location&amp;demand'!F494,VLOOKUP(O481,'Taxi_location&amp;demand'!$E$5:$F$26,2,FALSE)))</f>
        <v>-0.19190000000000002</v>
      </c>
      <c r="Q481" s="32">
        <f>IF(Taxi_journeydata_clean!K480="","",1+P481)</f>
        <v>0.80810000000000004</v>
      </c>
      <c r="S481" t="str">
        <f>IF(Taxi_journeydata_clean!K480="","",VLOOKUP(Taxi_journeydata_clean!G480,'Taxi_location&amp;demand'!$A$5:$B$269,2,FALSE))</f>
        <v>A</v>
      </c>
      <c r="T481" t="str">
        <f>IF(Taxi_journeydata_clean!K480="","",VLOOKUP(Taxi_journeydata_clean!H480,'Taxi_location&amp;demand'!$A$5:$B$269,2,FALSE))</f>
        <v>A</v>
      </c>
      <c r="U481" t="str">
        <f>IF(Taxi_journeydata_clean!K480="","",IF(OR(S481="A",T481="A"),"Y","N"))</f>
        <v>Y</v>
      </c>
    </row>
    <row r="482" spans="2:21" x14ac:dyDescent="0.35">
      <c r="B482">
        <f>IF(Taxi_journeydata_clean!J481="","",Taxi_journeydata_clean!J481)</f>
        <v>1.79</v>
      </c>
      <c r="C482" s="18">
        <f>IF(Taxi_journeydata_clean!J481="","",Taxi_journeydata_clean!N481)</f>
        <v>10.816666670143604</v>
      </c>
      <c r="D482" s="19">
        <f>IF(Taxi_journeydata_clean!K481="","",Taxi_journeydata_clean!K481)</f>
        <v>9</v>
      </c>
      <c r="F482" s="19">
        <f>IF(Taxi_journeydata_clean!K481="","",Constant+Dist_Mult*Fare_analysis!B482+Dur_Mult*Fare_analysis!C482)</f>
        <v>8.9241666679531342</v>
      </c>
      <c r="G482" s="19">
        <f>IF(Taxi_journeydata_clean!K481="","",F482*(1+1/EXP(B482)))</f>
        <v>10.414147048971538</v>
      </c>
      <c r="H482" s="30">
        <f>IF(Taxi_journeydata_clean!K481="","",(G482-F482)/F482)</f>
        <v>0.16696016966704058</v>
      </c>
      <c r="I482" s="31">
        <f>IF(Taxi_journeydata_clean!K481="","",ROUND(ROUNDUP(H482,1),1))</f>
        <v>0.2</v>
      </c>
      <c r="J482" s="32">
        <f>IF(Taxi_journeydata_clean!K481="","",IF(I482&gt;200%,'Taxi_location&amp;demand'!F495,VLOOKUP(I482,'Taxi_location&amp;demand'!$E$5:$F$26,2,FALSE)))</f>
        <v>-2.1210000000000003E-2</v>
      </c>
      <c r="K482" s="32">
        <f>IF(Taxi_journeydata_clean!K481="","",1+J482)</f>
        <v>0.97879000000000005</v>
      </c>
      <c r="M482" s="19">
        <f>IF(Taxi_journeydata_clean!K481="","",F482*(1+R_/EXP(B482)))</f>
        <v>12.790119677133021</v>
      </c>
      <c r="N482" s="30">
        <f>IF(Taxi_journeydata_clean!K481="","",(M482-F482)/F482)</f>
        <v>0.43320044918732897</v>
      </c>
      <c r="O482" s="31">
        <f>IF(Taxi_journeydata_clean!K481="","",ROUND(ROUNDUP(N482,1),1))</f>
        <v>0.5</v>
      </c>
      <c r="P482" s="32">
        <f>IF(Taxi_journeydata_clean!K481="","",IF(O482&gt;200%,'Taxi_location&amp;demand'!F495,VLOOKUP(O482,'Taxi_location&amp;demand'!$E$5:$F$26,2,FALSE)))</f>
        <v>-6.7670000000000008E-2</v>
      </c>
      <c r="Q482" s="32">
        <f>IF(Taxi_journeydata_clean!K481="","",1+P482)</f>
        <v>0.93232999999999999</v>
      </c>
      <c r="S482" t="str">
        <f>IF(Taxi_journeydata_clean!K481="","",VLOOKUP(Taxi_journeydata_clean!G481,'Taxi_location&amp;demand'!$A$5:$B$269,2,FALSE))</f>
        <v>Q</v>
      </c>
      <c r="T482" t="str">
        <f>IF(Taxi_journeydata_clean!K481="","",VLOOKUP(Taxi_journeydata_clean!H481,'Taxi_location&amp;demand'!$A$5:$B$269,2,FALSE))</f>
        <v>Q</v>
      </c>
      <c r="U482" t="str">
        <f>IF(Taxi_journeydata_clean!K481="","",IF(OR(S482="A",T482="A"),"Y","N"))</f>
        <v>N</v>
      </c>
    </row>
    <row r="483" spans="2:21" x14ac:dyDescent="0.35">
      <c r="B483">
        <f>IF(Taxi_journeydata_clean!J482="","",Taxi_journeydata_clean!J482)</f>
        <v>0.1</v>
      </c>
      <c r="C483" s="18">
        <f>IF(Taxi_journeydata_clean!J482="","",Taxi_journeydata_clean!N482)</f>
        <v>1.0500000044703484</v>
      </c>
      <c r="D483" s="19">
        <f>IF(Taxi_journeydata_clean!K482="","",Taxi_journeydata_clean!K482)</f>
        <v>3</v>
      </c>
      <c r="F483" s="19">
        <f>IF(Taxi_journeydata_clean!K482="","",Constant+Dist_Mult*Fare_analysis!B483+Dur_Mult*Fare_analysis!C483)</f>
        <v>2.2685000016540289</v>
      </c>
      <c r="G483" s="19">
        <f>IF(Taxi_journeydata_clean!K482="","",F483*(1+1/EXP(B483)))</f>
        <v>4.3211236859652304</v>
      </c>
      <c r="H483" s="30">
        <f>IF(Taxi_journeydata_clean!K482="","",(G483-F483)/F483)</f>
        <v>0.90483741803595963</v>
      </c>
      <c r="I483" s="31">
        <f>IF(Taxi_journeydata_clean!K482="","",ROUND(ROUNDUP(H483,1),1))</f>
        <v>1</v>
      </c>
      <c r="J483" s="32">
        <f>IF(Taxi_journeydata_clean!K482="","",IF(I483&gt;200%,'Taxi_location&amp;demand'!F496,VLOOKUP(I483,'Taxi_location&amp;demand'!$E$5:$F$26,2,FALSE)))</f>
        <v>-0.28280000000000005</v>
      </c>
      <c r="K483" s="32">
        <f>IF(Taxi_journeydata_clean!K482="","",1+J483)</f>
        <v>0.71719999999999995</v>
      </c>
      <c r="M483" s="19">
        <f>IF(Taxi_journeydata_clean!K482="","",F483*(1+R_/EXP(B483)))</f>
        <v>7.5943061734460153</v>
      </c>
      <c r="N483" s="30">
        <f>IF(Taxi_journeydata_clean!K482="","",(M483-F483)/F483)</f>
        <v>2.3477214758249008</v>
      </c>
      <c r="O483" s="31">
        <f>IF(Taxi_journeydata_clean!K482="","",ROUND(ROUNDUP(N483,1),1))</f>
        <v>2.4</v>
      </c>
      <c r="P483" s="32">
        <f>IF(Taxi_journeydata_clean!K482="","",IF(O483&gt;200%,'Taxi_location&amp;demand'!F496,VLOOKUP(O483,'Taxi_location&amp;demand'!$E$5:$F$26,2,FALSE)))</f>
        <v>0</v>
      </c>
      <c r="Q483" s="32">
        <f>IF(Taxi_journeydata_clean!K482="","",1+P483)</f>
        <v>1</v>
      </c>
      <c r="S483" t="str">
        <f>IF(Taxi_journeydata_clean!K482="","",VLOOKUP(Taxi_journeydata_clean!G482,'Taxi_location&amp;demand'!$A$5:$B$269,2,FALSE))</f>
        <v>A</v>
      </c>
      <c r="T483" t="str">
        <f>IF(Taxi_journeydata_clean!K482="","",VLOOKUP(Taxi_journeydata_clean!H482,'Taxi_location&amp;demand'!$A$5:$B$269,2,FALSE))</f>
        <v>A</v>
      </c>
      <c r="U483" t="str">
        <f>IF(Taxi_journeydata_clean!K482="","",IF(OR(S483="A",T483="A"),"Y","N"))</f>
        <v>Y</v>
      </c>
    </row>
    <row r="484" spans="2:21" x14ac:dyDescent="0.35">
      <c r="B484">
        <f>IF(Taxi_journeydata_clean!J483="","",Taxi_journeydata_clean!J483)</f>
        <v>1.4</v>
      </c>
      <c r="C484" s="18">
        <f>IF(Taxi_journeydata_clean!J483="","",Taxi_journeydata_clean!N483)</f>
        <v>11.25</v>
      </c>
      <c r="D484" s="19">
        <f>IF(Taxi_journeydata_clean!K483="","",Taxi_journeydata_clean!K483)</f>
        <v>8.5</v>
      </c>
      <c r="F484" s="19">
        <f>IF(Taxi_journeydata_clean!K483="","",Constant+Dist_Mult*Fare_analysis!B484+Dur_Mult*Fare_analysis!C484)</f>
        <v>8.3825000000000003</v>
      </c>
      <c r="G484" s="19">
        <f>IF(Taxi_journeydata_clean!K483="","",F484*(1+1/EXP(B484)))</f>
        <v>10.449599050240517</v>
      </c>
      <c r="H484" s="30">
        <f>IF(Taxi_journeydata_clean!K483="","",(G484-F484)/F484)</f>
        <v>0.24659696394160649</v>
      </c>
      <c r="I484" s="31">
        <f>IF(Taxi_journeydata_clean!K483="","",ROUND(ROUNDUP(H484,1),1))</f>
        <v>0.3</v>
      </c>
      <c r="J484" s="32">
        <f>IF(Taxi_journeydata_clean!K483="","",IF(I484&gt;200%,'Taxi_location&amp;demand'!F497,VLOOKUP(I484,'Taxi_location&amp;demand'!$E$5:$F$26,2,FALSE)))</f>
        <v>-3.4340000000000002E-2</v>
      </c>
      <c r="K484" s="32">
        <f>IF(Taxi_journeydata_clean!K483="","",1+J484)</f>
        <v>0.96565999999999996</v>
      </c>
      <c r="M484" s="19">
        <f>IF(Taxi_journeydata_clean!K483="","",F484*(1+R_/EXP(B484)))</f>
        <v>13.745864441139913</v>
      </c>
      <c r="N484" s="30">
        <f>IF(Taxi_journeydata_clean!K483="","",(M484-F484)/F484)</f>
        <v>0.63982874335101847</v>
      </c>
      <c r="O484" s="31">
        <f>IF(Taxi_journeydata_clean!K483="","",ROUND(ROUNDUP(N484,1),1))</f>
        <v>0.7</v>
      </c>
      <c r="P484" s="32">
        <f>IF(Taxi_journeydata_clean!K483="","",IF(O484&gt;200%,'Taxi_location&amp;demand'!F497,VLOOKUP(O484,'Taxi_location&amp;demand'!$E$5:$F$26,2,FALSE)))</f>
        <v>-0.1111</v>
      </c>
      <c r="Q484" s="32">
        <f>IF(Taxi_journeydata_clean!K483="","",1+P484)</f>
        <v>0.88890000000000002</v>
      </c>
      <c r="S484" t="str">
        <f>IF(Taxi_journeydata_clean!K483="","",VLOOKUP(Taxi_journeydata_clean!G483,'Taxi_location&amp;demand'!$A$5:$B$269,2,FALSE))</f>
        <v>Q</v>
      </c>
      <c r="T484" t="str">
        <f>IF(Taxi_journeydata_clean!K483="","",VLOOKUP(Taxi_journeydata_clean!H483,'Taxi_location&amp;demand'!$A$5:$B$269,2,FALSE))</f>
        <v>Q</v>
      </c>
      <c r="U484" t="str">
        <f>IF(Taxi_journeydata_clean!K483="","",IF(OR(S484="A",T484="A"),"Y","N"))</f>
        <v>N</v>
      </c>
    </row>
    <row r="485" spans="2:21" x14ac:dyDescent="0.35">
      <c r="B485">
        <f>IF(Taxi_journeydata_clean!J484="","",Taxi_journeydata_clean!J484)</f>
        <v>1.21</v>
      </c>
      <c r="C485" s="18">
        <f>IF(Taxi_journeydata_clean!J484="","",Taxi_journeydata_clean!N484)</f>
        <v>10.633333335863426</v>
      </c>
      <c r="D485" s="19">
        <f>IF(Taxi_journeydata_clean!K484="","",Taxi_journeydata_clean!K484)</f>
        <v>8</v>
      </c>
      <c r="F485" s="19">
        <f>IF(Taxi_journeydata_clean!K484="","",Constant+Dist_Mult*Fare_analysis!B485+Dur_Mult*Fare_analysis!C485)</f>
        <v>7.8123333342694679</v>
      </c>
      <c r="G485" s="19">
        <f>IF(Taxi_journeydata_clean!K484="","",F485*(1+1/EXP(B485)))</f>
        <v>10.141949880548044</v>
      </c>
      <c r="H485" s="30">
        <f>IF(Taxi_journeydata_clean!K484="","",(G485-F485)/F485)</f>
        <v>0.29819727942988733</v>
      </c>
      <c r="I485" s="31">
        <f>IF(Taxi_journeydata_clean!K484="","",ROUND(ROUNDUP(H485,1),1))</f>
        <v>0.3</v>
      </c>
      <c r="J485" s="32">
        <f>IF(Taxi_journeydata_clean!K484="","",IF(I485&gt;200%,'Taxi_location&amp;demand'!F498,VLOOKUP(I485,'Taxi_location&amp;demand'!$E$5:$F$26,2,FALSE)))</f>
        <v>-3.4340000000000002E-2</v>
      </c>
      <c r="K485" s="32">
        <f>IF(Taxi_journeydata_clean!K484="","",1+J485)</f>
        <v>0.96565999999999996</v>
      </c>
      <c r="M485" s="19">
        <f>IF(Taxi_journeydata_clean!K484="","",F485*(1+R_/EXP(B485)))</f>
        <v>13.856834464656949</v>
      </c>
      <c r="N485" s="30">
        <f>IF(Taxi_journeydata_clean!K484="","",(M485-F485)/F485)</f>
        <v>0.77371265046676385</v>
      </c>
      <c r="O485" s="31">
        <f>IF(Taxi_journeydata_clean!K484="","",ROUND(ROUNDUP(N485,1),1))</f>
        <v>0.8</v>
      </c>
      <c r="P485" s="32">
        <f>IF(Taxi_journeydata_clean!K484="","",IF(O485&gt;200%,'Taxi_location&amp;demand'!F498,VLOOKUP(O485,'Taxi_location&amp;demand'!$E$5:$F$26,2,FALSE)))</f>
        <v>-0.1515</v>
      </c>
      <c r="Q485" s="32">
        <f>IF(Taxi_journeydata_clean!K484="","",1+P485)</f>
        <v>0.84850000000000003</v>
      </c>
      <c r="S485" t="str">
        <f>IF(Taxi_journeydata_clean!K484="","",VLOOKUP(Taxi_journeydata_clean!G484,'Taxi_location&amp;demand'!$A$5:$B$269,2,FALSE))</f>
        <v>A</v>
      </c>
      <c r="T485" t="str">
        <f>IF(Taxi_journeydata_clean!K484="","",VLOOKUP(Taxi_journeydata_clean!H484,'Taxi_location&amp;demand'!$A$5:$B$269,2,FALSE))</f>
        <v>A</v>
      </c>
      <c r="U485" t="str">
        <f>IF(Taxi_journeydata_clean!K484="","",IF(OR(S485="A",T485="A"),"Y","N"))</f>
        <v>Y</v>
      </c>
    </row>
    <row r="486" spans="2:21" x14ac:dyDescent="0.35">
      <c r="B486">
        <f>IF(Taxi_journeydata_clean!J485="","",Taxi_journeydata_clean!J485)</f>
        <v>2.44</v>
      </c>
      <c r="C486" s="18">
        <f>IF(Taxi_journeydata_clean!J485="","",Taxi_journeydata_clean!N485)</f>
        <v>14.416666663018987</v>
      </c>
      <c r="D486" s="19">
        <f>IF(Taxi_journeydata_clean!K485="","",Taxi_journeydata_clean!K485)</f>
        <v>11.5</v>
      </c>
      <c r="F486" s="19">
        <f>IF(Taxi_journeydata_clean!K485="","",Constant+Dist_Mult*Fare_analysis!B486+Dur_Mult*Fare_analysis!C486)</f>
        <v>11.426166665317027</v>
      </c>
      <c r="G486" s="19">
        <f>IF(Taxi_journeydata_clean!K485="","",F486*(1+1/EXP(B486)))</f>
        <v>12.422081080812566</v>
      </c>
      <c r="H486" s="30">
        <f>IF(Taxi_journeydata_clean!K485="","",(G486-F486)/F486)</f>
        <v>8.716085146198127E-2</v>
      </c>
      <c r="I486" s="31">
        <f>IF(Taxi_journeydata_clean!K485="","",ROUND(ROUNDUP(H486,1),1))</f>
        <v>0.1</v>
      </c>
      <c r="J486" s="32">
        <f>IF(Taxi_journeydata_clean!K485="","",IF(I486&gt;200%,'Taxi_location&amp;demand'!F499,VLOOKUP(I486,'Taxi_location&amp;demand'!$E$5:$F$26,2,FALSE)))</f>
        <v>-9.0899999999999991E-3</v>
      </c>
      <c r="K486" s="32">
        <f>IF(Taxi_journeydata_clean!K485="","",1+J486)</f>
        <v>0.99090999999999996</v>
      </c>
      <c r="M486" s="19">
        <f>IF(Taxi_journeydata_clean!K485="","",F486*(1+R_/EXP(B486)))</f>
        <v>14.010199569722801</v>
      </c>
      <c r="N486" s="30">
        <f>IF(Taxi_journeydata_clean!K485="","",(M486-F486)/F486)</f>
        <v>0.22615046498922026</v>
      </c>
      <c r="O486" s="31">
        <f>IF(Taxi_journeydata_clean!K485="","",ROUND(ROUNDUP(N486,1),1))</f>
        <v>0.3</v>
      </c>
      <c r="P486" s="32">
        <f>IF(Taxi_journeydata_clean!K485="","",IF(O486&gt;200%,'Taxi_location&amp;demand'!F499,VLOOKUP(O486,'Taxi_location&amp;demand'!$E$5:$F$26,2,FALSE)))</f>
        <v>-3.4340000000000002E-2</v>
      </c>
      <c r="Q486" s="32">
        <f>IF(Taxi_journeydata_clean!K485="","",1+P486)</f>
        <v>0.96565999999999996</v>
      </c>
      <c r="S486" t="str">
        <f>IF(Taxi_journeydata_clean!K485="","",VLOOKUP(Taxi_journeydata_clean!G485,'Taxi_location&amp;demand'!$A$5:$B$269,2,FALSE))</f>
        <v>A</v>
      </c>
      <c r="T486" t="str">
        <f>IF(Taxi_journeydata_clean!K485="","",VLOOKUP(Taxi_journeydata_clean!H485,'Taxi_location&amp;demand'!$A$5:$B$269,2,FALSE))</f>
        <v>A</v>
      </c>
      <c r="U486" t="str">
        <f>IF(Taxi_journeydata_clean!K485="","",IF(OR(S486="A",T486="A"),"Y","N"))</f>
        <v>Y</v>
      </c>
    </row>
    <row r="487" spans="2:21" x14ac:dyDescent="0.35">
      <c r="B487">
        <f>IF(Taxi_journeydata_clean!J486="","",Taxi_journeydata_clean!J486)</f>
        <v>1.02</v>
      </c>
      <c r="C487" s="18">
        <f>IF(Taxi_journeydata_clean!J486="","",Taxi_journeydata_clean!N486)</f>
        <v>4.69999999855645</v>
      </c>
      <c r="D487" s="19">
        <f>IF(Taxi_journeydata_clean!K486="","",Taxi_journeydata_clean!K486)</f>
        <v>5.5</v>
      </c>
      <c r="F487" s="19">
        <f>IF(Taxi_journeydata_clean!K486="","",Constant+Dist_Mult*Fare_analysis!B487+Dur_Mult*Fare_analysis!C487)</f>
        <v>5.2749999994658863</v>
      </c>
      <c r="G487" s="19">
        <f>IF(Taxi_journeydata_clean!K486="","",F487*(1+1/EXP(B487)))</f>
        <v>7.1771383086862759</v>
      </c>
      <c r="H487" s="30">
        <f>IF(Taxi_journeydata_clean!K486="","",(G487-F487)/F487)</f>
        <v>0.36059494017307836</v>
      </c>
      <c r="I487" s="31">
        <f>IF(Taxi_journeydata_clean!K486="","",ROUND(ROUNDUP(H487,1),1))</f>
        <v>0.4</v>
      </c>
      <c r="J487" s="32">
        <f>IF(Taxi_journeydata_clean!K486="","",IF(I487&gt;200%,'Taxi_location&amp;demand'!F500,VLOOKUP(I487,'Taxi_location&amp;demand'!$E$5:$F$26,2,FALSE)))</f>
        <v>-4.6460000000000001E-2</v>
      </c>
      <c r="K487" s="32">
        <f>IF(Taxi_journeydata_clean!K486="","",1+J487)</f>
        <v>0.95354000000000005</v>
      </c>
      <c r="M487" s="19">
        <f>IF(Taxi_journeydata_clean!K486="","",F487*(1+R_/EXP(B487)))</f>
        <v>10.210351775964259</v>
      </c>
      <c r="N487" s="30">
        <f>IF(Taxi_journeydata_clean!K486="","",(M487-F487)/F487)</f>
        <v>0.93561171127925991</v>
      </c>
      <c r="O487" s="31">
        <f>IF(Taxi_journeydata_clean!K486="","",ROUND(ROUNDUP(N487,1),1))</f>
        <v>1</v>
      </c>
      <c r="P487" s="32">
        <f>IF(Taxi_journeydata_clean!K486="","",IF(O487&gt;200%,'Taxi_location&amp;demand'!F500,VLOOKUP(O487,'Taxi_location&amp;demand'!$E$5:$F$26,2,FALSE)))</f>
        <v>-0.28280000000000005</v>
      </c>
      <c r="Q487" s="32">
        <f>IF(Taxi_journeydata_clean!K486="","",1+P487)</f>
        <v>0.71719999999999995</v>
      </c>
      <c r="S487" t="str">
        <f>IF(Taxi_journeydata_clean!K486="","",VLOOKUP(Taxi_journeydata_clean!G486,'Taxi_location&amp;demand'!$A$5:$B$269,2,FALSE))</f>
        <v>A</v>
      </c>
      <c r="T487" t="str">
        <f>IF(Taxi_journeydata_clean!K486="","",VLOOKUP(Taxi_journeydata_clean!H486,'Taxi_location&amp;demand'!$A$5:$B$269,2,FALSE))</f>
        <v>A</v>
      </c>
      <c r="U487" t="str">
        <f>IF(Taxi_journeydata_clean!K486="","",IF(OR(S487="A",T487="A"),"Y","N"))</f>
        <v>Y</v>
      </c>
    </row>
    <row r="488" spans="2:21" x14ac:dyDescent="0.35">
      <c r="B488">
        <f>IF(Taxi_journeydata_clean!J487="","",Taxi_journeydata_clean!J487)</f>
        <v>2.06</v>
      </c>
      <c r="C488" s="18">
        <f>IF(Taxi_journeydata_clean!J487="","",Taxi_journeydata_clean!N487)</f>
        <v>11.666666669771075</v>
      </c>
      <c r="D488" s="19">
        <f>IF(Taxi_journeydata_clean!K487="","",Taxi_journeydata_clean!K487)</f>
        <v>10</v>
      </c>
      <c r="F488" s="19">
        <f>IF(Taxi_journeydata_clean!K487="","",Constant+Dist_Mult*Fare_analysis!B488+Dur_Mult*Fare_analysis!C488)</f>
        <v>9.7246666678152991</v>
      </c>
      <c r="G488" s="19">
        <f>IF(Taxi_journeydata_clean!K487="","",F488*(1+1/EXP(B488)))</f>
        <v>10.964114040532197</v>
      </c>
      <c r="H488" s="30">
        <f>IF(Taxi_journeydata_clean!K487="","",(G488-F488)/F488)</f>
        <v>0.12745396989482072</v>
      </c>
      <c r="I488" s="31">
        <f>IF(Taxi_journeydata_clean!K487="","",ROUND(ROUNDUP(H488,1),1))</f>
        <v>0.2</v>
      </c>
      <c r="J488" s="32">
        <f>IF(Taxi_journeydata_clean!K487="","",IF(I488&gt;200%,'Taxi_location&amp;demand'!F501,VLOOKUP(I488,'Taxi_location&amp;demand'!$E$5:$F$26,2,FALSE)))</f>
        <v>-2.1210000000000003E-2</v>
      </c>
      <c r="K488" s="32">
        <f>IF(Taxi_journeydata_clean!K487="","",1+J488)</f>
        <v>0.97879000000000005</v>
      </c>
      <c r="M488" s="19">
        <f>IF(Taxi_journeydata_clean!K487="","",F488*(1+R_/EXP(B488)))</f>
        <v>12.940578341095115</v>
      </c>
      <c r="N488" s="30">
        <f>IF(Taxi_journeydata_clean!K487="","",(M488-F488)/F488)</f>
        <v>0.33069633984712082</v>
      </c>
      <c r="O488" s="31">
        <f>IF(Taxi_journeydata_clean!K487="","",ROUND(ROUNDUP(N488,1),1))</f>
        <v>0.4</v>
      </c>
      <c r="P488" s="32">
        <f>IF(Taxi_journeydata_clean!K487="","",IF(O488&gt;200%,'Taxi_location&amp;demand'!F501,VLOOKUP(O488,'Taxi_location&amp;demand'!$E$5:$F$26,2,FALSE)))</f>
        <v>-4.6460000000000001E-2</v>
      </c>
      <c r="Q488" s="32">
        <f>IF(Taxi_journeydata_clean!K487="","",1+P488)</f>
        <v>0.95354000000000005</v>
      </c>
      <c r="S488" t="str">
        <f>IF(Taxi_journeydata_clean!K487="","",VLOOKUP(Taxi_journeydata_clean!G487,'Taxi_location&amp;demand'!$A$5:$B$269,2,FALSE))</f>
        <v>Q</v>
      </c>
      <c r="T488" t="str">
        <f>IF(Taxi_journeydata_clean!K487="","",VLOOKUP(Taxi_journeydata_clean!H487,'Taxi_location&amp;demand'!$A$5:$B$269,2,FALSE))</f>
        <v>Q</v>
      </c>
      <c r="U488" t="str">
        <f>IF(Taxi_journeydata_clean!K487="","",IF(OR(S488="A",T488="A"),"Y","N"))</f>
        <v>N</v>
      </c>
    </row>
    <row r="489" spans="2:21" x14ac:dyDescent="0.35">
      <c r="B489">
        <f>IF(Taxi_journeydata_clean!J488="","",Taxi_journeydata_clean!J488)</f>
        <v>0.36</v>
      </c>
      <c r="C489" s="18">
        <f>IF(Taxi_journeydata_clean!J488="","",Taxi_journeydata_clean!N488)</f>
        <v>10.433333331020549</v>
      </c>
      <c r="D489" s="19">
        <f>IF(Taxi_journeydata_clean!K488="","",Taxi_journeydata_clean!K488)</f>
        <v>7.5</v>
      </c>
      <c r="F489" s="19">
        <f>IF(Taxi_journeydata_clean!K488="","",Constant+Dist_Mult*Fare_analysis!B489+Dur_Mult*Fare_analysis!C489)</f>
        <v>6.2083333324776024</v>
      </c>
      <c r="G489" s="19">
        <f>IF(Taxi_journeydata_clean!K488="","",F489*(1+1/EXP(B489)))</f>
        <v>10.539740522904896</v>
      </c>
      <c r="H489" s="30">
        <f>IF(Taxi_journeydata_clean!K488="","",(G489-F489)/F489)</f>
        <v>0.69767632607103092</v>
      </c>
      <c r="I489" s="31">
        <f>IF(Taxi_journeydata_clean!K488="","",ROUND(ROUNDUP(H489,1),1))</f>
        <v>0.7</v>
      </c>
      <c r="J489" s="32">
        <f>IF(Taxi_journeydata_clean!K488="","",IF(I489&gt;200%,'Taxi_location&amp;demand'!F502,VLOOKUP(I489,'Taxi_location&amp;demand'!$E$5:$F$26,2,FALSE)))</f>
        <v>-0.1111</v>
      </c>
      <c r="K489" s="32">
        <f>IF(Taxi_journeydata_clean!K488="","",1+J489)</f>
        <v>0.88890000000000002</v>
      </c>
      <c r="M489" s="19">
        <f>IF(Taxi_journeydata_clean!K488="","",F489*(1+R_/EXP(B489)))</f>
        <v>17.446747525804458</v>
      </c>
      <c r="N489" s="30">
        <f>IF(Taxi_journeydata_clean!K488="","",(M489-F489)/F489)</f>
        <v>1.8102143669598785</v>
      </c>
      <c r="O489" s="31">
        <f>IF(Taxi_journeydata_clean!K488="","",ROUND(ROUNDUP(N489,1),1))</f>
        <v>1.9</v>
      </c>
      <c r="P489" s="32">
        <f>IF(Taxi_journeydata_clean!K488="","",IF(O489&gt;200%,'Taxi_location&amp;demand'!F502,VLOOKUP(O489,'Taxi_location&amp;demand'!$E$5:$F$26,2,FALSE)))</f>
        <v>-0.81810000000000005</v>
      </c>
      <c r="Q489" s="32">
        <f>IF(Taxi_journeydata_clean!K488="","",1+P489)</f>
        <v>0.18189999999999995</v>
      </c>
      <c r="S489" t="str">
        <f>IF(Taxi_journeydata_clean!K488="","",VLOOKUP(Taxi_journeydata_clean!G488,'Taxi_location&amp;demand'!$A$5:$B$269,2,FALSE))</f>
        <v>A</v>
      </c>
      <c r="T489" t="str">
        <f>IF(Taxi_journeydata_clean!K488="","",VLOOKUP(Taxi_journeydata_clean!H488,'Taxi_location&amp;demand'!$A$5:$B$269,2,FALSE))</f>
        <v>A</v>
      </c>
      <c r="U489" t="str">
        <f>IF(Taxi_journeydata_clean!K488="","",IF(OR(S489="A",T489="A"),"Y","N"))</f>
        <v>Y</v>
      </c>
    </row>
    <row r="490" spans="2:21" x14ac:dyDescent="0.35">
      <c r="B490">
        <f>IF(Taxi_journeydata_clean!J489="","",Taxi_journeydata_clean!J489)</f>
        <v>6.12</v>
      </c>
      <c r="C490" s="18">
        <f>IF(Taxi_journeydata_clean!J489="","",Taxi_journeydata_clean!N489)</f>
        <v>29.500000001862645</v>
      </c>
      <c r="D490" s="19">
        <f>IF(Taxi_journeydata_clean!K489="","",Taxi_journeydata_clean!K489)</f>
        <v>25.5</v>
      </c>
      <c r="F490" s="19">
        <f>IF(Taxi_journeydata_clean!K489="","",Constant+Dist_Mult*Fare_analysis!B490+Dur_Mult*Fare_analysis!C490)</f>
        <v>23.631000000689177</v>
      </c>
      <c r="G490" s="19">
        <f>IF(Taxi_journeydata_clean!K489="","",F490*(1+1/EXP(B490)))</f>
        <v>23.682951713553351</v>
      </c>
      <c r="H490" s="30">
        <f>IF(Taxi_journeydata_clean!K489="","",(G490-F490)/F490)</f>
        <v>2.1984559630425561E-3</v>
      </c>
      <c r="I490" s="31">
        <f>IF(Taxi_journeydata_clean!K489="","",ROUND(ROUNDUP(H490,1),1))</f>
        <v>0.1</v>
      </c>
      <c r="J490" s="32">
        <f>IF(Taxi_journeydata_clean!K489="","",IF(I490&gt;200%,'Taxi_location&amp;demand'!F503,VLOOKUP(I490,'Taxi_location&amp;demand'!$E$5:$F$26,2,FALSE)))</f>
        <v>-9.0899999999999991E-3</v>
      </c>
      <c r="K490" s="32">
        <f>IF(Taxi_journeydata_clean!K489="","",1+J490)</f>
        <v>0.99090999999999996</v>
      </c>
      <c r="M490" s="19">
        <f>IF(Taxi_journeydata_clean!K489="","",F490*(1+R_/EXP(B490)))</f>
        <v>23.76579565520781</v>
      </c>
      <c r="N490" s="30">
        <f>IF(Taxi_journeydata_clean!K489="","",(M490-F490)/F490)</f>
        <v>5.7041874873980077E-3</v>
      </c>
      <c r="O490" s="31">
        <f>IF(Taxi_journeydata_clean!K489="","",ROUND(ROUNDUP(N490,1),1))</f>
        <v>0.1</v>
      </c>
      <c r="P490" s="32">
        <f>IF(Taxi_journeydata_clean!K489="","",IF(O490&gt;200%,'Taxi_location&amp;demand'!F503,VLOOKUP(O490,'Taxi_location&amp;demand'!$E$5:$F$26,2,FALSE)))</f>
        <v>-9.0899999999999991E-3</v>
      </c>
      <c r="Q490" s="32">
        <f>IF(Taxi_journeydata_clean!K489="","",1+P490)</f>
        <v>0.99090999999999996</v>
      </c>
      <c r="S490" t="str">
        <f>IF(Taxi_journeydata_clean!K489="","",VLOOKUP(Taxi_journeydata_clean!G489,'Taxi_location&amp;demand'!$A$5:$B$269,2,FALSE))</f>
        <v>Bx</v>
      </c>
      <c r="T490" t="str">
        <f>IF(Taxi_journeydata_clean!K489="","",VLOOKUP(Taxi_journeydata_clean!H489,'Taxi_location&amp;demand'!$A$5:$B$269,2,FALSE))</f>
        <v>A</v>
      </c>
      <c r="U490" t="str">
        <f>IF(Taxi_journeydata_clean!K489="","",IF(OR(S490="A",T490="A"),"Y","N"))</f>
        <v>Y</v>
      </c>
    </row>
    <row r="491" spans="2:21" x14ac:dyDescent="0.35">
      <c r="B491">
        <f>IF(Taxi_journeydata_clean!J490="","",Taxi_journeydata_clean!J490)</f>
        <v>0.2</v>
      </c>
      <c r="C491" s="18">
        <f>IF(Taxi_journeydata_clean!J490="","",Taxi_journeydata_clean!N490)</f>
        <v>8.7500000023283064</v>
      </c>
      <c r="D491" s="19">
        <f>IF(Taxi_journeydata_clean!K490="","",Taxi_journeydata_clean!K490)</f>
        <v>7</v>
      </c>
      <c r="F491" s="19">
        <f>IF(Taxi_journeydata_clean!K490="","",Constant+Dist_Mult*Fare_analysis!B491+Dur_Mult*Fare_analysis!C491)</f>
        <v>5.2975000008614739</v>
      </c>
      <c r="G491" s="19">
        <f>IF(Taxi_journeydata_clean!K490="","",F491*(1+1/EXP(B491)))</f>
        <v>9.6347261659973977</v>
      </c>
      <c r="H491" s="30">
        <f>IF(Taxi_journeydata_clean!K490="","",(G491-F491)/F491)</f>
        <v>0.81873075307798182</v>
      </c>
      <c r="I491" s="31">
        <f>IF(Taxi_journeydata_clean!K490="","",ROUND(ROUNDUP(H491,1),1))</f>
        <v>0.9</v>
      </c>
      <c r="J491" s="32">
        <f>IF(Taxi_journeydata_clean!K490="","",IF(I491&gt;200%,'Taxi_location&amp;demand'!F504,VLOOKUP(I491,'Taxi_location&amp;demand'!$E$5:$F$26,2,FALSE)))</f>
        <v>-0.19190000000000002</v>
      </c>
      <c r="K491" s="32">
        <f>IF(Taxi_journeydata_clean!K490="","",1+J491)</f>
        <v>0.80810000000000004</v>
      </c>
      <c r="M491" s="19">
        <f>IF(Taxi_journeydata_clean!K490="","",F491*(1+R_/EXP(B491)))</f>
        <v>16.551012300896147</v>
      </c>
      <c r="N491" s="30">
        <f>IF(Taxi_journeydata_clean!K490="","",(M491-F491)/F491)</f>
        <v>2.1243062384529758</v>
      </c>
      <c r="O491" s="31">
        <f>IF(Taxi_journeydata_clean!K490="","",ROUND(ROUNDUP(N491,1),1))</f>
        <v>2.2000000000000002</v>
      </c>
      <c r="P491" s="32">
        <f>IF(Taxi_journeydata_clean!K490="","",IF(O491&gt;200%,'Taxi_location&amp;demand'!F504,VLOOKUP(O491,'Taxi_location&amp;demand'!$E$5:$F$26,2,FALSE)))</f>
        <v>0</v>
      </c>
      <c r="Q491" s="32">
        <f>IF(Taxi_journeydata_clean!K490="","",1+P491)</f>
        <v>1</v>
      </c>
      <c r="S491" t="str">
        <f>IF(Taxi_journeydata_clean!K490="","",VLOOKUP(Taxi_journeydata_clean!G490,'Taxi_location&amp;demand'!$A$5:$B$269,2,FALSE))</f>
        <v>Q</v>
      </c>
      <c r="T491" t="str">
        <f>IF(Taxi_journeydata_clean!K490="","",VLOOKUP(Taxi_journeydata_clean!H490,'Taxi_location&amp;demand'!$A$5:$B$269,2,FALSE))</f>
        <v>Q</v>
      </c>
      <c r="U491" t="str">
        <f>IF(Taxi_journeydata_clean!K490="","",IF(OR(S491="A",T491="A"),"Y","N"))</f>
        <v>N</v>
      </c>
    </row>
    <row r="492" spans="2:21" x14ac:dyDescent="0.35">
      <c r="B492">
        <f>IF(Taxi_journeydata_clean!J491="","",Taxi_journeydata_clean!J491)</f>
        <v>0.53</v>
      </c>
      <c r="C492" s="18">
        <f>IF(Taxi_journeydata_clean!J491="","",Taxi_journeydata_clean!N491)</f>
        <v>3.3333333372138441</v>
      </c>
      <c r="D492" s="19">
        <f>IF(Taxi_journeydata_clean!K491="","",Taxi_journeydata_clean!K491)</f>
        <v>4.5</v>
      </c>
      <c r="F492" s="19">
        <f>IF(Taxi_journeydata_clean!K491="","",Constant+Dist_Mult*Fare_analysis!B492+Dur_Mult*Fare_analysis!C492)</f>
        <v>3.8873333347691221</v>
      </c>
      <c r="G492" s="19">
        <f>IF(Taxi_journeydata_clean!K491="","",F492*(1+1/EXP(B492)))</f>
        <v>6.1754370544105601</v>
      </c>
      <c r="H492" s="30">
        <f>IF(Taxi_journeydata_clean!K491="","",(G492-F492)/F492)</f>
        <v>0.58860496967835507</v>
      </c>
      <c r="I492" s="31">
        <f>IF(Taxi_journeydata_clean!K491="","",ROUND(ROUNDUP(H492,1),1))</f>
        <v>0.6</v>
      </c>
      <c r="J492" s="32">
        <f>IF(Taxi_journeydata_clean!K491="","",IF(I492&gt;200%,'Taxi_location&amp;demand'!F505,VLOOKUP(I492,'Taxi_location&amp;demand'!$E$5:$F$26,2,FALSE)))</f>
        <v>-8.8880000000000001E-2</v>
      </c>
      <c r="K492" s="32">
        <f>IF(Taxi_journeydata_clean!K491="","",1+J492)</f>
        <v>0.91112000000000004</v>
      </c>
      <c r="M492" s="19">
        <f>IF(Taxi_journeydata_clean!K491="","",F492*(1+R_/EXP(B492)))</f>
        <v>9.8241238945330416</v>
      </c>
      <c r="N492" s="30">
        <f>IF(Taxi_journeydata_clean!K491="","",(M492-F492)/F492)</f>
        <v>1.527214171901345</v>
      </c>
      <c r="O492" s="31">
        <f>IF(Taxi_journeydata_clean!K491="","",ROUND(ROUNDUP(N492,1),1))</f>
        <v>1.6</v>
      </c>
      <c r="P492" s="32">
        <f>IF(Taxi_journeydata_clean!K491="","",IF(O492&gt;200%,'Taxi_location&amp;demand'!F505,VLOOKUP(O492,'Taxi_location&amp;demand'!$E$5:$F$26,2,FALSE)))</f>
        <v>-0.67670000000000008</v>
      </c>
      <c r="Q492" s="32">
        <f>IF(Taxi_journeydata_clean!K491="","",1+P492)</f>
        <v>0.32329999999999992</v>
      </c>
      <c r="S492" t="str">
        <f>IF(Taxi_journeydata_clean!K491="","",VLOOKUP(Taxi_journeydata_clean!G491,'Taxi_location&amp;demand'!$A$5:$B$269,2,FALSE))</f>
        <v>A</v>
      </c>
      <c r="T492" t="str">
        <f>IF(Taxi_journeydata_clean!K491="","",VLOOKUP(Taxi_journeydata_clean!H491,'Taxi_location&amp;demand'!$A$5:$B$269,2,FALSE))</f>
        <v>A</v>
      </c>
      <c r="U492" t="str">
        <f>IF(Taxi_journeydata_clean!K491="","",IF(OR(S492="A",T492="A"),"Y","N"))</f>
        <v>Y</v>
      </c>
    </row>
    <row r="493" spans="2:21" x14ac:dyDescent="0.35">
      <c r="B493">
        <f>IF(Taxi_journeydata_clean!J492="","",Taxi_journeydata_clean!J492)</f>
        <v>2.7</v>
      </c>
      <c r="C493" s="18">
        <f>IF(Taxi_journeydata_clean!J492="","",Taxi_journeydata_clean!N492)</f>
        <v>13.333333338377997</v>
      </c>
      <c r="D493" s="19">
        <f>IF(Taxi_journeydata_clean!K492="","",Taxi_journeydata_clean!K492)</f>
        <v>11</v>
      </c>
      <c r="F493" s="19">
        <f>IF(Taxi_journeydata_clean!K492="","",Constant+Dist_Mult*Fare_analysis!B493+Dur_Mult*Fare_analysis!C493)</f>
        <v>11.493333335199861</v>
      </c>
      <c r="G493" s="19">
        <f>IF(Taxi_journeydata_clean!K492="","",F493*(1+1/EXP(B493)))</f>
        <v>12.265748695080825</v>
      </c>
      <c r="H493" s="30">
        <f>IF(Taxi_journeydata_clean!K492="","",(G493-F493)/F493)</f>
        <v>6.7205512739749743E-2</v>
      </c>
      <c r="I493" s="31">
        <f>IF(Taxi_journeydata_clean!K492="","",ROUND(ROUNDUP(H493,1),1))</f>
        <v>0.1</v>
      </c>
      <c r="J493" s="32">
        <f>IF(Taxi_journeydata_clean!K492="","",IF(I493&gt;200%,'Taxi_location&amp;demand'!F506,VLOOKUP(I493,'Taxi_location&amp;demand'!$E$5:$F$26,2,FALSE)))</f>
        <v>-9.0899999999999991E-3</v>
      </c>
      <c r="K493" s="32">
        <f>IF(Taxi_journeydata_clean!K492="","",1+J493)</f>
        <v>0.99090999999999996</v>
      </c>
      <c r="M493" s="19">
        <f>IF(Taxi_journeydata_clean!K492="","",F493*(1+R_/EXP(B493)))</f>
        <v>13.497468102952682</v>
      </c>
      <c r="N493" s="30">
        <f>IF(Taxi_journeydata_clean!K492="","",(M493-F493)/F493)</f>
        <v>0.17437367466015213</v>
      </c>
      <c r="O493" s="31">
        <f>IF(Taxi_journeydata_clean!K492="","",ROUND(ROUNDUP(N493,1),1))</f>
        <v>0.2</v>
      </c>
      <c r="P493" s="32">
        <f>IF(Taxi_journeydata_clean!K492="","",IF(O493&gt;200%,'Taxi_location&amp;demand'!F506,VLOOKUP(O493,'Taxi_location&amp;demand'!$E$5:$F$26,2,FALSE)))</f>
        <v>-2.1210000000000003E-2</v>
      </c>
      <c r="Q493" s="32">
        <f>IF(Taxi_journeydata_clean!K492="","",1+P493)</f>
        <v>0.97879000000000005</v>
      </c>
      <c r="S493" t="str">
        <f>IF(Taxi_journeydata_clean!K492="","",VLOOKUP(Taxi_journeydata_clean!G492,'Taxi_location&amp;demand'!$A$5:$B$269,2,FALSE))</f>
        <v>Q</v>
      </c>
      <c r="T493" t="str">
        <f>IF(Taxi_journeydata_clean!K492="","",VLOOKUP(Taxi_journeydata_clean!H492,'Taxi_location&amp;demand'!$A$5:$B$269,2,FALSE))</f>
        <v>Q</v>
      </c>
      <c r="U493" t="str">
        <f>IF(Taxi_journeydata_clean!K492="","",IF(OR(S493="A",T493="A"),"Y","N"))</f>
        <v>N</v>
      </c>
    </row>
    <row r="494" spans="2:21" x14ac:dyDescent="0.35">
      <c r="B494">
        <f>IF(Taxi_journeydata_clean!J493="","",Taxi_journeydata_clean!J493)</f>
        <v>0.8</v>
      </c>
      <c r="C494" s="18">
        <f>IF(Taxi_journeydata_clean!J493="","",Taxi_journeydata_clean!N493)</f>
        <v>7.4333333317190409</v>
      </c>
      <c r="D494" s="19">
        <f>IF(Taxi_journeydata_clean!K493="","",Taxi_journeydata_clean!K493)</f>
        <v>6</v>
      </c>
      <c r="F494" s="19">
        <f>IF(Taxi_journeydata_clean!K493="","",Constant+Dist_Mult*Fare_analysis!B494+Dur_Mult*Fare_analysis!C494)</f>
        <v>5.890333332736045</v>
      </c>
      <c r="G494" s="19">
        <f>IF(Taxi_journeydata_clean!K493="","",F494*(1+1/EXP(B494)))</f>
        <v>8.5370307074394738</v>
      </c>
      <c r="H494" s="30">
        <f>IF(Taxi_journeydata_clean!K493="","",(G494-F494)/F494)</f>
        <v>0.44932896411722162</v>
      </c>
      <c r="I494" s="31">
        <f>IF(Taxi_journeydata_clean!K493="","",ROUND(ROUNDUP(H494,1),1))</f>
        <v>0.5</v>
      </c>
      <c r="J494" s="32">
        <f>IF(Taxi_journeydata_clean!K493="","",IF(I494&gt;200%,'Taxi_location&amp;demand'!F507,VLOOKUP(I494,'Taxi_location&amp;demand'!$E$5:$F$26,2,FALSE)))</f>
        <v>-6.7670000000000008E-2</v>
      </c>
      <c r="K494" s="32">
        <f>IF(Taxi_journeydata_clean!K493="","",1+J494)</f>
        <v>0.93232999999999999</v>
      </c>
      <c r="M494" s="19">
        <f>IF(Taxi_journeydata_clean!K493="","",F494*(1+R_/EXP(B494)))</f>
        <v>12.757543002389298</v>
      </c>
      <c r="N494" s="30">
        <f>IF(Taxi_journeydata_clean!K493="","",(M494-F494)/F494)</f>
        <v>1.1658439822901248</v>
      </c>
      <c r="O494" s="31">
        <f>IF(Taxi_journeydata_clean!K493="","",ROUND(ROUNDUP(N494,1),1))</f>
        <v>1.2</v>
      </c>
      <c r="P494" s="32">
        <f>IF(Taxi_journeydata_clean!K493="","",IF(O494&gt;200%,'Taxi_location&amp;demand'!F507,VLOOKUP(O494,'Taxi_location&amp;demand'!$E$5:$F$26,2,FALSE)))</f>
        <v>-0.42419999999999997</v>
      </c>
      <c r="Q494" s="32">
        <f>IF(Taxi_journeydata_clean!K493="","",1+P494)</f>
        <v>0.57580000000000009</v>
      </c>
      <c r="S494" t="str">
        <f>IF(Taxi_journeydata_clean!K493="","",VLOOKUP(Taxi_journeydata_clean!G493,'Taxi_location&amp;demand'!$A$5:$B$269,2,FALSE))</f>
        <v>Q</v>
      </c>
      <c r="T494" t="str">
        <f>IF(Taxi_journeydata_clean!K493="","",VLOOKUP(Taxi_journeydata_clean!H493,'Taxi_location&amp;demand'!$A$5:$B$269,2,FALSE))</f>
        <v>Q</v>
      </c>
      <c r="U494" t="str">
        <f>IF(Taxi_journeydata_clean!K493="","",IF(OR(S494="A",T494="A"),"Y","N"))</f>
        <v>N</v>
      </c>
    </row>
    <row r="495" spans="2:21" x14ac:dyDescent="0.35">
      <c r="B495">
        <f>IF(Taxi_journeydata_clean!J494="","",Taxi_journeydata_clean!J494)</f>
        <v>1.01</v>
      </c>
      <c r="C495" s="18">
        <f>IF(Taxi_journeydata_clean!J494="","",Taxi_journeydata_clean!N494)</f>
        <v>6.2500000046566129</v>
      </c>
      <c r="D495" s="19">
        <f>IF(Taxi_journeydata_clean!K494="","",Taxi_journeydata_clean!K494)</f>
        <v>6</v>
      </c>
      <c r="F495" s="19">
        <f>IF(Taxi_journeydata_clean!K494="","",Constant+Dist_Mult*Fare_analysis!B495+Dur_Mult*Fare_analysis!C495)</f>
        <v>5.830500001722946</v>
      </c>
      <c r="G495" s="19">
        <f>IF(Taxi_journeydata_clean!K494="","",F495*(1+1/EXP(B495)))</f>
        <v>7.9540787627422427</v>
      </c>
      <c r="H495" s="30">
        <f>IF(Taxi_journeydata_clean!K494="","",(G495-F495)/F495)</f>
        <v>0.36421897957152338</v>
      </c>
      <c r="I495" s="31">
        <f>IF(Taxi_journeydata_clean!K494="","",ROUND(ROUNDUP(H495,1),1))</f>
        <v>0.4</v>
      </c>
      <c r="J495" s="32">
        <f>IF(Taxi_journeydata_clean!K494="","",IF(I495&gt;200%,'Taxi_location&amp;demand'!F508,VLOOKUP(I495,'Taxi_location&amp;demand'!$E$5:$F$26,2,FALSE)))</f>
        <v>-4.6460000000000001E-2</v>
      </c>
      <c r="K495" s="32">
        <f>IF(Taxi_journeydata_clean!K494="","",1+J495)</f>
        <v>0.95354000000000005</v>
      </c>
      <c r="M495" s="19">
        <f>IF(Taxi_journeydata_clean!K494="","",F495*(1+R_/EXP(B495)))</f>
        <v>11.340408592453334</v>
      </c>
      <c r="N495" s="30">
        <f>IF(Taxi_journeydata_clean!K494="","",(M495-F495)/F495)</f>
        <v>0.94501476530352091</v>
      </c>
      <c r="O495" s="31">
        <f>IF(Taxi_journeydata_clean!K494="","",ROUND(ROUNDUP(N495,1),1))</f>
        <v>1</v>
      </c>
      <c r="P495" s="32">
        <f>IF(Taxi_journeydata_clean!K494="","",IF(O495&gt;200%,'Taxi_location&amp;demand'!F508,VLOOKUP(O495,'Taxi_location&amp;demand'!$E$5:$F$26,2,FALSE)))</f>
        <v>-0.28280000000000005</v>
      </c>
      <c r="Q495" s="32">
        <f>IF(Taxi_journeydata_clean!K494="","",1+P495)</f>
        <v>0.71719999999999995</v>
      </c>
      <c r="S495" t="str">
        <f>IF(Taxi_journeydata_clean!K494="","",VLOOKUP(Taxi_journeydata_clean!G494,'Taxi_location&amp;demand'!$A$5:$B$269,2,FALSE))</f>
        <v>Q</v>
      </c>
      <c r="T495" t="str">
        <f>IF(Taxi_journeydata_clean!K494="","",VLOOKUP(Taxi_journeydata_clean!H494,'Taxi_location&amp;demand'!$A$5:$B$269,2,FALSE))</f>
        <v>Q</v>
      </c>
      <c r="U495" t="str">
        <f>IF(Taxi_journeydata_clean!K494="","",IF(OR(S495="A",T495="A"),"Y","N"))</f>
        <v>N</v>
      </c>
    </row>
    <row r="496" spans="2:21" x14ac:dyDescent="0.35">
      <c r="B496">
        <f>IF(Taxi_journeydata_clean!J495="","",Taxi_journeydata_clean!J495)</f>
        <v>0.65</v>
      </c>
      <c r="C496" s="18">
        <f>IF(Taxi_journeydata_clean!J495="","",Taxi_journeydata_clean!N495)</f>
        <v>4.6499999973457307</v>
      </c>
      <c r="D496" s="19">
        <f>IF(Taxi_journeydata_clean!K495="","",Taxi_journeydata_clean!K495)</f>
        <v>5</v>
      </c>
      <c r="F496" s="19">
        <f>IF(Taxi_journeydata_clean!K495="","",Constant+Dist_Mult*Fare_analysis!B496+Dur_Mult*Fare_analysis!C496)</f>
        <v>4.5904999990179203</v>
      </c>
      <c r="G496" s="19">
        <f>IF(Taxi_journeydata_clean!K495="","",F496*(1+1/EXP(B496)))</f>
        <v>6.9869511367266739</v>
      </c>
      <c r="H496" s="30">
        <f>IF(Taxi_journeydata_clean!K495="","",(G496-F496)/F496)</f>
        <v>0.52204577676101604</v>
      </c>
      <c r="I496" s="31">
        <f>IF(Taxi_journeydata_clean!K495="","",ROUND(ROUNDUP(H496,1),1))</f>
        <v>0.6</v>
      </c>
      <c r="J496" s="32">
        <f>IF(Taxi_journeydata_clean!K495="","",IF(I496&gt;200%,'Taxi_location&amp;demand'!F509,VLOOKUP(I496,'Taxi_location&amp;demand'!$E$5:$F$26,2,FALSE)))</f>
        <v>-8.8880000000000001E-2</v>
      </c>
      <c r="K496" s="32">
        <f>IF(Taxi_journeydata_clean!K495="","",1+J496)</f>
        <v>0.91112000000000004</v>
      </c>
      <c r="M496" s="19">
        <f>IF(Taxi_journeydata_clean!K495="","",F496*(1+R_/EXP(B496)))</f>
        <v>10.808412399210308</v>
      </c>
      <c r="N496" s="30">
        <f>IF(Taxi_journeydata_clean!K495="","",(M496-F496)/F496)</f>
        <v>1.3545174603033725</v>
      </c>
      <c r="O496" s="31">
        <f>IF(Taxi_journeydata_clean!K495="","",ROUND(ROUNDUP(N496,1),1))</f>
        <v>1.4</v>
      </c>
      <c r="P496" s="32">
        <f>IF(Taxi_journeydata_clean!K495="","",IF(O496&gt;200%,'Taxi_location&amp;demand'!F509,VLOOKUP(O496,'Taxi_location&amp;demand'!$E$5:$F$26,2,FALSE)))</f>
        <v>-0.5454</v>
      </c>
      <c r="Q496" s="32">
        <f>IF(Taxi_journeydata_clean!K495="","",1+P496)</f>
        <v>0.4546</v>
      </c>
      <c r="S496" t="str">
        <f>IF(Taxi_journeydata_clean!K495="","",VLOOKUP(Taxi_journeydata_clean!G495,'Taxi_location&amp;demand'!$A$5:$B$269,2,FALSE))</f>
        <v>A</v>
      </c>
      <c r="T496" t="str">
        <f>IF(Taxi_journeydata_clean!K495="","",VLOOKUP(Taxi_journeydata_clean!H495,'Taxi_location&amp;demand'!$A$5:$B$269,2,FALSE))</f>
        <v>A</v>
      </c>
      <c r="U496" t="str">
        <f>IF(Taxi_journeydata_clean!K495="","",IF(OR(S496="A",T496="A"),"Y","N"))</f>
        <v>Y</v>
      </c>
    </row>
    <row r="497" spans="2:21" x14ac:dyDescent="0.35">
      <c r="B497">
        <f>IF(Taxi_journeydata_clean!J496="","",Taxi_journeydata_clean!J496)</f>
        <v>1.51</v>
      </c>
      <c r="C497" s="18">
        <f>IF(Taxi_journeydata_clean!J496="","",Taxi_journeydata_clean!N496)</f>
        <v>8.8166666636243463</v>
      </c>
      <c r="D497" s="19">
        <f>IF(Taxi_journeydata_clean!K496="","",Taxi_journeydata_clean!K496)</f>
        <v>8</v>
      </c>
      <c r="F497" s="19">
        <f>IF(Taxi_journeydata_clean!K496="","",Constant+Dist_Mult*Fare_analysis!B497+Dur_Mult*Fare_analysis!C497)</f>
        <v>7.6801666655410088</v>
      </c>
      <c r="G497" s="19">
        <f>IF(Taxi_journeydata_clean!K496="","",F497*(1+1/EXP(B497)))</f>
        <v>9.3767921143500246</v>
      </c>
      <c r="H497" s="30">
        <f>IF(Taxi_journeydata_clean!K496="","",(G497-F497)/F497)</f>
        <v>0.22090997795937825</v>
      </c>
      <c r="I497" s="31">
        <f>IF(Taxi_journeydata_clean!K496="","",ROUND(ROUNDUP(H497,1),1))</f>
        <v>0.3</v>
      </c>
      <c r="J497" s="32">
        <f>IF(Taxi_journeydata_clean!K496="","",IF(I497&gt;200%,'Taxi_location&amp;demand'!F510,VLOOKUP(I497,'Taxi_location&amp;demand'!$E$5:$F$26,2,FALSE)))</f>
        <v>-3.4340000000000002E-2</v>
      </c>
      <c r="K497" s="32">
        <f>IF(Taxi_journeydata_clean!K496="","",1+J497)</f>
        <v>0.96565999999999996</v>
      </c>
      <c r="M497" s="19">
        <f>IF(Taxi_journeydata_clean!K496="","",F497*(1+R_/EXP(B497)))</f>
        <v>12.082287889977028</v>
      </c>
      <c r="N497" s="30">
        <f>IF(Taxi_journeydata_clean!K496="","",(M497-F497)/F497)</f>
        <v>0.5731804290377237</v>
      </c>
      <c r="O497" s="31">
        <f>IF(Taxi_journeydata_clean!K496="","",ROUND(ROUNDUP(N497,1),1))</f>
        <v>0.6</v>
      </c>
      <c r="P497" s="32">
        <f>IF(Taxi_journeydata_clean!K496="","",IF(O497&gt;200%,'Taxi_location&amp;demand'!F510,VLOOKUP(O497,'Taxi_location&amp;demand'!$E$5:$F$26,2,FALSE)))</f>
        <v>-8.8880000000000001E-2</v>
      </c>
      <c r="Q497" s="32">
        <f>IF(Taxi_journeydata_clean!K496="","",1+P497)</f>
        <v>0.91112000000000004</v>
      </c>
      <c r="S497" t="str">
        <f>IF(Taxi_journeydata_clean!K496="","",VLOOKUP(Taxi_journeydata_clean!G496,'Taxi_location&amp;demand'!$A$5:$B$269,2,FALSE))</f>
        <v>A</v>
      </c>
      <c r="T497" t="str">
        <f>IF(Taxi_journeydata_clean!K496="","",VLOOKUP(Taxi_journeydata_clean!H496,'Taxi_location&amp;demand'!$A$5:$B$269,2,FALSE))</f>
        <v>A</v>
      </c>
      <c r="U497" t="str">
        <f>IF(Taxi_journeydata_clean!K496="","",IF(OR(S497="A",T497="A"),"Y","N"))</f>
        <v>Y</v>
      </c>
    </row>
    <row r="498" spans="2:21" x14ac:dyDescent="0.35">
      <c r="B498">
        <f>IF(Taxi_journeydata_clean!J497="","",Taxi_journeydata_clean!J497)</f>
        <v>0.92</v>
      </c>
      <c r="C498" s="18">
        <f>IF(Taxi_journeydata_clean!J497="","",Taxi_journeydata_clean!N497)</f>
        <v>3.4499999997206032</v>
      </c>
      <c r="D498" s="19">
        <f>IF(Taxi_journeydata_clean!K497="","",Taxi_journeydata_clean!K497)</f>
        <v>5</v>
      </c>
      <c r="F498" s="19">
        <f>IF(Taxi_journeydata_clean!K497="","",Constant+Dist_Mult*Fare_analysis!B498+Dur_Mult*Fare_analysis!C498)</f>
        <v>4.6324999998966234</v>
      </c>
      <c r="G498" s="19">
        <f>IF(Taxi_journeydata_clean!K497="","",F498*(1+1/EXP(B498)))</f>
        <v>6.4786394576794377</v>
      </c>
      <c r="H498" s="30">
        <f>IF(Taxi_journeydata_clean!K497="","",(G498-F498)/F498)</f>
        <v>0.39851904108451414</v>
      </c>
      <c r="I498" s="31">
        <f>IF(Taxi_journeydata_clean!K497="","",ROUND(ROUNDUP(H498,1),1))</f>
        <v>0.4</v>
      </c>
      <c r="J498" s="32">
        <f>IF(Taxi_journeydata_clean!K497="","",IF(I498&gt;200%,'Taxi_location&amp;demand'!F511,VLOOKUP(I498,'Taxi_location&amp;demand'!$E$5:$F$26,2,FALSE)))</f>
        <v>-4.6460000000000001E-2</v>
      </c>
      <c r="K498" s="32">
        <f>IF(Taxi_journeydata_clean!K497="","",1+J498)</f>
        <v>0.95354000000000005</v>
      </c>
      <c r="M498" s="19">
        <f>IF(Taxi_journeydata_clean!K497="","",F498*(1+R_/EXP(B498)))</f>
        <v>9.4225552805594344</v>
      </c>
      <c r="N498" s="30">
        <f>IF(Taxi_journeydata_clean!K497="","",(M498-F498)/F498)</f>
        <v>1.0340108539168276</v>
      </c>
      <c r="O498" s="31">
        <f>IF(Taxi_journeydata_clean!K497="","",ROUND(ROUNDUP(N498,1),1))</f>
        <v>1.1000000000000001</v>
      </c>
      <c r="P498" s="32">
        <f>IF(Taxi_journeydata_clean!K497="","",IF(O498&gt;200%,'Taxi_location&amp;demand'!F511,VLOOKUP(O498,'Taxi_location&amp;demand'!$E$5:$F$26,2,FALSE)))</f>
        <v>-0.35349999999999998</v>
      </c>
      <c r="Q498" s="32">
        <f>IF(Taxi_journeydata_clean!K497="","",1+P498)</f>
        <v>0.64650000000000007</v>
      </c>
      <c r="S498" t="str">
        <f>IF(Taxi_journeydata_clean!K497="","",VLOOKUP(Taxi_journeydata_clean!G497,'Taxi_location&amp;demand'!$A$5:$B$269,2,FALSE))</f>
        <v>Q</v>
      </c>
      <c r="T498" t="str">
        <f>IF(Taxi_journeydata_clean!K497="","",VLOOKUP(Taxi_journeydata_clean!H497,'Taxi_location&amp;demand'!$A$5:$B$269,2,FALSE))</f>
        <v>Q</v>
      </c>
      <c r="U498" t="str">
        <f>IF(Taxi_journeydata_clean!K497="","",IF(OR(S498="A",T498="A"),"Y","N"))</f>
        <v>N</v>
      </c>
    </row>
    <row r="499" spans="2:21" x14ac:dyDescent="0.35">
      <c r="B499">
        <f>IF(Taxi_journeydata_clean!J498="","",Taxi_journeydata_clean!J498)</f>
        <v>0.94</v>
      </c>
      <c r="C499" s="18">
        <f>IF(Taxi_journeydata_clean!J498="","",Taxi_journeydata_clean!N498)</f>
        <v>4.4333333324175328</v>
      </c>
      <c r="D499" s="19">
        <f>IF(Taxi_journeydata_clean!K498="","",Taxi_journeydata_clean!K498)</f>
        <v>5.5</v>
      </c>
      <c r="F499" s="19">
        <f>IF(Taxi_journeydata_clean!K498="","",Constant+Dist_Mult*Fare_analysis!B499+Dur_Mult*Fare_analysis!C499)</f>
        <v>5.0323333329944866</v>
      </c>
      <c r="G499" s="19">
        <f>IF(Taxi_journeydata_clean!K498="","",F499*(1+1/EXP(B499)))</f>
        <v>6.9981028096646547</v>
      </c>
      <c r="H499" s="30">
        <f>IF(Taxi_journeydata_clean!K498="","",(G499-F499)/F499)</f>
        <v>0.39062783535852114</v>
      </c>
      <c r="I499" s="31">
        <f>IF(Taxi_journeydata_clean!K498="","",ROUND(ROUNDUP(H499,1),1))</f>
        <v>0.4</v>
      </c>
      <c r="J499" s="32">
        <f>IF(Taxi_journeydata_clean!K498="","",IF(I499&gt;200%,'Taxi_location&amp;demand'!F512,VLOOKUP(I499,'Taxi_location&amp;demand'!$E$5:$F$26,2,FALSE)))</f>
        <v>-4.6460000000000001E-2</v>
      </c>
      <c r="K499" s="32">
        <f>IF(Taxi_journeydata_clean!K498="","",1+J499)</f>
        <v>0.95354000000000005</v>
      </c>
      <c r="M499" s="19">
        <f>IF(Taxi_journeydata_clean!K498="","",F499*(1+R_/EXP(B499)))</f>
        <v>10.132784668127291</v>
      </c>
      <c r="N499" s="30">
        <f>IF(Taxi_journeydata_clean!K498="","",(M499-F499)/F499)</f>
        <v>1.0135360671940594</v>
      </c>
      <c r="O499" s="31">
        <f>IF(Taxi_journeydata_clean!K498="","",ROUND(ROUNDUP(N499,1),1))</f>
        <v>1.1000000000000001</v>
      </c>
      <c r="P499" s="32">
        <f>IF(Taxi_journeydata_clean!K498="","",IF(O499&gt;200%,'Taxi_location&amp;demand'!F512,VLOOKUP(O499,'Taxi_location&amp;demand'!$E$5:$F$26,2,FALSE)))</f>
        <v>-0.35349999999999998</v>
      </c>
      <c r="Q499" s="32">
        <f>IF(Taxi_journeydata_clean!K498="","",1+P499)</f>
        <v>0.64650000000000007</v>
      </c>
      <c r="S499" t="str">
        <f>IF(Taxi_journeydata_clean!K498="","",VLOOKUP(Taxi_journeydata_clean!G498,'Taxi_location&amp;demand'!$A$5:$B$269,2,FALSE))</f>
        <v>A</v>
      </c>
      <c r="T499" t="str">
        <f>IF(Taxi_journeydata_clean!K498="","",VLOOKUP(Taxi_journeydata_clean!H498,'Taxi_location&amp;demand'!$A$5:$B$269,2,FALSE))</f>
        <v>A</v>
      </c>
      <c r="U499" t="str">
        <f>IF(Taxi_journeydata_clean!K498="","",IF(OR(S499="A",T499="A"),"Y","N"))</f>
        <v>Y</v>
      </c>
    </row>
    <row r="500" spans="2:21" x14ac:dyDescent="0.35">
      <c r="B500">
        <f>IF(Taxi_journeydata_clean!J499="","",Taxi_journeydata_clean!J499)</f>
        <v>0.88</v>
      </c>
      <c r="C500" s="18">
        <f>IF(Taxi_journeydata_clean!J499="","",Taxi_journeydata_clean!N499)</f>
        <v>4.883333332836628</v>
      </c>
      <c r="D500" s="19">
        <f>IF(Taxi_journeydata_clean!K499="","",Taxi_journeydata_clean!K499)</f>
        <v>5.5</v>
      </c>
      <c r="F500" s="19">
        <f>IF(Taxi_journeydata_clean!K499="","",Constant+Dist_Mult*Fare_analysis!B500+Dur_Mult*Fare_analysis!C500)</f>
        <v>5.0908333331495523</v>
      </c>
      <c r="G500" s="19">
        <f>IF(Taxi_journeydata_clean!K499="","",F500*(1+1/EXP(B500)))</f>
        <v>7.2024240059589735</v>
      </c>
      <c r="H500" s="30">
        <f>IF(Taxi_journeydata_clean!K499="","",(G500-F500)/F500)</f>
        <v>0.41478291168158132</v>
      </c>
      <c r="I500" s="31">
        <f>IF(Taxi_journeydata_clean!K499="","",ROUND(ROUNDUP(H500,1),1))</f>
        <v>0.5</v>
      </c>
      <c r="J500" s="32">
        <f>IF(Taxi_journeydata_clean!K499="","",IF(I500&gt;200%,'Taxi_location&amp;demand'!F513,VLOOKUP(I500,'Taxi_location&amp;demand'!$E$5:$F$26,2,FALSE)))</f>
        <v>-6.7670000000000008E-2</v>
      </c>
      <c r="K500" s="32">
        <f>IF(Taxi_journeydata_clean!K499="","",1+J500)</f>
        <v>0.93232999999999999</v>
      </c>
      <c r="M500" s="19">
        <f>IF(Taxi_journeydata_clean!K499="","",F500*(1+R_/EXP(B500)))</f>
        <v>10.569637228623751</v>
      </c>
      <c r="N500" s="30">
        <f>IF(Taxi_journeydata_clean!K499="","",(M500-F500)/F500)</f>
        <v>1.0762096373885059</v>
      </c>
      <c r="O500" s="31">
        <f>IF(Taxi_journeydata_clean!K499="","",ROUND(ROUNDUP(N500,1),1))</f>
        <v>1.1000000000000001</v>
      </c>
      <c r="P500" s="32">
        <f>IF(Taxi_journeydata_clean!K499="","",IF(O500&gt;200%,'Taxi_location&amp;demand'!F513,VLOOKUP(O500,'Taxi_location&amp;demand'!$E$5:$F$26,2,FALSE)))</f>
        <v>-0.35349999999999998</v>
      </c>
      <c r="Q500" s="32">
        <f>IF(Taxi_journeydata_clean!K499="","",1+P500)</f>
        <v>0.64650000000000007</v>
      </c>
      <c r="S500" t="str">
        <f>IF(Taxi_journeydata_clean!K499="","",VLOOKUP(Taxi_journeydata_clean!G499,'Taxi_location&amp;demand'!$A$5:$B$269,2,FALSE))</f>
        <v>Q</v>
      </c>
      <c r="T500" t="str">
        <f>IF(Taxi_journeydata_clean!K499="","",VLOOKUP(Taxi_journeydata_clean!H499,'Taxi_location&amp;demand'!$A$5:$B$269,2,FALSE))</f>
        <v>Q</v>
      </c>
      <c r="U500" t="str">
        <f>IF(Taxi_journeydata_clean!K499="","",IF(OR(S500="A",T500="A"),"Y","N"))</f>
        <v>N</v>
      </c>
    </row>
    <row r="501" spans="2:21" x14ac:dyDescent="0.35">
      <c r="B501">
        <f>IF(Taxi_journeydata_clean!J500="","",Taxi_journeydata_clean!J500)</f>
        <v>9.85</v>
      </c>
      <c r="C501" s="18">
        <f>IF(Taxi_journeydata_clean!J500="","",Taxi_journeydata_clean!N500)</f>
        <v>25.650000002933666</v>
      </c>
      <c r="D501" s="19">
        <f>IF(Taxi_journeydata_clean!K500="","",Taxi_journeydata_clean!K500)</f>
        <v>30.5</v>
      </c>
      <c r="F501" s="19">
        <f>IF(Taxi_journeydata_clean!K500="","",Constant+Dist_Mult*Fare_analysis!B501+Dur_Mult*Fare_analysis!C501)</f>
        <v>28.920500001085458</v>
      </c>
      <c r="G501" s="19">
        <f>IF(Taxi_journeydata_clean!K500="","",F501*(1+1/EXP(B501)))</f>
        <v>28.922025476281124</v>
      </c>
      <c r="H501" s="30">
        <f>IF(Taxi_journeydata_clean!K500="","",(G501-F501)/F501)</f>
        <v>5.2747193015665688E-5</v>
      </c>
      <c r="I501" s="31">
        <f>IF(Taxi_journeydata_clean!K500="","",ROUND(ROUNDUP(H501,1),1))</f>
        <v>0.1</v>
      </c>
      <c r="J501" s="32">
        <f>IF(Taxi_journeydata_clean!K500="","",IF(I501&gt;200%,'Taxi_location&amp;demand'!F514,VLOOKUP(I501,'Taxi_location&amp;demand'!$E$5:$F$26,2,FALSE)))</f>
        <v>-9.0899999999999991E-3</v>
      </c>
      <c r="K501" s="32">
        <f>IF(Taxi_journeydata_clean!K500="","",1+J501)</f>
        <v>0.99090999999999996</v>
      </c>
      <c r="M501" s="19">
        <f>IF(Taxi_journeydata_clean!K500="","",F501*(1+R_/EXP(B501)))</f>
        <v>28.924458050129751</v>
      </c>
      <c r="N501" s="30">
        <f>IF(Taxi_journeydata_clean!K500="","",(M501-F501)/F501)</f>
        <v>1.368596339670622E-4</v>
      </c>
      <c r="O501" s="31">
        <f>IF(Taxi_journeydata_clean!K500="","",ROUND(ROUNDUP(N501,1),1))</f>
        <v>0.1</v>
      </c>
      <c r="P501" s="32">
        <f>IF(Taxi_journeydata_clean!K500="","",IF(O501&gt;200%,'Taxi_location&amp;demand'!F514,VLOOKUP(O501,'Taxi_location&amp;demand'!$E$5:$F$26,2,FALSE)))</f>
        <v>-9.0899999999999991E-3</v>
      </c>
      <c r="Q501" s="32">
        <f>IF(Taxi_journeydata_clean!K500="","",1+P501)</f>
        <v>0.99090999999999996</v>
      </c>
      <c r="S501" t="str">
        <f>IF(Taxi_journeydata_clean!K500="","",VLOOKUP(Taxi_journeydata_clean!G500,'Taxi_location&amp;demand'!$A$5:$B$269,2,FALSE))</f>
        <v>Q</v>
      </c>
      <c r="T501" t="str">
        <f>IF(Taxi_journeydata_clean!K500="","",VLOOKUP(Taxi_journeydata_clean!H500,'Taxi_location&amp;demand'!$A$5:$B$269,2,FALSE))</f>
        <v>Q</v>
      </c>
      <c r="U501" t="str">
        <f>IF(Taxi_journeydata_clean!K500="","",IF(OR(S501="A",T501="A"),"Y","N"))</f>
        <v>N</v>
      </c>
    </row>
    <row r="502" spans="2:21" x14ac:dyDescent="0.35">
      <c r="B502">
        <f>IF(Taxi_journeydata_clean!J501="","",Taxi_journeydata_clean!J501)</f>
        <v>2.1</v>
      </c>
      <c r="C502" s="18">
        <f>IF(Taxi_journeydata_clean!J501="","",Taxi_journeydata_clean!N501)</f>
        <v>11.133333337493241</v>
      </c>
      <c r="D502" s="19">
        <f>IF(Taxi_journeydata_clean!K501="","",Taxi_journeydata_clean!K501)</f>
        <v>9.5</v>
      </c>
      <c r="F502" s="19">
        <f>IF(Taxi_journeydata_clean!K501="","",Constant+Dist_Mult*Fare_analysis!B502+Dur_Mult*Fare_analysis!C502)</f>
        <v>9.5993333348724992</v>
      </c>
      <c r="G502" s="19">
        <f>IF(Taxi_journeydata_clean!K501="","",F502*(1+1/EXP(B502)))</f>
        <v>10.774833408670771</v>
      </c>
      <c r="H502" s="30">
        <f>IF(Taxi_journeydata_clean!K501="","",(G502-F502)/F502)</f>
        <v>0.12245642825298193</v>
      </c>
      <c r="I502" s="31">
        <f>IF(Taxi_journeydata_clean!K501="","",ROUND(ROUNDUP(H502,1),1))</f>
        <v>0.2</v>
      </c>
      <c r="J502" s="32">
        <f>IF(Taxi_journeydata_clean!K501="","",IF(I502&gt;200%,'Taxi_location&amp;demand'!F515,VLOOKUP(I502,'Taxi_location&amp;demand'!$E$5:$F$26,2,FALSE)))</f>
        <v>-2.1210000000000003E-2</v>
      </c>
      <c r="K502" s="32">
        <f>IF(Taxi_journeydata_clean!K501="","",1+J502)</f>
        <v>0.97879000000000005</v>
      </c>
      <c r="M502" s="19">
        <f>IF(Taxi_journeydata_clean!K501="","",F502*(1+R_/EXP(B502)))</f>
        <v>12.64932520421878</v>
      </c>
      <c r="N502" s="30">
        <f>IF(Taxi_journeydata_clean!K501="","",(M502-F502)/F502)</f>
        <v>0.31772955089144128</v>
      </c>
      <c r="O502" s="31">
        <f>IF(Taxi_journeydata_clean!K501="","",ROUND(ROUNDUP(N502,1),1))</f>
        <v>0.4</v>
      </c>
      <c r="P502" s="32">
        <f>IF(Taxi_journeydata_clean!K501="","",IF(O502&gt;200%,'Taxi_location&amp;demand'!F515,VLOOKUP(O502,'Taxi_location&amp;demand'!$E$5:$F$26,2,FALSE)))</f>
        <v>-4.6460000000000001E-2</v>
      </c>
      <c r="Q502" s="32">
        <f>IF(Taxi_journeydata_clean!K501="","",1+P502)</f>
        <v>0.95354000000000005</v>
      </c>
      <c r="S502" t="str">
        <f>IF(Taxi_journeydata_clean!K501="","",VLOOKUP(Taxi_journeydata_clean!G501,'Taxi_location&amp;demand'!$A$5:$B$269,2,FALSE))</f>
        <v>A</v>
      </c>
      <c r="T502" t="str">
        <f>IF(Taxi_journeydata_clean!K501="","",VLOOKUP(Taxi_journeydata_clean!H501,'Taxi_location&amp;demand'!$A$5:$B$269,2,FALSE))</f>
        <v>A</v>
      </c>
      <c r="U502" t="str">
        <f>IF(Taxi_journeydata_clean!K501="","",IF(OR(S502="A",T502="A"),"Y","N"))</f>
        <v>Y</v>
      </c>
    </row>
    <row r="503" spans="2:21" x14ac:dyDescent="0.35">
      <c r="B503">
        <f>IF(Taxi_journeydata_clean!J502="","",Taxi_journeydata_clean!J502)</f>
        <v>3.11</v>
      </c>
      <c r="C503" s="18">
        <f>IF(Taxi_journeydata_clean!J502="","",Taxi_journeydata_clean!N502)</f>
        <v>7.0000000018626451</v>
      </c>
      <c r="D503" s="19">
        <f>IF(Taxi_journeydata_clean!K502="","",Taxi_journeydata_clean!K502)</f>
        <v>10.5</v>
      </c>
      <c r="F503" s="19">
        <f>IF(Taxi_journeydata_clean!K502="","",Constant+Dist_Mult*Fare_analysis!B503+Dur_Mult*Fare_analysis!C503)</f>
        <v>9.8880000006891784</v>
      </c>
      <c r="G503" s="19">
        <f>IF(Taxi_journeydata_clean!K502="","",F503*(1+1/EXP(B503)))</f>
        <v>10.329014247124553</v>
      </c>
      <c r="H503" s="30">
        <f>IF(Taxi_journeydata_clean!K502="","",(G503-F503)/F503)</f>
        <v>4.4600955340274709E-2</v>
      </c>
      <c r="I503" s="31">
        <f>IF(Taxi_journeydata_clean!K502="","",ROUND(ROUNDUP(H503,1),1))</f>
        <v>0.1</v>
      </c>
      <c r="J503" s="32">
        <f>IF(Taxi_journeydata_clean!K502="","",IF(I503&gt;200%,'Taxi_location&amp;demand'!F516,VLOOKUP(I503,'Taxi_location&amp;demand'!$E$5:$F$26,2,FALSE)))</f>
        <v>-9.0899999999999991E-3</v>
      </c>
      <c r="K503" s="32">
        <f>IF(Taxi_journeydata_clean!K502="","",1+J503)</f>
        <v>0.99090999999999996</v>
      </c>
      <c r="M503" s="19">
        <f>IF(Taxi_journeydata_clean!K502="","",F503*(1+R_/EXP(B503)))</f>
        <v>11.032270337948718</v>
      </c>
      <c r="N503" s="30">
        <f>IF(Taxi_journeydata_clean!K502="","",(M503-F503)/F503)</f>
        <v>0.11572313280539907</v>
      </c>
      <c r="O503" s="31">
        <f>IF(Taxi_journeydata_clean!K502="","",ROUND(ROUNDUP(N503,1),1))</f>
        <v>0.2</v>
      </c>
      <c r="P503" s="32">
        <f>IF(Taxi_journeydata_clean!K502="","",IF(O503&gt;200%,'Taxi_location&amp;demand'!F516,VLOOKUP(O503,'Taxi_location&amp;demand'!$E$5:$F$26,2,FALSE)))</f>
        <v>-2.1210000000000003E-2</v>
      </c>
      <c r="Q503" s="32">
        <f>IF(Taxi_journeydata_clean!K502="","",1+P503)</f>
        <v>0.97879000000000005</v>
      </c>
      <c r="S503" t="str">
        <f>IF(Taxi_journeydata_clean!K502="","",VLOOKUP(Taxi_journeydata_clean!G502,'Taxi_location&amp;demand'!$A$5:$B$269,2,FALSE))</f>
        <v>A</v>
      </c>
      <c r="T503" t="str">
        <f>IF(Taxi_journeydata_clean!K502="","",VLOOKUP(Taxi_journeydata_clean!H502,'Taxi_location&amp;demand'!$A$5:$B$269,2,FALSE))</f>
        <v>A</v>
      </c>
      <c r="U503" t="str">
        <f>IF(Taxi_journeydata_clean!K502="","",IF(OR(S503="A",T503="A"),"Y","N"))</f>
        <v>Y</v>
      </c>
    </row>
    <row r="504" spans="2:21" x14ac:dyDescent="0.35">
      <c r="B504">
        <f>IF(Taxi_journeydata_clean!J503="","",Taxi_journeydata_clean!J503)</f>
        <v>20.309999999999999</v>
      </c>
      <c r="C504" s="18">
        <f>IF(Taxi_journeydata_clean!J503="","",Taxi_journeydata_clean!N503)</f>
        <v>72.850000003818423</v>
      </c>
      <c r="D504" s="19">
        <f>IF(Taxi_journeydata_clean!K503="","",Taxi_journeydata_clean!K503)</f>
        <v>64</v>
      </c>
      <c r="F504" s="19">
        <f>IF(Taxi_journeydata_clean!K503="","",Constant+Dist_Mult*Fare_analysis!B504+Dur_Mult*Fare_analysis!C504)</f>
        <v>65.21250000141282</v>
      </c>
      <c r="G504" s="19">
        <f>IF(Taxi_journeydata_clean!K503="","",F504*(1+1/EXP(B504)))</f>
        <v>65.212500099997612</v>
      </c>
      <c r="H504" s="30">
        <f>IF(Taxi_journeydata_clean!K503="","",(G504-F504)/F504)</f>
        <v>1.5117468565593782E-9</v>
      </c>
      <c r="I504" s="31">
        <f>IF(Taxi_journeydata_clean!K503="","",ROUND(ROUNDUP(H504,1),1))</f>
        <v>0.1</v>
      </c>
      <c r="J504" s="32">
        <f>IF(Taxi_journeydata_clean!K503="","",IF(I504&gt;200%,'Taxi_location&amp;demand'!F517,VLOOKUP(I504,'Taxi_location&amp;demand'!$E$5:$F$26,2,FALSE)))</f>
        <v>-9.0899999999999991E-3</v>
      </c>
      <c r="K504" s="32">
        <f>IF(Taxi_journeydata_clean!K503="","",1+J504)</f>
        <v>0.99090999999999996</v>
      </c>
      <c r="M504" s="19">
        <f>IF(Taxi_journeydata_clean!K503="","",F504*(1+R_/EXP(B504)))</f>
        <v>65.212500257204226</v>
      </c>
      <c r="N504" s="30">
        <f>IF(Taxi_journeydata_clean!K503="","",(M504-F504)/F504)</f>
        <v>3.922429071554903E-9</v>
      </c>
      <c r="O504" s="31">
        <f>IF(Taxi_journeydata_clean!K503="","",ROUND(ROUNDUP(N504,1),1))</f>
        <v>0.1</v>
      </c>
      <c r="P504" s="32">
        <f>IF(Taxi_journeydata_clean!K503="","",IF(O504&gt;200%,'Taxi_location&amp;demand'!F517,VLOOKUP(O504,'Taxi_location&amp;demand'!$E$5:$F$26,2,FALSE)))</f>
        <v>-9.0899999999999991E-3</v>
      </c>
      <c r="Q504" s="32">
        <f>IF(Taxi_journeydata_clean!K503="","",1+P504)</f>
        <v>0.99090999999999996</v>
      </c>
      <c r="S504" t="str">
        <f>IF(Taxi_journeydata_clean!K503="","",VLOOKUP(Taxi_journeydata_clean!G503,'Taxi_location&amp;demand'!$A$5:$B$269,2,FALSE))</f>
        <v>Q</v>
      </c>
      <c r="T504" t="str">
        <f>IF(Taxi_journeydata_clean!K503="","",VLOOKUP(Taxi_journeydata_clean!H503,'Taxi_location&amp;demand'!$A$5:$B$269,2,FALSE))</f>
        <v>A</v>
      </c>
      <c r="U504" t="str">
        <f>IF(Taxi_journeydata_clean!K503="","",IF(OR(S504="A",T504="A"),"Y","N"))</f>
        <v>Y</v>
      </c>
    </row>
    <row r="505" spans="2:21" x14ac:dyDescent="0.35">
      <c r="B505">
        <f>IF(Taxi_journeydata_clean!J504="","",Taxi_journeydata_clean!J504)</f>
        <v>3.05</v>
      </c>
      <c r="C505" s="18">
        <f>IF(Taxi_journeydata_clean!J504="","",Taxi_journeydata_clean!N504)</f>
        <v>25.849999997299165</v>
      </c>
      <c r="D505" s="19">
        <f>IF(Taxi_journeydata_clean!K504="","",Taxi_journeydata_clean!K504)</f>
        <v>17.5</v>
      </c>
      <c r="F505" s="19">
        <f>IF(Taxi_journeydata_clean!K504="","",Constant+Dist_Mult*Fare_analysis!B505+Dur_Mult*Fare_analysis!C505)</f>
        <v>16.754499999000693</v>
      </c>
      <c r="G505" s="19">
        <f>IF(Taxi_journeydata_clean!K504="","",F505*(1+1/EXP(B505)))</f>
        <v>17.54797509766474</v>
      </c>
      <c r="H505" s="30">
        <f>IF(Taxi_journeydata_clean!K504="","",(G505-F505)/F505)</f>
        <v>4.7358924391141054E-2</v>
      </c>
      <c r="I505" s="31">
        <f>IF(Taxi_journeydata_clean!K504="","",ROUND(ROUNDUP(H505,1),1))</f>
        <v>0.1</v>
      </c>
      <c r="J505" s="32">
        <f>IF(Taxi_journeydata_clean!K504="","",IF(I505&gt;200%,'Taxi_location&amp;demand'!F518,VLOOKUP(I505,'Taxi_location&amp;demand'!$E$5:$F$26,2,FALSE)))</f>
        <v>-9.0899999999999991E-3</v>
      </c>
      <c r="K505" s="32">
        <f>IF(Taxi_journeydata_clean!K504="","",1+J505)</f>
        <v>0.99090999999999996</v>
      </c>
      <c r="M505" s="19">
        <f>IF(Taxi_journeydata_clean!K504="","",F505*(1+R_/EXP(B505)))</f>
        <v>18.813277070476563</v>
      </c>
      <c r="N505" s="30">
        <f>IF(Taxi_journeydata_clean!K504="","",(M505-F505)/F505)</f>
        <v>0.1228790516934951</v>
      </c>
      <c r="O505" s="31">
        <f>IF(Taxi_journeydata_clean!K504="","",ROUND(ROUNDUP(N505,1),1))</f>
        <v>0.2</v>
      </c>
      <c r="P505" s="32">
        <f>IF(Taxi_journeydata_clean!K504="","",IF(O505&gt;200%,'Taxi_location&amp;demand'!F518,VLOOKUP(O505,'Taxi_location&amp;demand'!$E$5:$F$26,2,FALSE)))</f>
        <v>-2.1210000000000003E-2</v>
      </c>
      <c r="Q505" s="32">
        <f>IF(Taxi_journeydata_clean!K504="","",1+P505)</f>
        <v>0.97879000000000005</v>
      </c>
      <c r="S505" t="str">
        <f>IF(Taxi_journeydata_clean!K504="","",VLOOKUP(Taxi_journeydata_clean!G504,'Taxi_location&amp;demand'!$A$5:$B$269,2,FALSE))</f>
        <v>B</v>
      </c>
      <c r="T505" t="str">
        <f>IF(Taxi_journeydata_clean!K504="","",VLOOKUP(Taxi_journeydata_clean!H504,'Taxi_location&amp;demand'!$A$5:$B$269,2,FALSE))</f>
        <v>B</v>
      </c>
      <c r="U505" t="str">
        <f>IF(Taxi_journeydata_clean!K504="","",IF(OR(S505="A",T505="A"),"Y","N"))</f>
        <v>N</v>
      </c>
    </row>
    <row r="506" spans="2:21" x14ac:dyDescent="0.35">
      <c r="B506">
        <f>IF(Taxi_journeydata_clean!J505="","",Taxi_journeydata_clean!J505)</f>
        <v>1.91</v>
      </c>
      <c r="C506" s="18">
        <f>IF(Taxi_journeydata_clean!J505="","",Taxi_journeydata_clean!N505)</f>
        <v>11.199999998789281</v>
      </c>
      <c r="D506" s="19">
        <f>IF(Taxi_journeydata_clean!K505="","",Taxi_journeydata_clean!K505)</f>
        <v>9.5</v>
      </c>
      <c r="F506" s="19">
        <f>IF(Taxi_journeydata_clean!K505="","",Constant+Dist_Mult*Fare_analysis!B506+Dur_Mult*Fare_analysis!C506)</f>
        <v>9.2819999995520348</v>
      </c>
      <c r="G506" s="19">
        <f>IF(Taxi_journeydata_clean!K505="","",F506*(1+1/EXP(B506)))</f>
        <v>10.656482147864782</v>
      </c>
      <c r="H506" s="30">
        <f>IF(Taxi_journeydata_clean!K505="","",(G506-F506)/F506)</f>
        <v>0.14808038659546244</v>
      </c>
      <c r="I506" s="31">
        <f>IF(Taxi_journeydata_clean!K505="","",ROUND(ROUNDUP(H506,1),1))</f>
        <v>0.2</v>
      </c>
      <c r="J506" s="32">
        <f>IF(Taxi_journeydata_clean!K505="","",IF(I506&gt;200%,'Taxi_location&amp;demand'!F519,VLOOKUP(I506,'Taxi_location&amp;demand'!$E$5:$F$26,2,FALSE)))</f>
        <v>-2.1210000000000003E-2</v>
      </c>
      <c r="K506" s="32">
        <f>IF(Taxi_journeydata_clean!K505="","",1+J506)</f>
        <v>0.97879000000000005</v>
      </c>
      <c r="M506" s="19">
        <f>IF(Taxi_journeydata_clean!K505="","",F506*(1+R_/EXP(B506)))</f>
        <v>12.848277425098933</v>
      </c>
      <c r="N506" s="30">
        <f>IF(Taxi_journeydata_clean!K505="","",(M506-F506)/F506)</f>
        <v>0.38421433157929469</v>
      </c>
      <c r="O506" s="31">
        <f>IF(Taxi_journeydata_clean!K505="","",ROUND(ROUNDUP(N506,1),1))</f>
        <v>0.4</v>
      </c>
      <c r="P506" s="32">
        <f>IF(Taxi_journeydata_clean!K505="","",IF(O506&gt;200%,'Taxi_location&amp;demand'!F519,VLOOKUP(O506,'Taxi_location&amp;demand'!$E$5:$F$26,2,FALSE)))</f>
        <v>-4.6460000000000001E-2</v>
      </c>
      <c r="Q506" s="32">
        <f>IF(Taxi_journeydata_clean!K505="","",1+P506)</f>
        <v>0.95354000000000005</v>
      </c>
      <c r="S506" t="str">
        <f>IF(Taxi_journeydata_clean!K505="","",VLOOKUP(Taxi_journeydata_clean!G505,'Taxi_location&amp;demand'!$A$5:$B$269,2,FALSE))</f>
        <v>A</v>
      </c>
      <c r="T506" t="str">
        <f>IF(Taxi_journeydata_clean!K505="","",VLOOKUP(Taxi_journeydata_clean!H505,'Taxi_location&amp;demand'!$A$5:$B$269,2,FALSE))</f>
        <v>A</v>
      </c>
      <c r="U506" t="str">
        <f>IF(Taxi_journeydata_clean!K505="","",IF(OR(S506="A",T506="A"),"Y","N"))</f>
        <v>Y</v>
      </c>
    </row>
    <row r="507" spans="2:21" x14ac:dyDescent="0.35">
      <c r="B507">
        <f>IF(Taxi_journeydata_clean!J506="","",Taxi_journeydata_clean!J506)</f>
        <v>1.9</v>
      </c>
      <c r="C507" s="18">
        <f>IF(Taxi_journeydata_clean!J506="","",Taxi_journeydata_clean!N506)</f>
        <v>11.750000001629815</v>
      </c>
      <c r="D507" s="19">
        <f>IF(Taxi_journeydata_clean!K506="","",Taxi_journeydata_clean!K506)</f>
        <v>10</v>
      </c>
      <c r="F507" s="19">
        <f>IF(Taxi_journeydata_clean!K506="","",Constant+Dist_Mult*Fare_analysis!B507+Dur_Mult*Fare_analysis!C507)</f>
        <v>9.4675000006030317</v>
      </c>
      <c r="G507" s="19">
        <f>IF(Taxi_journeydata_clean!K506="","",F507*(1+1/EXP(B507)))</f>
        <v>10.883540903183524</v>
      </c>
      <c r="H507" s="30">
        <f>IF(Taxi_journeydata_clean!K506="","",(G507-F507)/F507)</f>
        <v>0.14956861922263515</v>
      </c>
      <c r="I507" s="31">
        <f>IF(Taxi_journeydata_clean!K506="","",ROUND(ROUNDUP(H507,1),1))</f>
        <v>0.2</v>
      </c>
      <c r="J507" s="32">
        <f>IF(Taxi_journeydata_clean!K506="","",IF(I507&gt;200%,'Taxi_location&amp;demand'!F520,VLOOKUP(I507,'Taxi_location&amp;demand'!$E$5:$F$26,2,FALSE)))</f>
        <v>-2.1210000000000003E-2</v>
      </c>
      <c r="K507" s="32">
        <f>IF(Taxi_journeydata_clean!K506="","",1+J507)</f>
        <v>0.97879000000000005</v>
      </c>
      <c r="M507" s="19">
        <f>IF(Taxi_journeydata_clean!K506="","",F507*(1+R_/EXP(B507)))</f>
        <v>13.141607162142385</v>
      </c>
      <c r="N507" s="30">
        <f>IF(Taxi_journeydata_clean!K506="","",(M507-F507)/F507)</f>
        <v>0.38807574980779846</v>
      </c>
      <c r="O507" s="31">
        <f>IF(Taxi_journeydata_clean!K506="","",ROUND(ROUNDUP(N507,1),1))</f>
        <v>0.4</v>
      </c>
      <c r="P507" s="32">
        <f>IF(Taxi_journeydata_clean!K506="","",IF(O507&gt;200%,'Taxi_location&amp;demand'!F520,VLOOKUP(O507,'Taxi_location&amp;demand'!$E$5:$F$26,2,FALSE)))</f>
        <v>-4.6460000000000001E-2</v>
      </c>
      <c r="Q507" s="32">
        <f>IF(Taxi_journeydata_clean!K506="","",1+P507)</f>
        <v>0.95354000000000005</v>
      </c>
      <c r="S507" t="str">
        <f>IF(Taxi_journeydata_clean!K506="","",VLOOKUP(Taxi_journeydata_clean!G506,'Taxi_location&amp;demand'!$A$5:$B$269,2,FALSE))</f>
        <v>B</v>
      </c>
      <c r="T507" t="str">
        <f>IF(Taxi_journeydata_clean!K506="","",VLOOKUP(Taxi_journeydata_clean!H506,'Taxi_location&amp;demand'!$A$5:$B$269,2,FALSE))</f>
        <v>B</v>
      </c>
      <c r="U507" t="str">
        <f>IF(Taxi_journeydata_clean!K506="","",IF(OR(S507="A",T507="A"),"Y","N"))</f>
        <v>N</v>
      </c>
    </row>
    <row r="508" spans="2:21" x14ac:dyDescent="0.35">
      <c r="B508">
        <f>IF(Taxi_journeydata_clean!J507="","",Taxi_journeydata_clean!J507)</f>
        <v>4.2</v>
      </c>
      <c r="C508" s="18">
        <f>IF(Taxi_journeydata_clean!J507="","",Taxi_journeydata_clean!N507)</f>
        <v>17.716666669584811</v>
      </c>
      <c r="D508" s="19">
        <f>IF(Taxi_journeydata_clean!K507="","",Taxi_journeydata_clean!K507)</f>
        <v>16.5</v>
      </c>
      <c r="F508" s="19">
        <f>IF(Taxi_journeydata_clean!K507="","",Constant+Dist_Mult*Fare_analysis!B508+Dur_Mult*Fare_analysis!C508)</f>
        <v>15.815166667746379</v>
      </c>
      <c r="G508" s="19">
        <f>IF(Taxi_journeydata_clean!K507="","",F508*(1+1/EXP(B508)))</f>
        <v>16.052324214441228</v>
      </c>
      <c r="H508" s="30">
        <f>IF(Taxi_journeydata_clean!K507="","",(G508-F508)/F508)</f>
        <v>1.4995576820477705E-2</v>
      </c>
      <c r="I508" s="31">
        <f>IF(Taxi_journeydata_clean!K507="","",ROUND(ROUNDUP(H508,1),1))</f>
        <v>0.1</v>
      </c>
      <c r="J508" s="32">
        <f>IF(Taxi_journeydata_clean!K507="","",IF(I508&gt;200%,'Taxi_location&amp;demand'!F521,VLOOKUP(I508,'Taxi_location&amp;demand'!$E$5:$F$26,2,FALSE)))</f>
        <v>-9.0899999999999991E-3</v>
      </c>
      <c r="K508" s="32">
        <f>IF(Taxi_journeydata_clean!K507="","",1+J508)</f>
        <v>0.99090999999999996</v>
      </c>
      <c r="M508" s="19">
        <f>IF(Taxi_journeydata_clean!K507="","",F508*(1+R_/EXP(B508)))</f>
        <v>16.43050358289959</v>
      </c>
      <c r="N508" s="30">
        <f>IF(Taxi_journeydata_clean!K507="","",(M508-F508)/F508)</f>
        <v>3.8908025952589916E-2</v>
      </c>
      <c r="O508" s="31">
        <f>IF(Taxi_journeydata_clean!K507="","",ROUND(ROUNDUP(N508,1),1))</f>
        <v>0.1</v>
      </c>
      <c r="P508" s="32">
        <f>IF(Taxi_journeydata_clean!K507="","",IF(O508&gt;200%,'Taxi_location&amp;demand'!F521,VLOOKUP(O508,'Taxi_location&amp;demand'!$E$5:$F$26,2,FALSE)))</f>
        <v>-9.0899999999999991E-3</v>
      </c>
      <c r="Q508" s="32">
        <f>IF(Taxi_journeydata_clean!K507="","",1+P508)</f>
        <v>0.99090999999999996</v>
      </c>
      <c r="S508" t="str">
        <f>IF(Taxi_journeydata_clean!K507="","",VLOOKUP(Taxi_journeydata_clean!G507,'Taxi_location&amp;demand'!$A$5:$B$269,2,FALSE))</f>
        <v>A</v>
      </c>
      <c r="T508" t="str">
        <f>IF(Taxi_journeydata_clean!K507="","",VLOOKUP(Taxi_journeydata_clean!H507,'Taxi_location&amp;demand'!$A$5:$B$269,2,FALSE))</f>
        <v>Bx</v>
      </c>
      <c r="U508" t="str">
        <f>IF(Taxi_journeydata_clean!K507="","",IF(OR(S508="A",T508="A"),"Y","N"))</f>
        <v>Y</v>
      </c>
    </row>
    <row r="509" spans="2:21" x14ac:dyDescent="0.35">
      <c r="B509">
        <f>IF(Taxi_journeydata_clean!J508="","",Taxi_journeydata_clean!J508)</f>
        <v>1.34</v>
      </c>
      <c r="C509" s="18">
        <f>IF(Taxi_journeydata_clean!J508="","",Taxi_journeydata_clean!N508)</f>
        <v>8.40000000433065</v>
      </c>
      <c r="D509" s="19">
        <f>IF(Taxi_journeydata_clean!K508="","",Taxi_journeydata_clean!K508)</f>
        <v>7.5</v>
      </c>
      <c r="F509" s="19">
        <f>IF(Taxi_journeydata_clean!K508="","",Constant+Dist_Mult*Fare_analysis!B509+Dur_Mult*Fare_analysis!C509)</f>
        <v>7.2200000016023402</v>
      </c>
      <c r="G509" s="19">
        <f>IF(Taxi_journeydata_clean!K508="","",F509*(1+1/EXP(B509)))</f>
        <v>9.1105257291718598</v>
      </c>
      <c r="H509" s="30">
        <f>IF(Taxi_journeydata_clean!K508="","",(G509-F509)/F509)</f>
        <v>0.26184566858032599</v>
      </c>
      <c r="I509" s="31">
        <f>IF(Taxi_journeydata_clean!K508="","",ROUND(ROUNDUP(H509,1),1))</f>
        <v>0.3</v>
      </c>
      <c r="J509" s="32">
        <f>IF(Taxi_journeydata_clean!K508="","",IF(I509&gt;200%,'Taxi_location&amp;demand'!F522,VLOOKUP(I509,'Taxi_location&amp;demand'!$E$5:$F$26,2,FALSE)))</f>
        <v>-3.4340000000000002E-2</v>
      </c>
      <c r="K509" s="32">
        <f>IF(Taxi_journeydata_clean!K508="","",1+J509)</f>
        <v>0.96565999999999996</v>
      </c>
      <c r="M509" s="19">
        <f>IF(Taxi_journeydata_clean!K508="","",F509*(1+R_/EXP(B509)))</f>
        <v>12.125221384741545</v>
      </c>
      <c r="N509" s="30">
        <f>IF(Taxi_journeydata_clean!K508="","",(M509-F509)/F509)</f>
        <v>0.67939354322030265</v>
      </c>
      <c r="O509" s="31">
        <f>IF(Taxi_journeydata_clean!K508="","",ROUND(ROUNDUP(N509,1),1))</f>
        <v>0.7</v>
      </c>
      <c r="P509" s="32">
        <f>IF(Taxi_journeydata_clean!K508="","",IF(O509&gt;200%,'Taxi_location&amp;demand'!F522,VLOOKUP(O509,'Taxi_location&amp;demand'!$E$5:$F$26,2,FALSE)))</f>
        <v>-0.1111</v>
      </c>
      <c r="Q509" s="32">
        <f>IF(Taxi_journeydata_clean!K508="","",1+P509)</f>
        <v>0.88890000000000002</v>
      </c>
      <c r="S509" t="str">
        <f>IF(Taxi_journeydata_clean!K508="","",VLOOKUP(Taxi_journeydata_clean!G508,'Taxi_location&amp;demand'!$A$5:$B$269,2,FALSE))</f>
        <v>A</v>
      </c>
      <c r="T509" t="str">
        <f>IF(Taxi_journeydata_clean!K508="","",VLOOKUP(Taxi_journeydata_clean!H508,'Taxi_location&amp;demand'!$A$5:$B$269,2,FALSE))</f>
        <v>A</v>
      </c>
      <c r="U509" t="str">
        <f>IF(Taxi_journeydata_clean!K508="","",IF(OR(S509="A",T509="A"),"Y","N"))</f>
        <v>Y</v>
      </c>
    </row>
    <row r="510" spans="2:21" x14ac:dyDescent="0.35">
      <c r="B510">
        <f>IF(Taxi_journeydata_clean!J509="","",Taxi_journeydata_clean!J509)</f>
        <v>1.78</v>
      </c>
      <c r="C510" s="18">
        <f>IF(Taxi_journeydata_clean!J509="","",Taxi_journeydata_clean!N509)</f>
        <v>15.516666668700054</v>
      </c>
      <c r="D510" s="19">
        <f>IF(Taxi_journeydata_clean!K509="","",Taxi_journeydata_clean!K509)</f>
        <v>11</v>
      </c>
      <c r="F510" s="19">
        <f>IF(Taxi_journeydata_clean!K509="","",Constant+Dist_Mult*Fare_analysis!B510+Dur_Mult*Fare_analysis!C510)</f>
        <v>10.645166667419019</v>
      </c>
      <c r="G510" s="19">
        <f>IF(Taxi_journeydata_clean!K509="","",F510*(1+1/EXP(B510)))</f>
        <v>12.440347851577974</v>
      </c>
      <c r="H510" s="30">
        <f>IF(Taxi_journeydata_clean!K509="","",(G510-F510)/F510)</f>
        <v>0.16863814726859566</v>
      </c>
      <c r="I510" s="31">
        <f>IF(Taxi_journeydata_clean!K509="","",ROUND(ROUNDUP(H510,1),1))</f>
        <v>0.2</v>
      </c>
      <c r="J510" s="32">
        <f>IF(Taxi_journeydata_clean!K509="","",IF(I510&gt;200%,'Taxi_location&amp;demand'!F523,VLOOKUP(I510,'Taxi_location&amp;demand'!$E$5:$F$26,2,FALSE)))</f>
        <v>-2.1210000000000003E-2</v>
      </c>
      <c r="K510" s="32">
        <f>IF(Taxi_journeydata_clean!K509="","",1+J510)</f>
        <v>0.97879000000000005</v>
      </c>
      <c r="M510" s="19">
        <f>IF(Taxi_journeydata_clean!K509="","",F510*(1+R_/EXP(B510)))</f>
        <v>15.303003904295153</v>
      </c>
      <c r="N510" s="30">
        <f>IF(Taxi_journeydata_clean!K509="","",(M510-F510)/F510)</f>
        <v>0.43755418608259822</v>
      </c>
      <c r="O510" s="31">
        <f>IF(Taxi_journeydata_clean!K509="","",ROUND(ROUNDUP(N510,1),1))</f>
        <v>0.5</v>
      </c>
      <c r="P510" s="32">
        <f>IF(Taxi_journeydata_clean!K509="","",IF(O510&gt;200%,'Taxi_location&amp;demand'!F523,VLOOKUP(O510,'Taxi_location&amp;demand'!$E$5:$F$26,2,FALSE)))</f>
        <v>-6.7670000000000008E-2</v>
      </c>
      <c r="Q510" s="32">
        <f>IF(Taxi_journeydata_clean!K509="","",1+P510)</f>
        <v>0.93232999999999999</v>
      </c>
      <c r="S510" t="str">
        <f>IF(Taxi_journeydata_clean!K509="","",VLOOKUP(Taxi_journeydata_clean!G509,'Taxi_location&amp;demand'!$A$5:$B$269,2,FALSE))</f>
        <v>A</v>
      </c>
      <c r="T510" t="str">
        <f>IF(Taxi_journeydata_clean!K509="","",VLOOKUP(Taxi_journeydata_clean!H509,'Taxi_location&amp;demand'!$A$5:$B$269,2,FALSE))</f>
        <v>A</v>
      </c>
      <c r="U510" t="str">
        <f>IF(Taxi_journeydata_clean!K509="","",IF(OR(S510="A",T510="A"),"Y","N"))</f>
        <v>Y</v>
      </c>
    </row>
    <row r="511" spans="2:21" x14ac:dyDescent="0.35">
      <c r="B511">
        <f>IF(Taxi_journeydata_clean!J510="","",Taxi_journeydata_clean!J510)</f>
        <v>1.3</v>
      </c>
      <c r="C511" s="18">
        <f>IF(Taxi_journeydata_clean!J510="","",Taxi_journeydata_clean!N510)</f>
        <v>7.4666666623670608</v>
      </c>
      <c r="D511" s="19">
        <f>IF(Taxi_journeydata_clean!K510="","",Taxi_journeydata_clean!K510)</f>
        <v>7</v>
      </c>
      <c r="F511" s="19">
        <f>IF(Taxi_journeydata_clean!K510="","",Constant+Dist_Mult*Fare_analysis!B511+Dur_Mult*Fare_analysis!C511)</f>
        <v>6.8026666650758125</v>
      </c>
      <c r="G511" s="19">
        <f>IF(Taxi_journeydata_clean!K510="","",F511*(1+1/EXP(B511)))</f>
        <v>8.6566096087216309</v>
      </c>
      <c r="H511" s="30">
        <f>IF(Taxi_journeydata_clean!K510="","",(G511-F511)/F511)</f>
        <v>0.27253179303401265</v>
      </c>
      <c r="I511" s="31">
        <f>IF(Taxi_journeydata_clean!K510="","",ROUND(ROUNDUP(H511,1),1))</f>
        <v>0.3</v>
      </c>
      <c r="J511" s="32">
        <f>IF(Taxi_journeydata_clean!K510="","",IF(I511&gt;200%,'Taxi_location&amp;demand'!F524,VLOOKUP(I511,'Taxi_location&amp;demand'!$E$5:$F$26,2,FALSE)))</f>
        <v>-3.4340000000000002E-2</v>
      </c>
      <c r="K511" s="32">
        <f>IF(Taxi_journeydata_clean!K510="","",1+J511)</f>
        <v>0.96565999999999996</v>
      </c>
      <c r="M511" s="19">
        <f>IF(Taxi_journeydata_clean!K510="","",F511*(1+R_/EXP(B511)))</f>
        <v>11.612969131566366</v>
      </c>
      <c r="N511" s="30">
        <f>IF(Taxi_journeydata_clean!K510="","",(M511-F511)/F511)</f>
        <v>0.70712011970043298</v>
      </c>
      <c r="O511" s="31">
        <f>IF(Taxi_journeydata_clean!K510="","",ROUND(ROUNDUP(N511,1),1))</f>
        <v>0.8</v>
      </c>
      <c r="P511" s="32">
        <f>IF(Taxi_journeydata_clean!K510="","",IF(O511&gt;200%,'Taxi_location&amp;demand'!F524,VLOOKUP(O511,'Taxi_location&amp;demand'!$E$5:$F$26,2,FALSE)))</f>
        <v>-0.1515</v>
      </c>
      <c r="Q511" s="32">
        <f>IF(Taxi_journeydata_clean!K510="","",1+P511)</f>
        <v>0.84850000000000003</v>
      </c>
      <c r="S511" t="str">
        <f>IF(Taxi_journeydata_clean!K510="","",VLOOKUP(Taxi_journeydata_clean!G510,'Taxi_location&amp;demand'!$A$5:$B$269,2,FALSE))</f>
        <v>Q</v>
      </c>
      <c r="T511" t="str">
        <f>IF(Taxi_journeydata_clean!K510="","",VLOOKUP(Taxi_journeydata_clean!H510,'Taxi_location&amp;demand'!$A$5:$B$269,2,FALSE))</f>
        <v>Q</v>
      </c>
      <c r="U511" t="str">
        <f>IF(Taxi_journeydata_clean!K510="","",IF(OR(S511="A",T511="A"),"Y","N"))</f>
        <v>N</v>
      </c>
    </row>
    <row r="512" spans="2:21" x14ac:dyDescent="0.35">
      <c r="B512">
        <f>IF(Taxi_journeydata_clean!J511="","",Taxi_journeydata_clean!J511)</f>
        <v>0.77</v>
      </c>
      <c r="C512" s="18">
        <f>IF(Taxi_journeydata_clean!J511="","",Taxi_journeydata_clean!N511)</f>
        <v>7.7166666684206575</v>
      </c>
      <c r="D512" s="19">
        <f>IF(Taxi_journeydata_clean!K511="","",Taxi_journeydata_clean!K511)</f>
        <v>6.5</v>
      </c>
      <c r="F512" s="19">
        <f>IF(Taxi_journeydata_clean!K511="","",Constant+Dist_Mult*Fare_analysis!B512+Dur_Mult*Fare_analysis!C512)</f>
        <v>5.9411666673156436</v>
      </c>
      <c r="G512" s="19">
        <f>IF(Taxi_journeydata_clean!K511="","",F512*(1+1/EXP(B512)))</f>
        <v>8.6920044752978516</v>
      </c>
      <c r="H512" s="30">
        <f>IF(Taxi_journeydata_clean!K511="","",(G512-F512)/F512)</f>
        <v>0.46301306831122785</v>
      </c>
      <c r="I512" s="31">
        <f>IF(Taxi_journeydata_clean!K511="","",ROUND(ROUNDUP(H512,1),1))</f>
        <v>0.5</v>
      </c>
      <c r="J512" s="32">
        <f>IF(Taxi_journeydata_clean!K511="","",IF(I512&gt;200%,'Taxi_location&amp;demand'!F525,VLOOKUP(I512,'Taxi_location&amp;demand'!$E$5:$F$26,2,FALSE)))</f>
        <v>-6.7670000000000008E-2</v>
      </c>
      <c r="K512" s="32">
        <f>IF(Taxi_journeydata_clean!K511="","",1+J512)</f>
        <v>0.93232999999999999</v>
      </c>
      <c r="M512" s="19">
        <f>IF(Taxi_journeydata_clean!K511="","",F512*(1+R_/EXP(B512)))</f>
        <v>13.078582593735995</v>
      </c>
      <c r="N512" s="30">
        <f>IF(Taxi_journeydata_clean!K511="","",(M512-F512)/F512)</f>
        <v>1.2013492174332825</v>
      </c>
      <c r="O512" s="31">
        <f>IF(Taxi_journeydata_clean!K511="","",ROUND(ROUNDUP(N512,1),1))</f>
        <v>1.3</v>
      </c>
      <c r="P512" s="32">
        <f>IF(Taxi_journeydata_clean!K511="","",IF(O512&gt;200%,'Taxi_location&amp;demand'!F525,VLOOKUP(O512,'Taxi_location&amp;demand'!$E$5:$F$26,2,FALSE)))</f>
        <v>-0.47469999999999996</v>
      </c>
      <c r="Q512" s="32">
        <f>IF(Taxi_journeydata_clean!K511="","",1+P512)</f>
        <v>0.5253000000000001</v>
      </c>
      <c r="S512" t="str">
        <f>IF(Taxi_journeydata_clean!K511="","",VLOOKUP(Taxi_journeydata_clean!G511,'Taxi_location&amp;demand'!$A$5:$B$269,2,FALSE))</f>
        <v>A</v>
      </c>
      <c r="T512" t="str">
        <f>IF(Taxi_journeydata_clean!K511="","",VLOOKUP(Taxi_journeydata_clean!H511,'Taxi_location&amp;demand'!$A$5:$B$269,2,FALSE))</f>
        <v>A</v>
      </c>
      <c r="U512" t="str">
        <f>IF(Taxi_journeydata_clean!K511="","",IF(OR(S512="A",T512="A"),"Y","N"))</f>
        <v>Y</v>
      </c>
    </row>
    <row r="513" spans="2:21" x14ac:dyDescent="0.35">
      <c r="B513">
        <f>IF(Taxi_journeydata_clean!J512="","",Taxi_journeydata_clean!J512)</f>
        <v>2.16</v>
      </c>
      <c r="C513" s="18">
        <f>IF(Taxi_journeydata_clean!J512="","",Taxi_journeydata_clean!N512)</f>
        <v>14.416666663018987</v>
      </c>
      <c r="D513" s="19">
        <f>IF(Taxi_journeydata_clean!K512="","",Taxi_journeydata_clean!K512)</f>
        <v>10</v>
      </c>
      <c r="F513" s="19">
        <f>IF(Taxi_journeydata_clean!K512="","",Constant+Dist_Mult*Fare_analysis!B513+Dur_Mult*Fare_analysis!C513)</f>
        <v>10.922166665317025</v>
      </c>
      <c r="G513" s="19">
        <f>IF(Taxi_journeydata_clean!K512="","",F513*(1+1/EXP(B513)))</f>
        <v>12.181766857992603</v>
      </c>
      <c r="H513" s="30">
        <f>IF(Taxi_journeydata_clean!K512="","",(G513-F513)/F513)</f>
        <v>0.11532512103806251</v>
      </c>
      <c r="I513" s="31">
        <f>IF(Taxi_journeydata_clean!K512="","",ROUND(ROUNDUP(H513,1),1))</f>
        <v>0.2</v>
      </c>
      <c r="J513" s="32">
        <f>IF(Taxi_journeydata_clean!K512="","",IF(I513&gt;200%,'Taxi_location&amp;demand'!F526,VLOOKUP(I513,'Taxi_location&amp;demand'!$E$5:$F$26,2,FALSE)))</f>
        <v>-2.1210000000000003E-2</v>
      </c>
      <c r="K513" s="32">
        <f>IF(Taxi_journeydata_clean!K512="","",1+J513)</f>
        <v>0.97879000000000005</v>
      </c>
      <c r="M513" s="19">
        <f>IF(Taxi_journeydata_clean!K512="","",F513*(1+R_/EXP(B513)))</f>
        <v>14.190367520357386</v>
      </c>
      <c r="N513" s="30">
        <f>IF(Taxi_journeydata_clean!K512="","",(M513-F513)/F513)</f>
        <v>0.29922642230121088</v>
      </c>
      <c r="O513" s="31">
        <f>IF(Taxi_journeydata_clean!K512="","",ROUND(ROUNDUP(N513,1),1))</f>
        <v>0.3</v>
      </c>
      <c r="P513" s="32">
        <f>IF(Taxi_journeydata_clean!K512="","",IF(O513&gt;200%,'Taxi_location&amp;demand'!F526,VLOOKUP(O513,'Taxi_location&amp;demand'!$E$5:$F$26,2,FALSE)))</f>
        <v>-3.4340000000000002E-2</v>
      </c>
      <c r="Q513" s="32">
        <f>IF(Taxi_journeydata_clean!K512="","",1+P513)</f>
        <v>0.96565999999999996</v>
      </c>
      <c r="S513" t="str">
        <f>IF(Taxi_journeydata_clean!K512="","",VLOOKUP(Taxi_journeydata_clean!G512,'Taxi_location&amp;demand'!$A$5:$B$269,2,FALSE))</f>
        <v>B</v>
      </c>
      <c r="T513" t="str">
        <f>IF(Taxi_journeydata_clean!K512="","",VLOOKUP(Taxi_journeydata_clean!H512,'Taxi_location&amp;demand'!$A$5:$B$269,2,FALSE))</f>
        <v>B</v>
      </c>
      <c r="U513" t="str">
        <f>IF(Taxi_journeydata_clean!K512="","",IF(OR(S513="A",T513="A"),"Y","N"))</f>
        <v>N</v>
      </c>
    </row>
    <row r="514" spans="2:21" x14ac:dyDescent="0.35">
      <c r="B514">
        <f>IF(Taxi_journeydata_clean!J513="","",Taxi_journeydata_clean!J513)</f>
        <v>2.72</v>
      </c>
      <c r="C514" s="18">
        <f>IF(Taxi_journeydata_clean!J513="","",Taxi_journeydata_clean!N513)</f>
        <v>16.90000000060536</v>
      </c>
      <c r="D514" s="19">
        <f>IF(Taxi_journeydata_clean!K513="","",Taxi_journeydata_clean!K513)</f>
        <v>13.5</v>
      </c>
      <c r="F514" s="19">
        <f>IF(Taxi_journeydata_clean!K513="","",Constant+Dist_Mult*Fare_analysis!B514+Dur_Mult*Fare_analysis!C514)</f>
        <v>12.849000000223985</v>
      </c>
      <c r="G514" s="19">
        <f>IF(Taxi_journeydata_clean!K513="","",F514*(1+1/EXP(B514)))</f>
        <v>13.69542471986359</v>
      </c>
      <c r="H514" s="30">
        <f>IF(Taxi_journeydata_clean!K513="","",(G514-F514)/F514)</f>
        <v>6.5874754426402879E-2</v>
      </c>
      <c r="I514" s="31">
        <f>IF(Taxi_journeydata_clean!K513="","",ROUND(ROUNDUP(H514,1),1))</f>
        <v>0.1</v>
      </c>
      <c r="J514" s="32">
        <f>IF(Taxi_journeydata_clean!K513="","",IF(I514&gt;200%,'Taxi_location&amp;demand'!F527,VLOOKUP(I514,'Taxi_location&amp;demand'!$E$5:$F$26,2,FALSE)))</f>
        <v>-9.0899999999999991E-3</v>
      </c>
      <c r="K514" s="32">
        <f>IF(Taxi_journeydata_clean!K513="","",1+J514)</f>
        <v>0.99090999999999996</v>
      </c>
      <c r="M514" s="19">
        <f>IF(Taxi_journeydata_clean!K513="","",F514*(1+R_/EXP(B514)))</f>
        <v>15.045161932033045</v>
      </c>
      <c r="N514" s="30">
        <f>IF(Taxi_journeydata_clean!K513="","",(M514-F514)/F514)</f>
        <v>0.17092084456150491</v>
      </c>
      <c r="O514" s="31">
        <f>IF(Taxi_journeydata_clean!K513="","",ROUND(ROUNDUP(N514,1),1))</f>
        <v>0.2</v>
      </c>
      <c r="P514" s="32">
        <f>IF(Taxi_journeydata_clean!K513="","",IF(O514&gt;200%,'Taxi_location&amp;demand'!F527,VLOOKUP(O514,'Taxi_location&amp;demand'!$E$5:$F$26,2,FALSE)))</f>
        <v>-2.1210000000000003E-2</v>
      </c>
      <c r="Q514" s="32">
        <f>IF(Taxi_journeydata_clean!K513="","",1+P514)</f>
        <v>0.97879000000000005</v>
      </c>
      <c r="S514" t="str">
        <f>IF(Taxi_journeydata_clean!K513="","",VLOOKUP(Taxi_journeydata_clean!G513,'Taxi_location&amp;demand'!$A$5:$B$269,2,FALSE))</f>
        <v>A</v>
      </c>
      <c r="T514" t="str">
        <f>IF(Taxi_journeydata_clean!K513="","",VLOOKUP(Taxi_journeydata_clean!H513,'Taxi_location&amp;demand'!$A$5:$B$269,2,FALSE))</f>
        <v>A</v>
      </c>
      <c r="U514" t="str">
        <f>IF(Taxi_journeydata_clean!K513="","",IF(OR(S514="A",T514="A"),"Y","N"))</f>
        <v>Y</v>
      </c>
    </row>
    <row r="515" spans="2:21" x14ac:dyDescent="0.35">
      <c r="B515">
        <f>IF(Taxi_journeydata_clean!J514="","",Taxi_journeydata_clean!J514)</f>
        <v>3.95</v>
      </c>
      <c r="C515" s="18">
        <f>IF(Taxi_journeydata_clean!J514="","",Taxi_journeydata_clean!N514)</f>
        <v>28.600000001024455</v>
      </c>
      <c r="D515" s="19">
        <f>IF(Taxi_journeydata_clean!K514="","",Taxi_journeydata_clean!K514)</f>
        <v>19.5</v>
      </c>
      <c r="F515" s="19">
        <f>IF(Taxi_journeydata_clean!K514="","",Constant+Dist_Mult*Fare_analysis!B515+Dur_Mult*Fare_analysis!C515)</f>
        <v>19.392000000379049</v>
      </c>
      <c r="G515" s="19">
        <f>IF(Taxi_journeydata_clean!K514="","",F515*(1+1/EXP(B515)))</f>
        <v>19.765387177214652</v>
      </c>
      <c r="H515" s="30">
        <f>IF(Taxi_journeydata_clean!K514="","",(G515-F515)/F515)</f>
        <v>1.9254701775387E-2</v>
      </c>
      <c r="I515" s="31">
        <f>IF(Taxi_journeydata_clean!K514="","",ROUND(ROUNDUP(H515,1),1))</f>
        <v>0.1</v>
      </c>
      <c r="J515" s="32">
        <f>IF(Taxi_journeydata_clean!K514="","",IF(I515&gt;200%,'Taxi_location&amp;demand'!F528,VLOOKUP(I515,'Taxi_location&amp;demand'!$E$5:$F$26,2,FALSE)))</f>
        <v>-9.0899999999999991E-3</v>
      </c>
      <c r="K515" s="32">
        <f>IF(Taxi_journeydata_clean!K514="","",1+J515)</f>
        <v>0.99090999999999996</v>
      </c>
      <c r="M515" s="19">
        <f>IF(Taxi_journeydata_clean!K514="","",F515*(1+R_/EXP(B515)))</f>
        <v>20.360802877427769</v>
      </c>
      <c r="N515" s="30">
        <f>IF(Taxi_journeydata_clean!K514="","",(M515-F515)/F515)</f>
        <v>4.9958894236271818E-2</v>
      </c>
      <c r="O515" s="31">
        <f>IF(Taxi_journeydata_clean!K514="","",ROUND(ROUNDUP(N515,1),1))</f>
        <v>0.1</v>
      </c>
      <c r="P515" s="32">
        <f>IF(Taxi_journeydata_clean!K514="","",IF(O515&gt;200%,'Taxi_location&amp;demand'!F528,VLOOKUP(O515,'Taxi_location&amp;demand'!$E$5:$F$26,2,FALSE)))</f>
        <v>-9.0899999999999991E-3</v>
      </c>
      <c r="Q515" s="32">
        <f>IF(Taxi_journeydata_clean!K514="","",1+P515)</f>
        <v>0.99090999999999996</v>
      </c>
      <c r="S515" t="str">
        <f>IF(Taxi_journeydata_clean!K514="","",VLOOKUP(Taxi_journeydata_clean!G514,'Taxi_location&amp;demand'!$A$5:$B$269,2,FALSE))</f>
        <v>A</v>
      </c>
      <c r="T515" t="str">
        <f>IF(Taxi_journeydata_clean!K514="","",VLOOKUP(Taxi_journeydata_clean!H514,'Taxi_location&amp;demand'!$A$5:$B$269,2,FALSE))</f>
        <v>Bx</v>
      </c>
      <c r="U515" t="str">
        <f>IF(Taxi_journeydata_clean!K514="","",IF(OR(S515="A",T515="A"),"Y","N"))</f>
        <v>Y</v>
      </c>
    </row>
    <row r="516" spans="2:21" x14ac:dyDescent="0.35">
      <c r="B516">
        <f>IF(Taxi_journeydata_clean!J515="","",Taxi_journeydata_clean!J515)</f>
        <v>1.1299999999999999</v>
      </c>
      <c r="C516" s="18">
        <f>IF(Taxi_journeydata_clean!J515="","",Taxi_journeydata_clean!N515)</f>
        <v>5.4333333356771618</v>
      </c>
      <c r="D516" s="19">
        <f>IF(Taxi_journeydata_clean!K515="","",Taxi_journeydata_clean!K515)</f>
        <v>6</v>
      </c>
      <c r="F516" s="19">
        <f>IF(Taxi_journeydata_clean!K515="","",Constant+Dist_Mult*Fare_analysis!B516+Dur_Mult*Fare_analysis!C516)</f>
        <v>5.74433333420055</v>
      </c>
      <c r="G516" s="19">
        <f>IF(Taxi_journeydata_clean!K515="","",F516*(1+1/EXP(B516)))</f>
        <v>7.5999440371222509</v>
      </c>
      <c r="H516" s="30">
        <f>IF(Taxi_journeydata_clean!K515="","",(G516-F516)/F516)</f>
        <v>0.32303325642225283</v>
      </c>
      <c r="I516" s="31">
        <f>IF(Taxi_journeydata_clean!K515="","",ROUND(ROUNDUP(H516,1),1))</f>
        <v>0.4</v>
      </c>
      <c r="J516" s="32">
        <f>IF(Taxi_journeydata_clean!K515="","",IF(I516&gt;200%,'Taxi_location&amp;demand'!F529,VLOOKUP(I516,'Taxi_location&amp;demand'!$E$5:$F$26,2,FALSE)))</f>
        <v>-4.6460000000000001E-2</v>
      </c>
      <c r="K516" s="32">
        <f>IF(Taxi_journeydata_clean!K515="","",1+J516)</f>
        <v>0.95354000000000005</v>
      </c>
      <c r="M516" s="19">
        <f>IF(Taxi_journeydata_clean!K515="","",F516*(1+R_/EXP(B516)))</f>
        <v>10.558963024776286</v>
      </c>
      <c r="N516" s="30">
        <f>IF(Taxi_journeydata_clean!K515="","",(M516-F516)/F516)</f>
        <v>0.83815290834716116</v>
      </c>
      <c r="O516" s="31">
        <f>IF(Taxi_journeydata_clean!K515="","",ROUND(ROUNDUP(N516,1),1))</f>
        <v>0.9</v>
      </c>
      <c r="P516" s="32">
        <f>IF(Taxi_journeydata_clean!K515="","",IF(O516&gt;200%,'Taxi_location&amp;demand'!F529,VLOOKUP(O516,'Taxi_location&amp;demand'!$E$5:$F$26,2,FALSE)))</f>
        <v>-0.19190000000000002</v>
      </c>
      <c r="Q516" s="32">
        <f>IF(Taxi_journeydata_clean!K515="","",1+P516)</f>
        <v>0.80810000000000004</v>
      </c>
      <c r="S516" t="str">
        <f>IF(Taxi_journeydata_clean!K515="","",VLOOKUP(Taxi_journeydata_clean!G515,'Taxi_location&amp;demand'!$A$5:$B$269,2,FALSE))</f>
        <v>A</v>
      </c>
      <c r="T516" t="str">
        <f>IF(Taxi_journeydata_clean!K515="","",VLOOKUP(Taxi_journeydata_clean!H515,'Taxi_location&amp;demand'!$A$5:$B$269,2,FALSE))</f>
        <v>A</v>
      </c>
      <c r="U516" t="str">
        <f>IF(Taxi_journeydata_clean!K515="","",IF(OR(S516="A",T516="A"),"Y","N"))</f>
        <v>Y</v>
      </c>
    </row>
    <row r="517" spans="2:21" x14ac:dyDescent="0.35">
      <c r="B517">
        <f>IF(Taxi_journeydata_clean!J516="","",Taxi_journeydata_clean!J516)</f>
        <v>7.08</v>
      </c>
      <c r="C517" s="18">
        <f>IF(Taxi_journeydata_clean!J516="","",Taxi_journeydata_clean!N516)</f>
        <v>42.766666668467224</v>
      </c>
      <c r="D517" s="19">
        <f>IF(Taxi_journeydata_clean!K516="","",Taxi_journeydata_clean!K516)</f>
        <v>30.5</v>
      </c>
      <c r="F517" s="19">
        <f>IF(Taxi_journeydata_clean!K516="","",Constant+Dist_Mult*Fare_analysis!B517+Dur_Mult*Fare_analysis!C517)</f>
        <v>30.267666667332872</v>
      </c>
      <c r="G517" s="19">
        <f>IF(Taxi_journeydata_clean!K516="","",F517*(1+1/EXP(B517)))</f>
        <v>30.293145176397505</v>
      </c>
      <c r="H517" s="30">
        <f>IF(Taxi_journeydata_clean!K516="","",(G517-F517)/F517)</f>
        <v>8.4177314837856267E-4</v>
      </c>
      <c r="I517" s="31">
        <f>IF(Taxi_journeydata_clean!K516="","",ROUND(ROUNDUP(H517,1),1))</f>
        <v>0.1</v>
      </c>
      <c r="J517" s="32">
        <f>IF(Taxi_journeydata_clean!K516="","",IF(I517&gt;200%,'Taxi_location&amp;demand'!F530,VLOOKUP(I517,'Taxi_location&amp;demand'!$E$5:$F$26,2,FALSE)))</f>
        <v>-9.0899999999999991E-3</v>
      </c>
      <c r="K517" s="32">
        <f>IF(Taxi_journeydata_clean!K516="","",1+J517)</f>
        <v>0.99090999999999996</v>
      </c>
      <c r="M517" s="19">
        <f>IF(Taxi_journeydata_clean!K516="","",F517*(1+R_/EXP(B517)))</f>
        <v>30.333774060452043</v>
      </c>
      <c r="N517" s="30">
        <f>IF(Taxi_journeydata_clean!K516="","",(M517-F517)/F517)</f>
        <v>2.1840928091929734E-3</v>
      </c>
      <c r="O517" s="31">
        <f>IF(Taxi_journeydata_clean!K516="","",ROUND(ROUNDUP(N517,1),1))</f>
        <v>0.1</v>
      </c>
      <c r="P517" s="32">
        <f>IF(Taxi_journeydata_clean!K516="","",IF(O517&gt;200%,'Taxi_location&amp;demand'!F530,VLOOKUP(O517,'Taxi_location&amp;demand'!$E$5:$F$26,2,FALSE)))</f>
        <v>-9.0899999999999991E-3</v>
      </c>
      <c r="Q517" s="32">
        <f>IF(Taxi_journeydata_clean!K516="","",1+P517)</f>
        <v>0.99090999999999996</v>
      </c>
      <c r="S517" t="str">
        <f>IF(Taxi_journeydata_clean!K516="","",VLOOKUP(Taxi_journeydata_clean!G516,'Taxi_location&amp;demand'!$A$5:$B$269,2,FALSE))</f>
        <v>Bx</v>
      </c>
      <c r="T517" t="str">
        <f>IF(Taxi_journeydata_clean!K516="","",VLOOKUP(Taxi_journeydata_clean!H516,'Taxi_location&amp;demand'!$A$5:$B$269,2,FALSE))</f>
        <v>A</v>
      </c>
      <c r="U517" t="str">
        <f>IF(Taxi_journeydata_clean!K516="","",IF(OR(S517="A",T517="A"),"Y","N"))</f>
        <v>Y</v>
      </c>
    </row>
    <row r="518" spans="2:21" x14ac:dyDescent="0.35">
      <c r="B518">
        <f>IF(Taxi_journeydata_clean!J517="","",Taxi_journeydata_clean!J517)</f>
        <v>0.3</v>
      </c>
      <c r="C518" s="18">
        <f>IF(Taxi_journeydata_clean!J517="","",Taxi_journeydata_clean!N517)</f>
        <v>1.8166666617617011</v>
      </c>
      <c r="D518" s="19">
        <f>IF(Taxi_journeydata_clean!K517="","",Taxi_journeydata_clean!K517)</f>
        <v>3.5</v>
      </c>
      <c r="F518" s="19">
        <f>IF(Taxi_journeydata_clean!K517="","",Constant+Dist_Mult*Fare_analysis!B518+Dur_Mult*Fare_analysis!C518)</f>
        <v>2.9121666648518296</v>
      </c>
      <c r="G518" s="19">
        <f>IF(Taxi_journeydata_clean!K517="","",F518*(1+1/EXP(B518)))</f>
        <v>5.0695527918359744</v>
      </c>
      <c r="H518" s="30">
        <f>IF(Taxi_journeydata_clean!K517="","",(G518-F518)/F518)</f>
        <v>0.74081822068171777</v>
      </c>
      <c r="I518" s="31">
        <f>IF(Taxi_journeydata_clean!K517="","",ROUND(ROUNDUP(H518,1),1))</f>
        <v>0.8</v>
      </c>
      <c r="J518" s="32">
        <f>IF(Taxi_journeydata_clean!K517="","",IF(I518&gt;200%,'Taxi_location&amp;demand'!F531,VLOOKUP(I518,'Taxi_location&amp;demand'!$E$5:$F$26,2,FALSE)))</f>
        <v>-0.1515</v>
      </c>
      <c r="K518" s="32">
        <f>IF(Taxi_journeydata_clean!K517="","",1+J518)</f>
        <v>0.84850000000000003</v>
      </c>
      <c r="M518" s="19">
        <f>IF(Taxi_journeydata_clean!K517="","",F518*(1+R_/EXP(B518)))</f>
        <v>8.5097929798215919</v>
      </c>
      <c r="N518" s="30">
        <f>IF(Taxi_journeydata_clean!K517="","",(M518-F518)/F518)</f>
        <v>1.9221517719194716</v>
      </c>
      <c r="O518" s="31">
        <f>IF(Taxi_journeydata_clean!K517="","",ROUND(ROUNDUP(N518,1),1))</f>
        <v>2</v>
      </c>
      <c r="P518" s="32">
        <f>IF(Taxi_journeydata_clean!K517="","",IF(O518&gt;200%,'Taxi_location&amp;demand'!F531,VLOOKUP(O518,'Taxi_location&amp;demand'!$E$5:$F$26,2,FALSE)))</f>
        <v>-0.86860000000000004</v>
      </c>
      <c r="Q518" s="32">
        <f>IF(Taxi_journeydata_clean!K517="","",1+P518)</f>
        <v>0.13139999999999996</v>
      </c>
      <c r="S518" t="str">
        <f>IF(Taxi_journeydata_clean!K517="","",VLOOKUP(Taxi_journeydata_clean!G517,'Taxi_location&amp;demand'!$A$5:$B$269,2,FALSE))</f>
        <v>A</v>
      </c>
      <c r="T518" t="str">
        <f>IF(Taxi_journeydata_clean!K517="","",VLOOKUP(Taxi_journeydata_clean!H517,'Taxi_location&amp;demand'!$A$5:$B$269,2,FALSE))</f>
        <v>A</v>
      </c>
      <c r="U518" t="str">
        <f>IF(Taxi_journeydata_clean!K517="","",IF(OR(S518="A",T518="A"),"Y","N"))</f>
        <v>Y</v>
      </c>
    </row>
    <row r="519" spans="2:21" x14ac:dyDescent="0.35">
      <c r="B519">
        <f>IF(Taxi_journeydata_clean!J518="","",Taxi_journeydata_clean!J518)</f>
        <v>0.36</v>
      </c>
      <c r="C519" s="18">
        <f>IF(Taxi_journeydata_clean!J518="","",Taxi_journeydata_clean!N518)</f>
        <v>1.9333333347458392</v>
      </c>
      <c r="D519" s="19">
        <f>IF(Taxi_journeydata_clean!K518="","",Taxi_journeydata_clean!K518)</f>
        <v>3.5</v>
      </c>
      <c r="F519" s="19">
        <f>IF(Taxi_journeydata_clean!K518="","",Constant+Dist_Mult*Fare_analysis!B519+Dur_Mult*Fare_analysis!C519)</f>
        <v>3.0633333338559603</v>
      </c>
      <c r="G519" s="19">
        <f>IF(Taxi_journeydata_clean!K518="","",F519*(1+1/EXP(B519)))</f>
        <v>5.20054847975151</v>
      </c>
      <c r="H519" s="30">
        <f>IF(Taxi_journeydata_clean!K518="","",(G519-F519)/F519)</f>
        <v>0.69767632607103114</v>
      </c>
      <c r="I519" s="31">
        <f>IF(Taxi_journeydata_clean!K518="","",ROUND(ROUNDUP(H519,1),1))</f>
        <v>0.7</v>
      </c>
      <c r="J519" s="32">
        <f>IF(Taxi_journeydata_clean!K518="","",IF(I519&gt;200%,'Taxi_location&amp;demand'!F532,VLOOKUP(I519,'Taxi_location&amp;demand'!$E$5:$F$26,2,FALSE)))</f>
        <v>-0.1111</v>
      </c>
      <c r="K519" s="32">
        <f>IF(Taxi_journeydata_clean!K518="","",1+J519)</f>
        <v>0.88890000000000002</v>
      </c>
      <c r="M519" s="19">
        <f>IF(Taxi_journeydata_clean!K518="","",F519*(1+R_/EXP(B519)))</f>
        <v>8.6086233455891215</v>
      </c>
      <c r="N519" s="30">
        <f>IF(Taxi_journeydata_clean!K518="","",(M519-F519)/F519)</f>
        <v>1.8102143669598787</v>
      </c>
      <c r="O519" s="31">
        <f>IF(Taxi_journeydata_clean!K518="","",ROUND(ROUNDUP(N519,1),1))</f>
        <v>1.9</v>
      </c>
      <c r="P519" s="32">
        <f>IF(Taxi_journeydata_clean!K518="","",IF(O519&gt;200%,'Taxi_location&amp;demand'!F532,VLOOKUP(O519,'Taxi_location&amp;demand'!$E$5:$F$26,2,FALSE)))</f>
        <v>-0.81810000000000005</v>
      </c>
      <c r="Q519" s="32">
        <f>IF(Taxi_journeydata_clean!K518="","",1+P519)</f>
        <v>0.18189999999999995</v>
      </c>
      <c r="S519" t="str">
        <f>IF(Taxi_journeydata_clean!K518="","",VLOOKUP(Taxi_journeydata_clean!G518,'Taxi_location&amp;demand'!$A$5:$B$269,2,FALSE))</f>
        <v>A</v>
      </c>
      <c r="T519" t="str">
        <f>IF(Taxi_journeydata_clean!K518="","",VLOOKUP(Taxi_journeydata_clean!H518,'Taxi_location&amp;demand'!$A$5:$B$269,2,FALSE))</f>
        <v>A</v>
      </c>
      <c r="U519" t="str">
        <f>IF(Taxi_journeydata_clean!K518="","",IF(OR(S519="A",T519="A"),"Y","N"))</f>
        <v>Y</v>
      </c>
    </row>
    <row r="520" spans="2:21" x14ac:dyDescent="0.35">
      <c r="B520">
        <f>IF(Taxi_journeydata_clean!J519="","",Taxi_journeydata_clean!J519)</f>
        <v>1.86</v>
      </c>
      <c r="C520" s="18">
        <f>IF(Taxi_journeydata_clean!J519="","",Taxi_journeydata_clean!N519)</f>
        <v>11.633333328645676</v>
      </c>
      <c r="D520" s="19">
        <f>IF(Taxi_journeydata_clean!K519="","",Taxi_journeydata_clean!K519)</f>
        <v>9.5</v>
      </c>
      <c r="F520" s="19">
        <f>IF(Taxi_journeydata_clean!K519="","",Constant+Dist_Mult*Fare_analysis!B520+Dur_Mult*Fare_analysis!C520)</f>
        <v>9.3523333315988992</v>
      </c>
      <c r="G520" s="19">
        <f>IF(Taxi_journeydata_clean!K519="","",F520*(1+1/EXP(B520)))</f>
        <v>10.808235661407195</v>
      </c>
      <c r="H520" s="30">
        <f>IF(Taxi_journeydata_clean!K519="","",(G520-F520)/F520)</f>
        <v>0.15567263036799731</v>
      </c>
      <c r="I520" s="31">
        <f>IF(Taxi_journeydata_clean!K519="","",ROUND(ROUNDUP(H520,1),1))</f>
        <v>0.2</v>
      </c>
      <c r="J520" s="32">
        <f>IF(Taxi_journeydata_clean!K519="","",IF(I520&gt;200%,'Taxi_location&amp;demand'!F533,VLOOKUP(I520,'Taxi_location&amp;demand'!$E$5:$F$26,2,FALSE)))</f>
        <v>-2.1210000000000003E-2</v>
      </c>
      <c r="K520" s="32">
        <f>IF(Taxi_journeydata_clean!K519="","",1+J520)</f>
        <v>0.97879000000000005</v>
      </c>
      <c r="M520" s="19">
        <f>IF(Taxi_journeydata_clean!K519="","",F520*(1+R_/EXP(B520)))</f>
        <v>13.129866287534421</v>
      </c>
      <c r="N520" s="30">
        <f>IF(Taxi_journeydata_clean!K519="","",(M520-F520)/F520)</f>
        <v>0.40391342160274618</v>
      </c>
      <c r="O520" s="31">
        <f>IF(Taxi_journeydata_clean!K519="","",ROUND(ROUNDUP(N520,1),1))</f>
        <v>0.5</v>
      </c>
      <c r="P520" s="32">
        <f>IF(Taxi_journeydata_clean!K519="","",IF(O520&gt;200%,'Taxi_location&amp;demand'!F533,VLOOKUP(O520,'Taxi_location&amp;demand'!$E$5:$F$26,2,FALSE)))</f>
        <v>-6.7670000000000008E-2</v>
      </c>
      <c r="Q520" s="32">
        <f>IF(Taxi_journeydata_clean!K519="","",1+P520)</f>
        <v>0.93232999999999999</v>
      </c>
      <c r="S520" t="str">
        <f>IF(Taxi_journeydata_clean!K519="","",VLOOKUP(Taxi_journeydata_clean!G519,'Taxi_location&amp;demand'!$A$5:$B$269,2,FALSE))</f>
        <v>Q</v>
      </c>
      <c r="T520" t="str">
        <f>IF(Taxi_journeydata_clean!K519="","",VLOOKUP(Taxi_journeydata_clean!H519,'Taxi_location&amp;demand'!$A$5:$B$269,2,FALSE))</f>
        <v>Q</v>
      </c>
      <c r="U520" t="str">
        <f>IF(Taxi_journeydata_clean!K519="","",IF(OR(S520="A",T520="A"),"Y","N"))</f>
        <v>N</v>
      </c>
    </row>
    <row r="521" spans="2:21" x14ac:dyDescent="0.35">
      <c r="B521">
        <f>IF(Taxi_journeydata_clean!J520="","",Taxi_journeydata_clean!J520)</f>
        <v>1.52</v>
      </c>
      <c r="C521" s="18">
        <f>IF(Taxi_journeydata_clean!J520="","",Taxi_journeydata_clean!N520)</f>
        <v>16.93333333125338</v>
      </c>
      <c r="D521" s="19">
        <f>IF(Taxi_journeydata_clean!K520="","",Taxi_journeydata_clean!K520)</f>
        <v>11.5</v>
      </c>
      <c r="F521" s="19">
        <f>IF(Taxi_journeydata_clean!K520="","",Constant+Dist_Mult*Fare_analysis!B521+Dur_Mult*Fare_analysis!C521)</f>
        <v>10.701333332563751</v>
      </c>
      <c r="G521" s="19">
        <f>IF(Taxi_journeydata_clean!K520="","",F521*(1+1/EXP(B521)))</f>
        <v>13.041842138633401</v>
      </c>
      <c r="H521" s="30">
        <f>IF(Taxi_journeydata_clean!K520="","",(G521-F521)/F521)</f>
        <v>0.21871188695221469</v>
      </c>
      <c r="I521" s="31">
        <f>IF(Taxi_journeydata_clean!K520="","",ROUND(ROUNDUP(H521,1),1))</f>
        <v>0.3</v>
      </c>
      <c r="J521" s="32">
        <f>IF(Taxi_journeydata_clean!K520="","",IF(I521&gt;200%,'Taxi_location&amp;demand'!F534,VLOOKUP(I521,'Taxi_location&amp;demand'!$E$5:$F$26,2,FALSE)))</f>
        <v>-3.4340000000000002E-2</v>
      </c>
      <c r="K521" s="32">
        <f>IF(Taxi_journeydata_clean!K520="","",1+J521)</f>
        <v>0.96565999999999996</v>
      </c>
      <c r="M521" s="19">
        <f>IF(Taxi_journeydata_clean!K520="","",F521*(1+R_/EXP(B521)))</f>
        <v>16.774095885083042</v>
      </c>
      <c r="N521" s="30">
        <f>IF(Taxi_journeydata_clean!K520="","",(M521-F521)/F521)</f>
        <v>0.56747718847707562</v>
      </c>
      <c r="O521" s="31">
        <f>IF(Taxi_journeydata_clean!K520="","",ROUND(ROUNDUP(N521,1),1))</f>
        <v>0.6</v>
      </c>
      <c r="P521" s="32">
        <f>IF(Taxi_journeydata_clean!K520="","",IF(O521&gt;200%,'Taxi_location&amp;demand'!F534,VLOOKUP(O521,'Taxi_location&amp;demand'!$E$5:$F$26,2,FALSE)))</f>
        <v>-8.8880000000000001E-2</v>
      </c>
      <c r="Q521" s="32">
        <f>IF(Taxi_journeydata_clean!K520="","",1+P521)</f>
        <v>0.91112000000000004</v>
      </c>
      <c r="S521" t="str">
        <f>IF(Taxi_journeydata_clean!K520="","",VLOOKUP(Taxi_journeydata_clean!G520,'Taxi_location&amp;demand'!$A$5:$B$269,2,FALSE))</f>
        <v>B</v>
      </c>
      <c r="T521" t="str">
        <f>IF(Taxi_journeydata_clean!K520="","",VLOOKUP(Taxi_journeydata_clean!H520,'Taxi_location&amp;demand'!$A$5:$B$269,2,FALSE))</f>
        <v>B</v>
      </c>
      <c r="U521" t="str">
        <f>IF(Taxi_journeydata_clean!K520="","",IF(OR(S521="A",T521="A"),"Y","N"))</f>
        <v>N</v>
      </c>
    </row>
    <row r="522" spans="2:21" x14ac:dyDescent="0.35">
      <c r="B522">
        <f>IF(Taxi_journeydata_clean!J521="","",Taxi_journeydata_clean!J521)</f>
        <v>22.35</v>
      </c>
      <c r="C522" s="18">
        <f>IF(Taxi_journeydata_clean!J521="","",Taxi_journeydata_clean!N521)</f>
        <v>85.866666664369404</v>
      </c>
      <c r="D522" s="19">
        <f>IF(Taxi_journeydata_clean!K521="","",Taxi_journeydata_clean!K521)</f>
        <v>76</v>
      </c>
      <c r="F522" s="19">
        <f>IF(Taxi_journeydata_clean!K521="","",Constant+Dist_Mult*Fare_analysis!B522+Dur_Mult*Fare_analysis!C522)</f>
        <v>73.700666665816684</v>
      </c>
      <c r="G522" s="19">
        <f>IF(Taxi_journeydata_clean!K521="","",F522*(1+1/EXP(B522)))</f>
        <v>73.700666680304067</v>
      </c>
      <c r="H522" s="30">
        <f>IF(Taxi_journeydata_clean!K521="","",(G522-F522)/F522)</f>
        <v>1.9657059281153768E-10</v>
      </c>
      <c r="I522" s="31">
        <f>IF(Taxi_journeydata_clean!K521="","",ROUND(ROUNDUP(H522,1),1))</f>
        <v>0.1</v>
      </c>
      <c r="J522" s="32">
        <f>IF(Taxi_journeydata_clean!K521="","",IF(I522&gt;200%,'Taxi_location&amp;demand'!F535,VLOOKUP(I522,'Taxi_location&amp;demand'!$E$5:$F$26,2,FALSE)))</f>
        <v>-9.0899999999999991E-3</v>
      </c>
      <c r="K522" s="32">
        <f>IF(Taxi_journeydata_clean!K521="","",1+J522)</f>
        <v>0.99090999999999996</v>
      </c>
      <c r="M522" s="19">
        <f>IF(Taxi_journeydata_clean!K521="","",F522*(1+R_/EXP(B522)))</f>
        <v>73.700666703406128</v>
      </c>
      <c r="N522" s="30">
        <f>IF(Taxi_journeydata_clean!K521="","",(M522-F522)/F522)</f>
        <v>5.1002855396719254E-10</v>
      </c>
      <c r="O522" s="31">
        <f>IF(Taxi_journeydata_clean!K521="","",ROUND(ROUNDUP(N522,1),1))</f>
        <v>0.1</v>
      </c>
      <c r="P522" s="32">
        <f>IF(Taxi_journeydata_clean!K521="","",IF(O522&gt;200%,'Taxi_location&amp;demand'!F535,VLOOKUP(O522,'Taxi_location&amp;demand'!$E$5:$F$26,2,FALSE)))</f>
        <v>-9.0899999999999991E-3</v>
      </c>
      <c r="Q522" s="32">
        <f>IF(Taxi_journeydata_clean!K521="","",1+P522)</f>
        <v>0.99090999999999996</v>
      </c>
      <c r="S522" t="str">
        <f>IF(Taxi_journeydata_clean!K521="","",VLOOKUP(Taxi_journeydata_clean!G521,'Taxi_location&amp;demand'!$A$5:$B$269,2,FALSE))</f>
        <v>Q</v>
      </c>
      <c r="T522" t="str">
        <f>IF(Taxi_journeydata_clean!K521="","",VLOOKUP(Taxi_journeydata_clean!H521,'Taxi_location&amp;demand'!$A$5:$B$269,2,FALSE))</f>
        <v>B</v>
      </c>
      <c r="U522" t="str">
        <f>IF(Taxi_journeydata_clean!K521="","",IF(OR(S522="A",T522="A"),"Y","N"))</f>
        <v>N</v>
      </c>
    </row>
    <row r="523" spans="2:21" x14ac:dyDescent="0.35">
      <c r="B523">
        <f>IF(Taxi_journeydata_clean!J522="","",Taxi_journeydata_clean!J522)</f>
        <v>9.4600000000000009</v>
      </c>
      <c r="C523" s="18">
        <f>IF(Taxi_journeydata_clean!J522="","",Taxi_journeydata_clean!N522)</f>
        <v>66.083333337446675</v>
      </c>
      <c r="D523" s="19">
        <f>IF(Taxi_journeydata_clean!K522="","",Taxi_journeydata_clean!K522)</f>
        <v>48</v>
      </c>
      <c r="F523" s="19">
        <f>IF(Taxi_journeydata_clean!K522="","",Constant+Dist_Mult*Fare_analysis!B523+Dur_Mult*Fare_analysis!C523)</f>
        <v>43.17883333485527</v>
      </c>
      <c r="G523" s="19">
        <f>IF(Taxi_journeydata_clean!K522="","",F523*(1+1/EXP(B523)))</f>
        <v>43.182197250564393</v>
      </c>
      <c r="H523" s="30">
        <f>IF(Taxi_journeydata_clean!K522="","",(G523-F523)/F523)</f>
        <v>7.7906591014989806E-5</v>
      </c>
      <c r="I523" s="31">
        <f>IF(Taxi_journeydata_clean!K522="","",ROUND(ROUNDUP(H523,1),1))</f>
        <v>0.1</v>
      </c>
      <c r="J523" s="32">
        <f>IF(Taxi_journeydata_clean!K522="","",IF(I523&gt;200%,'Taxi_location&amp;demand'!F536,VLOOKUP(I523,'Taxi_location&amp;demand'!$E$5:$F$26,2,FALSE)))</f>
        <v>-9.0899999999999991E-3</v>
      </c>
      <c r="K523" s="32">
        <f>IF(Taxi_journeydata_clean!K522="","",1+J523)</f>
        <v>0.99090999999999996</v>
      </c>
      <c r="M523" s="19">
        <f>IF(Taxi_journeydata_clean!K522="","",F523*(1+R_/EXP(B523)))</f>
        <v>43.187561463241387</v>
      </c>
      <c r="N523" s="30">
        <f>IF(Taxi_journeydata_clean!K522="","",(M523-F523)/F523)</f>
        <v>2.0213905082682609E-4</v>
      </c>
      <c r="O523" s="31">
        <f>IF(Taxi_journeydata_clean!K522="","",ROUND(ROUNDUP(N523,1),1))</f>
        <v>0.1</v>
      </c>
      <c r="P523" s="32">
        <f>IF(Taxi_journeydata_clean!K522="","",IF(O523&gt;200%,'Taxi_location&amp;demand'!F536,VLOOKUP(O523,'Taxi_location&amp;demand'!$E$5:$F$26,2,FALSE)))</f>
        <v>-9.0899999999999991E-3</v>
      </c>
      <c r="Q523" s="32">
        <f>IF(Taxi_journeydata_clean!K522="","",1+P523)</f>
        <v>0.99090999999999996</v>
      </c>
      <c r="S523" t="str">
        <f>IF(Taxi_journeydata_clean!K522="","",VLOOKUP(Taxi_journeydata_clean!G522,'Taxi_location&amp;demand'!$A$5:$B$269,2,FALSE))</f>
        <v>Bx</v>
      </c>
      <c r="T523" t="str">
        <f>IF(Taxi_journeydata_clean!K522="","",VLOOKUP(Taxi_journeydata_clean!H522,'Taxi_location&amp;demand'!$A$5:$B$269,2,FALSE))</f>
        <v>U</v>
      </c>
      <c r="U523" t="str">
        <f>IF(Taxi_journeydata_clean!K522="","",IF(OR(S523="A",T523="A"),"Y","N"))</f>
        <v>N</v>
      </c>
    </row>
    <row r="524" spans="2:21" x14ac:dyDescent="0.35">
      <c r="B524">
        <f>IF(Taxi_journeydata_clean!J523="","",Taxi_journeydata_clean!J523)</f>
        <v>2.77</v>
      </c>
      <c r="C524" s="18">
        <f>IF(Taxi_journeydata_clean!J523="","",Taxi_journeydata_clean!N523)</f>
        <v>14.516666665440425</v>
      </c>
      <c r="D524" s="19">
        <f>IF(Taxi_journeydata_clean!K523="","",Taxi_journeydata_clean!K523)</f>
        <v>12.5</v>
      </c>
      <c r="F524" s="19">
        <f>IF(Taxi_journeydata_clean!K523="","",Constant+Dist_Mult*Fare_analysis!B524+Dur_Mult*Fare_analysis!C524)</f>
        <v>12.057166666212957</v>
      </c>
      <c r="G524" s="19">
        <f>IF(Taxi_journeydata_clean!K523="","",F524*(1+1/EXP(B524)))</f>
        <v>12.812692901028123</v>
      </c>
      <c r="H524" s="30">
        <f>IF(Taxi_journeydata_clean!K523="","",(G524-F524)/F524)</f>
        <v>6.2662004742153055E-2</v>
      </c>
      <c r="I524" s="31">
        <f>IF(Taxi_journeydata_clean!K523="","",ROUND(ROUNDUP(H524,1),1))</f>
        <v>0.1</v>
      </c>
      <c r="J524" s="32">
        <f>IF(Taxi_journeydata_clean!K523="","",IF(I524&gt;200%,'Taxi_location&amp;demand'!F537,VLOOKUP(I524,'Taxi_location&amp;demand'!$E$5:$F$26,2,FALSE)))</f>
        <v>-9.0899999999999991E-3</v>
      </c>
      <c r="K524" s="32">
        <f>IF(Taxi_journeydata_clean!K523="","",1+J524)</f>
        <v>0.99090999999999996</v>
      </c>
      <c r="M524" s="19">
        <f>IF(Taxi_journeydata_clean!K523="","",F524*(1+R_/EXP(B524)))</f>
        <v>14.017480344304245</v>
      </c>
      <c r="N524" s="30">
        <f>IF(Taxi_journeydata_clean!K523="","",(M524-F524)/F524)</f>
        <v>0.16258493660741635</v>
      </c>
      <c r="O524" s="31">
        <f>IF(Taxi_journeydata_clean!K523="","",ROUND(ROUNDUP(N524,1),1))</f>
        <v>0.2</v>
      </c>
      <c r="P524" s="32">
        <f>IF(Taxi_journeydata_clean!K523="","",IF(O524&gt;200%,'Taxi_location&amp;demand'!F537,VLOOKUP(O524,'Taxi_location&amp;demand'!$E$5:$F$26,2,FALSE)))</f>
        <v>-2.1210000000000003E-2</v>
      </c>
      <c r="Q524" s="32">
        <f>IF(Taxi_journeydata_clean!K523="","",1+P524)</f>
        <v>0.97879000000000005</v>
      </c>
      <c r="S524" t="str">
        <f>IF(Taxi_journeydata_clean!K523="","",VLOOKUP(Taxi_journeydata_clean!G523,'Taxi_location&amp;demand'!$A$5:$B$269,2,FALSE))</f>
        <v>Q</v>
      </c>
      <c r="T524" t="str">
        <f>IF(Taxi_journeydata_clean!K523="","",VLOOKUP(Taxi_journeydata_clean!H523,'Taxi_location&amp;demand'!$A$5:$B$269,2,FALSE))</f>
        <v>Q</v>
      </c>
      <c r="U524" t="str">
        <f>IF(Taxi_journeydata_clean!K523="","",IF(OR(S524="A",T524="A"),"Y","N"))</f>
        <v>N</v>
      </c>
    </row>
    <row r="525" spans="2:21" x14ac:dyDescent="0.35">
      <c r="B525">
        <f>IF(Taxi_journeydata_clean!J524="","",Taxi_journeydata_clean!J524)</f>
        <v>0.7</v>
      </c>
      <c r="C525" s="18">
        <f>IF(Taxi_journeydata_clean!J524="","",Taxi_journeydata_clean!N524)</f>
        <v>3.1666666630189866</v>
      </c>
      <c r="D525" s="19">
        <f>IF(Taxi_journeydata_clean!K524="","",Taxi_journeydata_clean!K524)</f>
        <v>4.5</v>
      </c>
      <c r="F525" s="19">
        <f>IF(Taxi_journeydata_clean!K524="","",Constant+Dist_Mult*Fare_analysis!B525+Dur_Mult*Fare_analysis!C525)</f>
        <v>4.1316666653170255</v>
      </c>
      <c r="G525" s="19">
        <f>IF(Taxi_journeydata_clean!K524="","",F525*(1+1/EXP(B525)))</f>
        <v>6.1833916114783198</v>
      </c>
      <c r="H525" s="30">
        <f>IF(Taxi_journeydata_clean!K524="","",(G525-F525)/F525)</f>
        <v>0.49658530379140936</v>
      </c>
      <c r="I525" s="31">
        <f>IF(Taxi_journeydata_clean!K524="","",ROUND(ROUNDUP(H525,1),1))</f>
        <v>0.5</v>
      </c>
      <c r="J525" s="32">
        <f>IF(Taxi_journeydata_clean!K524="","",IF(I525&gt;200%,'Taxi_location&amp;demand'!F538,VLOOKUP(I525,'Taxi_location&amp;demand'!$E$5:$F$26,2,FALSE)))</f>
        <v>-6.7670000000000008E-2</v>
      </c>
      <c r="K525" s="32">
        <f>IF(Taxi_journeydata_clean!K524="","",1+J525)</f>
        <v>0.93232999999999999</v>
      </c>
      <c r="M525" s="19">
        <f>IF(Taxi_journeydata_clean!K524="","",F525*(1+R_/EXP(B525)))</f>
        <v>9.4551409409985929</v>
      </c>
      <c r="N525" s="30">
        <f>IF(Taxi_journeydata_clean!K524="","",(M525-F525)/F525)</f>
        <v>1.2884568642405458</v>
      </c>
      <c r="O525" s="31">
        <f>IF(Taxi_journeydata_clean!K524="","",ROUND(ROUNDUP(N525,1),1))</f>
        <v>1.3</v>
      </c>
      <c r="P525" s="32">
        <f>IF(Taxi_journeydata_clean!K524="","",IF(O525&gt;200%,'Taxi_location&amp;demand'!F538,VLOOKUP(O525,'Taxi_location&amp;demand'!$E$5:$F$26,2,FALSE)))</f>
        <v>-0.47469999999999996</v>
      </c>
      <c r="Q525" s="32">
        <f>IF(Taxi_journeydata_clean!K524="","",1+P525)</f>
        <v>0.5253000000000001</v>
      </c>
      <c r="S525" t="str">
        <f>IF(Taxi_journeydata_clean!K524="","",VLOOKUP(Taxi_journeydata_clean!G524,'Taxi_location&amp;demand'!$A$5:$B$269,2,FALSE))</f>
        <v>A</v>
      </c>
      <c r="T525" t="str">
        <f>IF(Taxi_journeydata_clean!K524="","",VLOOKUP(Taxi_journeydata_clean!H524,'Taxi_location&amp;demand'!$A$5:$B$269,2,FALSE))</f>
        <v>A</v>
      </c>
      <c r="U525" t="str">
        <f>IF(Taxi_journeydata_clean!K524="","",IF(OR(S525="A",T525="A"),"Y","N"))</f>
        <v>Y</v>
      </c>
    </row>
    <row r="526" spans="2:21" x14ac:dyDescent="0.35">
      <c r="B526">
        <f>IF(Taxi_journeydata_clean!J525="","",Taxi_journeydata_clean!J525)</f>
        <v>2.4900000000000002</v>
      </c>
      <c r="C526" s="18">
        <f>IF(Taxi_journeydata_clean!J525="","",Taxi_journeydata_clean!N525)</f>
        <v>16.650000005029142</v>
      </c>
      <c r="D526" s="19">
        <f>IF(Taxi_journeydata_clean!K525="","",Taxi_journeydata_clean!K525)</f>
        <v>12.5</v>
      </c>
      <c r="F526" s="19">
        <f>IF(Taxi_journeydata_clean!K525="","",Constant+Dist_Mult*Fare_analysis!B526+Dur_Mult*Fare_analysis!C526)</f>
        <v>12.342500001860783</v>
      </c>
      <c r="G526" s="19">
        <f>IF(Taxi_journeydata_clean!K525="","",F526*(1+1/EXP(B526)))</f>
        <v>13.36581626446913</v>
      </c>
      <c r="H526" s="30">
        <f>IF(Taxi_journeydata_clean!K525="","",(G526-F526)/F526)</f>
        <v>8.2909966575172744E-2</v>
      </c>
      <c r="I526" s="31">
        <f>IF(Taxi_journeydata_clean!K525="","",ROUND(ROUNDUP(H526,1),1))</f>
        <v>0.1</v>
      </c>
      <c r="J526" s="32">
        <f>IF(Taxi_journeydata_clean!K525="","",IF(I526&gt;200%,'Taxi_location&amp;demand'!F539,VLOOKUP(I526,'Taxi_location&amp;demand'!$E$5:$F$26,2,FALSE)))</f>
        <v>-9.0899999999999991E-3</v>
      </c>
      <c r="K526" s="32">
        <f>IF(Taxi_journeydata_clean!K525="","",1+J526)</f>
        <v>0.99090999999999996</v>
      </c>
      <c r="M526" s="19">
        <f>IF(Taxi_journeydata_clean!K525="","",F526*(1+R_/EXP(B526)))</f>
        <v>14.99763065671508</v>
      </c>
      <c r="N526" s="30">
        <f>IF(Taxi_journeydata_clean!K525="","",(M526-F526)/F526)</f>
        <v>0.21512097666226482</v>
      </c>
      <c r="O526" s="31">
        <f>IF(Taxi_journeydata_clean!K525="","",ROUND(ROUNDUP(N526,1),1))</f>
        <v>0.3</v>
      </c>
      <c r="P526" s="32">
        <f>IF(Taxi_journeydata_clean!K525="","",IF(O526&gt;200%,'Taxi_location&amp;demand'!F539,VLOOKUP(O526,'Taxi_location&amp;demand'!$E$5:$F$26,2,FALSE)))</f>
        <v>-3.4340000000000002E-2</v>
      </c>
      <c r="Q526" s="32">
        <f>IF(Taxi_journeydata_clean!K525="","",1+P526)</f>
        <v>0.96565999999999996</v>
      </c>
      <c r="S526" t="str">
        <f>IF(Taxi_journeydata_clean!K525="","",VLOOKUP(Taxi_journeydata_clean!G525,'Taxi_location&amp;demand'!$A$5:$B$269,2,FALSE))</f>
        <v>Q</v>
      </c>
      <c r="T526" t="str">
        <f>IF(Taxi_journeydata_clean!K525="","",VLOOKUP(Taxi_journeydata_clean!H525,'Taxi_location&amp;demand'!$A$5:$B$269,2,FALSE))</f>
        <v>Q</v>
      </c>
      <c r="U526" t="str">
        <f>IF(Taxi_journeydata_clean!K525="","",IF(OR(S526="A",T526="A"),"Y","N"))</f>
        <v>N</v>
      </c>
    </row>
    <row r="527" spans="2:21" x14ac:dyDescent="0.35">
      <c r="B527">
        <f>IF(Taxi_journeydata_clean!J526="","",Taxi_journeydata_clean!J526)</f>
        <v>1.2</v>
      </c>
      <c r="C527" s="18">
        <f>IF(Taxi_journeydata_clean!J526="","",Taxi_journeydata_clean!N526)</f>
        <v>17.183333337306976</v>
      </c>
      <c r="D527" s="19">
        <f>IF(Taxi_journeydata_clean!K526="","",Taxi_journeydata_clean!K526)</f>
        <v>11</v>
      </c>
      <c r="F527" s="19">
        <f>IF(Taxi_journeydata_clean!K526="","",Constant+Dist_Mult*Fare_analysis!B527+Dur_Mult*Fare_analysis!C527)</f>
        <v>10.217833334803583</v>
      </c>
      <c r="G527" s="19">
        <f>IF(Taxi_journeydata_clean!K526="","",F527*(1+1/EXP(B527)))</f>
        <v>13.295385593529977</v>
      </c>
      <c r="H527" s="30">
        <f>IF(Taxi_journeydata_clean!K526="","",(G527-F527)/F527)</f>
        <v>0.30119421191220219</v>
      </c>
      <c r="I527" s="31">
        <f>IF(Taxi_journeydata_clean!K526="","",ROUND(ROUNDUP(H527,1),1))</f>
        <v>0.4</v>
      </c>
      <c r="J527" s="32">
        <f>IF(Taxi_journeydata_clean!K526="","",IF(I527&gt;200%,'Taxi_location&amp;demand'!F540,VLOOKUP(I527,'Taxi_location&amp;demand'!$E$5:$F$26,2,FALSE)))</f>
        <v>-4.6460000000000001E-2</v>
      </c>
      <c r="K527" s="32">
        <f>IF(Taxi_journeydata_clean!K526="","",1+J527)</f>
        <v>0.95354000000000005</v>
      </c>
      <c r="M527" s="19">
        <f>IF(Taxi_journeydata_clean!K526="","",F527*(1+R_/EXP(B527)))</f>
        <v>18.202953519674455</v>
      </c>
      <c r="N527" s="30">
        <f>IF(Taxi_journeydata_clean!K526="","",(M527-F527)/F527)</f>
        <v>0.78148859187908948</v>
      </c>
      <c r="O527" s="31">
        <f>IF(Taxi_journeydata_clean!K526="","",ROUND(ROUNDUP(N527,1),1))</f>
        <v>0.8</v>
      </c>
      <c r="P527" s="32">
        <f>IF(Taxi_journeydata_clean!K526="","",IF(O527&gt;200%,'Taxi_location&amp;demand'!F540,VLOOKUP(O527,'Taxi_location&amp;demand'!$E$5:$F$26,2,FALSE)))</f>
        <v>-0.1515</v>
      </c>
      <c r="Q527" s="32">
        <f>IF(Taxi_journeydata_clean!K526="","",1+P527)</f>
        <v>0.84850000000000003</v>
      </c>
      <c r="S527" t="str">
        <f>IF(Taxi_journeydata_clean!K526="","",VLOOKUP(Taxi_journeydata_clean!G526,'Taxi_location&amp;demand'!$A$5:$B$269,2,FALSE))</f>
        <v>Q</v>
      </c>
      <c r="T527" t="str">
        <f>IF(Taxi_journeydata_clean!K526="","",VLOOKUP(Taxi_journeydata_clean!H526,'Taxi_location&amp;demand'!$A$5:$B$269,2,FALSE))</f>
        <v>Q</v>
      </c>
      <c r="U527" t="str">
        <f>IF(Taxi_journeydata_clean!K526="","",IF(OR(S527="A",T527="A"),"Y","N"))</f>
        <v>N</v>
      </c>
    </row>
    <row r="528" spans="2:21" x14ac:dyDescent="0.35">
      <c r="B528">
        <f>IF(Taxi_journeydata_clean!J527="","",Taxi_journeydata_clean!J527)</f>
        <v>1.1399999999999999</v>
      </c>
      <c r="C528" s="18">
        <f>IF(Taxi_journeydata_clean!J527="","",Taxi_journeydata_clean!N527)</f>
        <v>8.7166666716802865</v>
      </c>
      <c r="D528" s="19">
        <f>IF(Taxi_journeydata_clean!K527="","",Taxi_journeydata_clean!K527)</f>
        <v>6.5</v>
      </c>
      <c r="F528" s="19">
        <f>IF(Taxi_journeydata_clean!K527="","",Constant+Dist_Mult*Fare_analysis!B528+Dur_Mult*Fare_analysis!C528)</f>
        <v>6.977166668521706</v>
      </c>
      <c r="G528" s="19">
        <f>IF(Taxi_journeydata_clean!K527="","",F528*(1+1/EXP(B528)))</f>
        <v>9.2085972874976374</v>
      </c>
      <c r="H528" s="30">
        <f>IF(Taxi_journeydata_clean!K527="","",(G528-F528)/F528)</f>
        <v>0.31981902181630384</v>
      </c>
      <c r="I528" s="31">
        <f>IF(Taxi_journeydata_clean!K527="","",ROUND(ROUNDUP(H528,1),1))</f>
        <v>0.4</v>
      </c>
      <c r="J528" s="32">
        <f>IF(Taxi_journeydata_clean!K527="","",IF(I528&gt;200%,'Taxi_location&amp;demand'!F541,VLOOKUP(I528,'Taxi_location&amp;demand'!$E$5:$F$26,2,FALSE)))</f>
        <v>-4.6460000000000001E-2</v>
      </c>
      <c r="K528" s="32">
        <f>IF(Taxi_journeydata_clean!K527="","",1+J528)</f>
        <v>0.95354000000000005</v>
      </c>
      <c r="M528" s="19">
        <f>IF(Taxi_journeydata_clean!K527="","",F528*(1+R_/EXP(B528)))</f>
        <v>12.766911302816716</v>
      </c>
      <c r="N528" s="30">
        <f>IF(Taxi_journeydata_clean!K527="","",(M528-F528)/F528)</f>
        <v>0.82981314756548852</v>
      </c>
      <c r="O528" s="31">
        <f>IF(Taxi_journeydata_clean!K527="","",ROUND(ROUNDUP(N528,1),1))</f>
        <v>0.9</v>
      </c>
      <c r="P528" s="32">
        <f>IF(Taxi_journeydata_clean!K527="","",IF(O528&gt;200%,'Taxi_location&amp;demand'!F541,VLOOKUP(O528,'Taxi_location&amp;demand'!$E$5:$F$26,2,FALSE)))</f>
        <v>-0.19190000000000002</v>
      </c>
      <c r="Q528" s="32">
        <f>IF(Taxi_journeydata_clean!K527="","",1+P528)</f>
        <v>0.80810000000000004</v>
      </c>
      <c r="S528" t="str">
        <f>IF(Taxi_journeydata_clean!K527="","",VLOOKUP(Taxi_journeydata_clean!G527,'Taxi_location&amp;demand'!$A$5:$B$269,2,FALSE))</f>
        <v>B</v>
      </c>
      <c r="T528" t="str">
        <f>IF(Taxi_journeydata_clean!K527="","",VLOOKUP(Taxi_journeydata_clean!H527,'Taxi_location&amp;demand'!$A$5:$B$269,2,FALSE))</f>
        <v>B</v>
      </c>
      <c r="U528" t="str">
        <f>IF(Taxi_journeydata_clean!K527="","",IF(OR(S528="A",T528="A"),"Y","N"))</f>
        <v>N</v>
      </c>
    </row>
    <row r="529" spans="2:21" x14ac:dyDescent="0.35">
      <c r="B529">
        <f>IF(Taxi_journeydata_clean!J528="","",Taxi_journeydata_clean!J528)</f>
        <v>0.74</v>
      </c>
      <c r="C529" s="18">
        <f>IF(Taxi_journeydata_clean!J528="","",Taxi_journeydata_clean!N528)</f>
        <v>5.9499999973922968</v>
      </c>
      <c r="D529" s="19">
        <f>IF(Taxi_journeydata_clean!K528="","",Taxi_journeydata_clean!K528)</f>
        <v>5.5</v>
      </c>
      <c r="F529" s="19">
        <f>IF(Taxi_journeydata_clean!K528="","",Constant+Dist_Mult*Fare_analysis!B529+Dur_Mult*Fare_analysis!C529)</f>
        <v>5.2334999990351498</v>
      </c>
      <c r="G529" s="19">
        <f>IF(Taxi_journeydata_clean!K528="","",F529*(1+1/EXP(B529)))</f>
        <v>7.7304756754541399</v>
      </c>
      <c r="H529" s="30">
        <f>IF(Taxi_journeydata_clean!K528="","",(G529-F529)/F529)</f>
        <v>0.47711391552103438</v>
      </c>
      <c r="I529" s="31">
        <f>IF(Taxi_journeydata_clean!K528="","",ROUND(ROUNDUP(H529,1),1))</f>
        <v>0.5</v>
      </c>
      <c r="J529" s="32">
        <f>IF(Taxi_journeydata_clean!K528="","",IF(I529&gt;200%,'Taxi_location&amp;demand'!F542,VLOOKUP(I529,'Taxi_location&amp;demand'!$E$5:$F$26,2,FALSE)))</f>
        <v>-6.7670000000000008E-2</v>
      </c>
      <c r="K529" s="32">
        <f>IF(Taxi_journeydata_clean!K528="","",1+J529)</f>
        <v>0.93232999999999999</v>
      </c>
      <c r="M529" s="19">
        <f>IF(Taxi_journeydata_clean!K528="","",F529*(1+R_/EXP(B529)))</f>
        <v>11.71223673481888</v>
      </c>
      <c r="N529" s="30">
        <f>IF(Taxi_journeydata_clean!K528="","",(M529-F529)/F529)</f>
        <v>1.2379357479656354</v>
      </c>
      <c r="O529" s="31">
        <f>IF(Taxi_journeydata_clean!K528="","",ROUND(ROUNDUP(N529,1),1))</f>
        <v>1.3</v>
      </c>
      <c r="P529" s="32">
        <f>IF(Taxi_journeydata_clean!K528="","",IF(O529&gt;200%,'Taxi_location&amp;demand'!F542,VLOOKUP(O529,'Taxi_location&amp;demand'!$E$5:$F$26,2,FALSE)))</f>
        <v>-0.47469999999999996</v>
      </c>
      <c r="Q529" s="32">
        <f>IF(Taxi_journeydata_clean!K528="","",1+P529)</f>
        <v>0.5253000000000001</v>
      </c>
      <c r="S529" t="str">
        <f>IF(Taxi_journeydata_clean!K528="","",VLOOKUP(Taxi_journeydata_clean!G528,'Taxi_location&amp;demand'!$A$5:$B$269,2,FALSE))</f>
        <v>Q</v>
      </c>
      <c r="T529" t="str">
        <f>IF(Taxi_journeydata_clean!K528="","",VLOOKUP(Taxi_journeydata_clean!H528,'Taxi_location&amp;demand'!$A$5:$B$269,2,FALSE))</f>
        <v>Q</v>
      </c>
      <c r="U529" t="str">
        <f>IF(Taxi_journeydata_clean!K528="","",IF(OR(S529="A",T529="A"),"Y","N"))</f>
        <v>N</v>
      </c>
    </row>
    <row r="530" spans="2:21" x14ac:dyDescent="0.35">
      <c r="B530">
        <f>IF(Taxi_journeydata_clean!J529="","",Taxi_journeydata_clean!J529)</f>
        <v>1.24</v>
      </c>
      <c r="C530" s="18">
        <f>IF(Taxi_journeydata_clean!J529="","",Taxi_journeydata_clean!N529)</f>
        <v>10.416666670935228</v>
      </c>
      <c r="D530" s="19">
        <f>IF(Taxi_journeydata_clean!K529="","",Taxi_journeydata_clean!K529)</f>
        <v>8.5</v>
      </c>
      <c r="F530" s="19">
        <f>IF(Taxi_journeydata_clean!K529="","",Constant+Dist_Mult*Fare_analysis!B530+Dur_Mult*Fare_analysis!C530)</f>
        <v>7.7861666682460342</v>
      </c>
      <c r="G530" s="19">
        <f>IF(Taxi_journeydata_clean!K529="","",F530*(1+1/EXP(B530)))</f>
        <v>10.039360420279516</v>
      </c>
      <c r="H530" s="30">
        <f>IF(Taxi_journeydata_clean!K529="","",(G530-F530)/F530)</f>
        <v>0.28938421793905061</v>
      </c>
      <c r="I530" s="31">
        <f>IF(Taxi_journeydata_clean!K529="","",ROUND(ROUNDUP(H530,1),1))</f>
        <v>0.3</v>
      </c>
      <c r="J530" s="32">
        <f>IF(Taxi_journeydata_clean!K529="","",IF(I530&gt;200%,'Taxi_location&amp;demand'!F543,VLOOKUP(I530,'Taxi_location&amp;demand'!$E$5:$F$26,2,FALSE)))</f>
        <v>-3.4340000000000002E-2</v>
      </c>
      <c r="K530" s="32">
        <f>IF(Taxi_journeydata_clean!K529="","",1+J530)</f>
        <v>0.96565999999999996</v>
      </c>
      <c r="M530" s="19">
        <f>IF(Taxi_journeydata_clean!K529="","",F530*(1+R_/EXP(B530)))</f>
        <v>13.632378656611513</v>
      </c>
      <c r="N530" s="30">
        <f>IF(Taxi_journeydata_clean!K529="","",(M530-F530)/F530)</f>
        <v>0.75084598589544926</v>
      </c>
      <c r="O530" s="31">
        <f>IF(Taxi_journeydata_clean!K529="","",ROUND(ROUNDUP(N530,1),1))</f>
        <v>0.8</v>
      </c>
      <c r="P530" s="32">
        <f>IF(Taxi_journeydata_clean!K529="","",IF(O530&gt;200%,'Taxi_location&amp;demand'!F543,VLOOKUP(O530,'Taxi_location&amp;demand'!$E$5:$F$26,2,FALSE)))</f>
        <v>-0.1515</v>
      </c>
      <c r="Q530" s="32">
        <f>IF(Taxi_journeydata_clean!K529="","",1+P530)</f>
        <v>0.84850000000000003</v>
      </c>
      <c r="S530" t="str">
        <f>IF(Taxi_journeydata_clean!K529="","",VLOOKUP(Taxi_journeydata_clean!G529,'Taxi_location&amp;demand'!$A$5:$B$269,2,FALSE))</f>
        <v>A</v>
      </c>
      <c r="T530" t="str">
        <f>IF(Taxi_journeydata_clean!K529="","",VLOOKUP(Taxi_journeydata_clean!H529,'Taxi_location&amp;demand'!$A$5:$B$269,2,FALSE))</f>
        <v>A</v>
      </c>
      <c r="U530" t="str">
        <f>IF(Taxi_journeydata_clean!K529="","",IF(OR(S530="A",T530="A"),"Y","N"))</f>
        <v>Y</v>
      </c>
    </row>
    <row r="531" spans="2:21" x14ac:dyDescent="0.35">
      <c r="B531">
        <f>IF(Taxi_journeydata_clean!J530="","",Taxi_journeydata_clean!J530)</f>
        <v>0.44</v>
      </c>
      <c r="C531" s="18">
        <f>IF(Taxi_journeydata_clean!J530="","",Taxi_journeydata_clean!N530)</f>
        <v>2.9499999980907887</v>
      </c>
      <c r="D531" s="19">
        <f>IF(Taxi_journeydata_clean!K530="","",Taxi_journeydata_clean!K530)</f>
        <v>4</v>
      </c>
      <c r="F531" s="19">
        <f>IF(Taxi_journeydata_clean!K530="","",Constant+Dist_Mult*Fare_analysis!B531+Dur_Mult*Fare_analysis!C531)</f>
        <v>3.5834999992935916</v>
      </c>
      <c r="G531" s="19">
        <f>IF(Taxi_journeydata_clean!K530="","",F531*(1+1/EXP(B531)))</f>
        <v>5.8914045137900768</v>
      </c>
      <c r="H531" s="30">
        <f>IF(Taxi_journeydata_clean!K530="","",(G531-F531)/F531)</f>
        <v>0.64403642108314163</v>
      </c>
      <c r="I531" s="31">
        <f>IF(Taxi_journeydata_clean!K530="","",ROUND(ROUNDUP(H531,1),1))</f>
        <v>0.7</v>
      </c>
      <c r="J531" s="32">
        <f>IF(Taxi_journeydata_clean!K530="","",IF(I531&gt;200%,'Taxi_location&amp;demand'!F544,VLOOKUP(I531,'Taxi_location&amp;demand'!$E$5:$F$26,2,FALSE)))</f>
        <v>-0.1111</v>
      </c>
      <c r="K531" s="32">
        <f>IF(Taxi_journeydata_clean!K530="","",1+J531)</f>
        <v>0.88890000000000002</v>
      </c>
      <c r="M531" s="19">
        <f>IF(Taxi_journeydata_clean!K530="","",F531*(1+R_/EXP(B531)))</f>
        <v>9.5716663646917404</v>
      </c>
      <c r="N531" s="30">
        <f>IF(Taxi_journeydata_clean!K530="","",(M531-F531)/F531)</f>
        <v>1.6710384726046001</v>
      </c>
      <c r="O531" s="31">
        <f>IF(Taxi_journeydata_clean!K530="","",ROUND(ROUNDUP(N531,1),1))</f>
        <v>1.7</v>
      </c>
      <c r="P531" s="32">
        <f>IF(Taxi_journeydata_clean!K530="","",IF(O531&gt;200%,'Taxi_location&amp;demand'!F544,VLOOKUP(O531,'Taxi_location&amp;demand'!$E$5:$F$26,2,FALSE)))</f>
        <v>-0.72719999999999996</v>
      </c>
      <c r="Q531" s="32">
        <f>IF(Taxi_journeydata_clean!K530="","",1+P531)</f>
        <v>0.27280000000000004</v>
      </c>
      <c r="S531" t="str">
        <f>IF(Taxi_journeydata_clean!K530="","",VLOOKUP(Taxi_journeydata_clean!G530,'Taxi_location&amp;demand'!$A$5:$B$269,2,FALSE))</f>
        <v>B</v>
      </c>
      <c r="T531" t="str">
        <f>IF(Taxi_journeydata_clean!K530="","",VLOOKUP(Taxi_journeydata_clean!H530,'Taxi_location&amp;demand'!$A$5:$B$269,2,FALSE))</f>
        <v>B</v>
      </c>
      <c r="U531" t="str">
        <f>IF(Taxi_journeydata_clean!K530="","",IF(OR(S531="A",T531="A"),"Y","N"))</f>
        <v>N</v>
      </c>
    </row>
    <row r="532" spans="2:21" x14ac:dyDescent="0.35">
      <c r="B532">
        <f>IF(Taxi_journeydata_clean!J531="","",Taxi_journeydata_clean!J531)</f>
        <v>0.8</v>
      </c>
      <c r="C532" s="18">
        <f>IF(Taxi_journeydata_clean!J531="","",Taxi_journeydata_clean!N531)</f>
        <v>4.3166666699107736</v>
      </c>
      <c r="D532" s="19">
        <f>IF(Taxi_journeydata_clean!K531="","",Taxi_journeydata_clean!K531)</f>
        <v>5</v>
      </c>
      <c r="F532" s="19">
        <f>IF(Taxi_journeydata_clean!K531="","",Constant+Dist_Mult*Fare_analysis!B532+Dur_Mult*Fare_analysis!C532)</f>
        <v>4.7371666678669868</v>
      </c>
      <c r="G532" s="19">
        <f>IF(Taxi_journeydata_clean!K531="","",F532*(1+1/EXP(B532)))</f>
        <v>6.8657128595902899</v>
      </c>
      <c r="H532" s="30">
        <f>IF(Taxi_journeydata_clean!K531="","",(G532-F532)/F532)</f>
        <v>0.44932896411722151</v>
      </c>
      <c r="I532" s="31">
        <f>IF(Taxi_journeydata_clean!K531="","",ROUND(ROUNDUP(H532,1),1))</f>
        <v>0.5</v>
      </c>
      <c r="J532" s="32">
        <f>IF(Taxi_journeydata_clean!K531="","",IF(I532&gt;200%,'Taxi_location&amp;demand'!F545,VLOOKUP(I532,'Taxi_location&amp;demand'!$E$5:$F$26,2,FALSE)))</f>
        <v>-6.7670000000000008E-2</v>
      </c>
      <c r="K532" s="32">
        <f>IF(Taxi_journeydata_clean!K531="","",1+J532)</f>
        <v>0.93232999999999999</v>
      </c>
      <c r="M532" s="19">
        <f>IF(Taxi_journeydata_clean!K531="","",F532*(1+R_/EXP(B532)))</f>
        <v>10.259963920705074</v>
      </c>
      <c r="N532" s="30">
        <f>IF(Taxi_journeydata_clean!K531="","",(M532-F532)/F532)</f>
        <v>1.1658439822901243</v>
      </c>
      <c r="O532" s="31">
        <f>IF(Taxi_journeydata_clean!K531="","",ROUND(ROUNDUP(N532,1),1))</f>
        <v>1.2</v>
      </c>
      <c r="P532" s="32">
        <f>IF(Taxi_journeydata_clean!K531="","",IF(O532&gt;200%,'Taxi_location&amp;demand'!F545,VLOOKUP(O532,'Taxi_location&amp;demand'!$E$5:$F$26,2,FALSE)))</f>
        <v>-0.42419999999999997</v>
      </c>
      <c r="Q532" s="32">
        <f>IF(Taxi_journeydata_clean!K531="","",1+P532)</f>
        <v>0.57580000000000009</v>
      </c>
      <c r="S532" t="str">
        <f>IF(Taxi_journeydata_clean!K531="","",VLOOKUP(Taxi_journeydata_clean!G531,'Taxi_location&amp;demand'!$A$5:$B$269,2,FALSE))</f>
        <v>Q</v>
      </c>
      <c r="T532" t="str">
        <f>IF(Taxi_journeydata_clean!K531="","",VLOOKUP(Taxi_journeydata_clean!H531,'Taxi_location&amp;demand'!$A$5:$B$269,2,FALSE))</f>
        <v>Q</v>
      </c>
      <c r="U532" t="str">
        <f>IF(Taxi_journeydata_clean!K531="","",IF(OR(S532="A",T532="A"),"Y","N"))</f>
        <v>N</v>
      </c>
    </row>
    <row r="533" spans="2:21" x14ac:dyDescent="0.35">
      <c r="B533">
        <f>IF(Taxi_journeydata_clean!J532="","",Taxi_journeydata_clean!J532)</f>
        <v>4.6399999999999997</v>
      </c>
      <c r="C533" s="18">
        <f>IF(Taxi_journeydata_clean!J532="","",Taxi_journeydata_clean!N532)</f>
        <v>30.633333338191733</v>
      </c>
      <c r="D533" s="19">
        <f>IF(Taxi_journeydata_clean!K532="","",Taxi_journeydata_clean!K532)</f>
        <v>20</v>
      </c>
      <c r="F533" s="19">
        <f>IF(Taxi_journeydata_clean!K532="","",Constant+Dist_Mult*Fare_analysis!B533+Dur_Mult*Fare_analysis!C533)</f>
        <v>21.386333335130942</v>
      </c>
      <c r="G533" s="19">
        <f>IF(Taxi_journeydata_clean!K532="","",F533*(1+1/EXP(B533)))</f>
        <v>21.592876075843368</v>
      </c>
      <c r="H533" s="30">
        <f>IF(Taxi_journeydata_clean!K532="","",(G533-F533)/F533)</f>
        <v>9.6576976275377403E-3</v>
      </c>
      <c r="I533" s="31">
        <f>IF(Taxi_journeydata_clean!K532="","",ROUND(ROUNDUP(H533,1),1))</f>
        <v>0.1</v>
      </c>
      <c r="J533" s="32">
        <f>IF(Taxi_journeydata_clean!K532="","",IF(I533&gt;200%,'Taxi_location&amp;demand'!F546,VLOOKUP(I533,'Taxi_location&amp;demand'!$E$5:$F$26,2,FALSE)))</f>
        <v>-9.0899999999999991E-3</v>
      </c>
      <c r="K533" s="32">
        <f>IF(Taxi_journeydata_clean!K532="","",1+J533)</f>
        <v>0.99090999999999996</v>
      </c>
      <c r="M533" s="19">
        <f>IF(Taxi_journeydata_clean!K532="","",F533*(1+R_/EXP(B533)))</f>
        <v>21.922236049122183</v>
      </c>
      <c r="N533" s="30">
        <f>IF(Taxi_journeydata_clean!K532="","",(M533-F533)/F533)</f>
        <v>2.5058185785916075E-2</v>
      </c>
      <c r="O533" s="31">
        <f>IF(Taxi_journeydata_clean!K532="","",ROUND(ROUNDUP(N533,1),1))</f>
        <v>0.1</v>
      </c>
      <c r="P533" s="32">
        <f>IF(Taxi_journeydata_clean!K532="","",IF(O533&gt;200%,'Taxi_location&amp;demand'!F546,VLOOKUP(O533,'Taxi_location&amp;demand'!$E$5:$F$26,2,FALSE)))</f>
        <v>-9.0899999999999991E-3</v>
      </c>
      <c r="Q533" s="32">
        <f>IF(Taxi_journeydata_clean!K532="","",1+P533)</f>
        <v>0.99090999999999996</v>
      </c>
      <c r="S533" t="str">
        <f>IF(Taxi_journeydata_clean!K532="","",VLOOKUP(Taxi_journeydata_clean!G532,'Taxi_location&amp;demand'!$A$5:$B$269,2,FALSE))</f>
        <v>B</v>
      </c>
      <c r="T533" t="str">
        <f>IF(Taxi_journeydata_clean!K532="","",VLOOKUP(Taxi_journeydata_clean!H532,'Taxi_location&amp;demand'!$A$5:$B$269,2,FALSE))</f>
        <v>B</v>
      </c>
      <c r="U533" t="str">
        <f>IF(Taxi_journeydata_clean!K532="","",IF(OR(S533="A",T533="A"),"Y","N"))</f>
        <v>N</v>
      </c>
    </row>
    <row r="534" spans="2:21" x14ac:dyDescent="0.35">
      <c r="B534">
        <f>IF(Taxi_journeydata_clean!J533="","",Taxi_journeydata_clean!J533)</f>
        <v>1.1599999999999999</v>
      </c>
      <c r="C534" s="18">
        <f>IF(Taxi_journeydata_clean!J533="","",Taxi_journeydata_clean!N533)</f>
        <v>6.700000005075708</v>
      </c>
      <c r="D534" s="19">
        <f>IF(Taxi_journeydata_clean!K533="","",Taxi_journeydata_clean!K533)</f>
        <v>6.5</v>
      </c>
      <c r="F534" s="19">
        <f>IF(Taxi_journeydata_clean!K533="","",Constant+Dist_Mult*Fare_analysis!B534+Dur_Mult*Fare_analysis!C534)</f>
        <v>6.2670000018780119</v>
      </c>
      <c r="G534" s="19">
        <f>IF(Taxi_journeydata_clean!K533="","",F534*(1+1/EXP(B534)))</f>
        <v>8.2316178980580297</v>
      </c>
      <c r="H534" s="30">
        <f>IF(Taxi_journeydata_clean!K533="","",(G534-F534)/F534)</f>
        <v>0.31348618088260521</v>
      </c>
      <c r="I534" s="31">
        <f>IF(Taxi_journeydata_clean!K533="","",ROUND(ROUNDUP(H534,1),1))</f>
        <v>0.4</v>
      </c>
      <c r="J534" s="32">
        <f>IF(Taxi_journeydata_clean!K533="","",IF(I534&gt;200%,'Taxi_location&amp;demand'!F547,VLOOKUP(I534,'Taxi_location&amp;demand'!$E$5:$F$26,2,FALSE)))</f>
        <v>-4.6460000000000001E-2</v>
      </c>
      <c r="K534" s="32">
        <f>IF(Taxi_journeydata_clean!K533="","",1+J534)</f>
        <v>0.95354000000000005</v>
      </c>
      <c r="M534" s="19">
        <f>IF(Taxi_journeydata_clean!K533="","",F534*(1+R_/EXP(B534)))</f>
        <v>11.364463407694481</v>
      </c>
      <c r="N534" s="30">
        <f>IF(Taxi_journeydata_clean!K533="","",(M534-F534)/F534)</f>
        <v>0.8133817463361942</v>
      </c>
      <c r="O534" s="31">
        <f>IF(Taxi_journeydata_clean!K533="","",ROUND(ROUNDUP(N534,1),1))</f>
        <v>0.9</v>
      </c>
      <c r="P534" s="32">
        <f>IF(Taxi_journeydata_clean!K533="","",IF(O534&gt;200%,'Taxi_location&amp;demand'!F547,VLOOKUP(O534,'Taxi_location&amp;demand'!$E$5:$F$26,2,FALSE)))</f>
        <v>-0.19190000000000002</v>
      </c>
      <c r="Q534" s="32">
        <f>IF(Taxi_journeydata_clean!K533="","",1+P534)</f>
        <v>0.80810000000000004</v>
      </c>
      <c r="S534" t="str">
        <f>IF(Taxi_journeydata_clean!K533="","",VLOOKUP(Taxi_journeydata_clean!G533,'Taxi_location&amp;demand'!$A$5:$B$269,2,FALSE))</f>
        <v>A</v>
      </c>
      <c r="T534" t="str">
        <f>IF(Taxi_journeydata_clean!K533="","",VLOOKUP(Taxi_journeydata_clean!H533,'Taxi_location&amp;demand'!$A$5:$B$269,2,FALSE))</f>
        <v>A</v>
      </c>
      <c r="U534" t="str">
        <f>IF(Taxi_journeydata_clean!K533="","",IF(OR(S534="A",T534="A"),"Y","N"))</f>
        <v>Y</v>
      </c>
    </row>
    <row r="535" spans="2:21" x14ac:dyDescent="0.35">
      <c r="B535">
        <f>IF(Taxi_journeydata_clean!J534="","",Taxi_journeydata_clean!J534)</f>
        <v>0.46</v>
      </c>
      <c r="C535" s="18">
        <f>IF(Taxi_journeydata_clean!J534="","",Taxi_journeydata_clean!N534)</f>
        <v>3.9666666614357382</v>
      </c>
      <c r="D535" s="19">
        <f>IF(Taxi_journeydata_clean!K534="","",Taxi_journeydata_clean!K534)</f>
        <v>4.5</v>
      </c>
      <c r="F535" s="19">
        <f>IF(Taxi_journeydata_clean!K534="","",Constant+Dist_Mult*Fare_analysis!B535+Dur_Mult*Fare_analysis!C535)</f>
        <v>3.9956666647312229</v>
      </c>
      <c r="G535" s="19">
        <f>IF(Taxi_journeydata_clean!K534="","",F535*(1+1/EXP(B535)))</f>
        <v>6.5180656830732495</v>
      </c>
      <c r="H535" s="30">
        <f>IF(Taxi_journeydata_clean!K534="","",(G535-F535)/F535)</f>
        <v>0.63128364550692595</v>
      </c>
      <c r="I535" s="31">
        <f>IF(Taxi_journeydata_clean!K534="","",ROUND(ROUNDUP(H535,1),1))</f>
        <v>0.7</v>
      </c>
      <c r="J535" s="32">
        <f>IF(Taxi_journeydata_clean!K534="","",IF(I535&gt;200%,'Taxi_location&amp;demand'!F548,VLOOKUP(I535,'Taxi_location&amp;demand'!$E$5:$F$26,2,FALSE)))</f>
        <v>-0.1111</v>
      </c>
      <c r="K535" s="32">
        <f>IF(Taxi_journeydata_clean!K534="","",1+J535)</f>
        <v>0.88890000000000002</v>
      </c>
      <c r="M535" s="19">
        <f>IF(Taxi_journeydata_clean!K534="","",F535*(1+R_/EXP(B535)))</f>
        <v>10.540367655120502</v>
      </c>
      <c r="N535" s="30">
        <f>IF(Taxi_journeydata_clean!K534="","",(M535-F535)/F535)</f>
        <v>1.6379496938915754</v>
      </c>
      <c r="O535" s="31">
        <f>IF(Taxi_journeydata_clean!K534="","",ROUND(ROUNDUP(N535,1),1))</f>
        <v>1.7</v>
      </c>
      <c r="P535" s="32">
        <f>IF(Taxi_journeydata_clean!K534="","",IF(O535&gt;200%,'Taxi_location&amp;demand'!F548,VLOOKUP(O535,'Taxi_location&amp;demand'!$E$5:$F$26,2,FALSE)))</f>
        <v>-0.72719999999999996</v>
      </c>
      <c r="Q535" s="32">
        <f>IF(Taxi_journeydata_clean!K534="","",1+P535)</f>
        <v>0.27280000000000004</v>
      </c>
      <c r="S535" t="str">
        <f>IF(Taxi_journeydata_clean!K534="","",VLOOKUP(Taxi_journeydata_clean!G534,'Taxi_location&amp;demand'!$A$5:$B$269,2,FALSE))</f>
        <v>B</v>
      </c>
      <c r="T535" t="str">
        <f>IF(Taxi_journeydata_clean!K534="","",VLOOKUP(Taxi_journeydata_clean!H534,'Taxi_location&amp;demand'!$A$5:$B$269,2,FALSE))</f>
        <v>B</v>
      </c>
      <c r="U535" t="str">
        <f>IF(Taxi_journeydata_clean!K534="","",IF(OR(S535="A",T535="A"),"Y","N"))</f>
        <v>N</v>
      </c>
    </row>
    <row r="536" spans="2:21" x14ac:dyDescent="0.35">
      <c r="B536">
        <f>IF(Taxi_journeydata_clean!J535="","",Taxi_journeydata_clean!J535)</f>
        <v>1.29</v>
      </c>
      <c r="C536" s="18">
        <f>IF(Taxi_journeydata_clean!J535="","",Taxi_journeydata_clean!N535)</f>
        <v>10.016666671726853</v>
      </c>
      <c r="D536" s="19">
        <f>IF(Taxi_journeydata_clean!K535="","",Taxi_journeydata_clean!K535)</f>
        <v>8</v>
      </c>
      <c r="F536" s="19">
        <f>IF(Taxi_journeydata_clean!K535="","",Constant+Dist_Mult*Fare_analysis!B536+Dur_Mult*Fare_analysis!C536)</f>
        <v>7.7281666685389361</v>
      </c>
      <c r="G536" s="19">
        <f>IF(Taxi_journeydata_clean!K535="","",F536*(1+1/EXP(B536)))</f>
        <v>9.8555051592357703</v>
      </c>
      <c r="H536" s="30">
        <f>IF(Taxi_journeydata_clean!K535="","",(G536-F536)/F536)</f>
        <v>0.27527078308975217</v>
      </c>
      <c r="I536" s="31">
        <f>IF(Taxi_journeydata_clean!K535="","",ROUND(ROUNDUP(H536,1),1))</f>
        <v>0.3</v>
      </c>
      <c r="J536" s="32">
        <f>IF(Taxi_journeydata_clean!K535="","",IF(I536&gt;200%,'Taxi_location&amp;demand'!F549,VLOOKUP(I536,'Taxi_location&amp;demand'!$E$5:$F$26,2,FALSE)))</f>
        <v>-3.4340000000000002E-2</v>
      </c>
      <c r="K536" s="32">
        <f>IF(Taxi_journeydata_clean!K535="","",1+J536)</f>
        <v>0.96565999999999996</v>
      </c>
      <c r="M536" s="19">
        <f>IF(Taxi_journeydata_clean!K535="","",F536*(1+R_/EXP(B536)))</f>
        <v>13.247830379837188</v>
      </c>
      <c r="N536" s="30">
        <f>IF(Taxi_journeydata_clean!K535="","",(M536-F536)/F536)</f>
        <v>0.71422679505199937</v>
      </c>
      <c r="O536" s="31">
        <f>IF(Taxi_journeydata_clean!K535="","",ROUND(ROUNDUP(N536,1),1))</f>
        <v>0.8</v>
      </c>
      <c r="P536" s="32">
        <f>IF(Taxi_journeydata_clean!K535="","",IF(O536&gt;200%,'Taxi_location&amp;demand'!F549,VLOOKUP(O536,'Taxi_location&amp;demand'!$E$5:$F$26,2,FALSE)))</f>
        <v>-0.1515</v>
      </c>
      <c r="Q536" s="32">
        <f>IF(Taxi_journeydata_clean!K535="","",1+P536)</f>
        <v>0.84850000000000003</v>
      </c>
      <c r="S536" t="str">
        <f>IF(Taxi_journeydata_clean!K535="","",VLOOKUP(Taxi_journeydata_clean!G535,'Taxi_location&amp;demand'!$A$5:$B$269,2,FALSE))</f>
        <v>A</v>
      </c>
      <c r="T536" t="str">
        <f>IF(Taxi_journeydata_clean!K535="","",VLOOKUP(Taxi_journeydata_clean!H535,'Taxi_location&amp;demand'!$A$5:$B$269,2,FALSE))</f>
        <v>A</v>
      </c>
      <c r="U536" t="str">
        <f>IF(Taxi_journeydata_clean!K535="","",IF(OR(S536="A",T536="A"),"Y","N"))</f>
        <v>Y</v>
      </c>
    </row>
    <row r="537" spans="2:21" x14ac:dyDescent="0.35">
      <c r="B537">
        <f>IF(Taxi_journeydata_clean!J536="","",Taxi_journeydata_clean!J536)</f>
        <v>1.17</v>
      </c>
      <c r="C537" s="18">
        <f>IF(Taxi_journeydata_clean!J536="","",Taxi_journeydata_clean!N536)</f>
        <v>6.2000000034458935</v>
      </c>
      <c r="D537" s="19">
        <f>IF(Taxi_journeydata_clean!K536="","",Taxi_journeydata_clean!K536)</f>
        <v>6.5</v>
      </c>
      <c r="F537" s="19">
        <f>IF(Taxi_journeydata_clean!K536="","",Constant+Dist_Mult*Fare_analysis!B537+Dur_Mult*Fare_analysis!C537)</f>
        <v>6.1000000012749807</v>
      </c>
      <c r="G537" s="19">
        <f>IF(Taxi_journeydata_clean!K536="","",F537*(1+1/EXP(B537)))</f>
        <v>7.9932383433901508</v>
      </c>
      <c r="H537" s="30">
        <f>IF(Taxi_journeydata_clean!K536="","",(G537-F537)/F537)</f>
        <v>0.31036694126548497</v>
      </c>
      <c r="I537" s="31">
        <f>IF(Taxi_journeydata_clean!K536="","",ROUND(ROUNDUP(H537,1),1))</f>
        <v>0.4</v>
      </c>
      <c r="J537" s="32">
        <f>IF(Taxi_journeydata_clean!K536="","",IF(I537&gt;200%,'Taxi_location&amp;demand'!F550,VLOOKUP(I537,'Taxi_location&amp;demand'!$E$5:$F$26,2,FALSE)))</f>
        <v>-4.6460000000000001E-2</v>
      </c>
      <c r="K537" s="32">
        <f>IF(Taxi_journeydata_clean!K536="","",1+J537)</f>
        <v>0.95354000000000005</v>
      </c>
      <c r="M537" s="19">
        <f>IF(Taxi_journeydata_clean!K536="","",F537*(1+R_/EXP(B537)))</f>
        <v>11.012259624983727</v>
      </c>
      <c r="N537" s="30">
        <f>IF(Taxi_journeydata_clean!K536="","",(M537-F537)/F537)</f>
        <v>0.80528846273475729</v>
      </c>
      <c r="O537" s="31">
        <f>IF(Taxi_journeydata_clean!K536="","",ROUND(ROUNDUP(N537,1),1))</f>
        <v>0.9</v>
      </c>
      <c r="P537" s="32">
        <f>IF(Taxi_journeydata_clean!K536="","",IF(O537&gt;200%,'Taxi_location&amp;demand'!F550,VLOOKUP(O537,'Taxi_location&amp;demand'!$E$5:$F$26,2,FALSE)))</f>
        <v>-0.19190000000000002</v>
      </c>
      <c r="Q537" s="32">
        <f>IF(Taxi_journeydata_clean!K536="","",1+P537)</f>
        <v>0.80810000000000004</v>
      </c>
      <c r="S537" t="str">
        <f>IF(Taxi_journeydata_clean!K536="","",VLOOKUP(Taxi_journeydata_clean!G536,'Taxi_location&amp;demand'!$A$5:$B$269,2,FALSE))</f>
        <v>Q</v>
      </c>
      <c r="T537" t="str">
        <f>IF(Taxi_journeydata_clean!K536="","",VLOOKUP(Taxi_journeydata_clean!H536,'Taxi_location&amp;demand'!$A$5:$B$269,2,FALSE))</f>
        <v>Q</v>
      </c>
      <c r="U537" t="str">
        <f>IF(Taxi_journeydata_clean!K536="","",IF(OR(S537="A",T537="A"),"Y","N"))</f>
        <v>N</v>
      </c>
    </row>
    <row r="538" spans="2:21" x14ac:dyDescent="0.35">
      <c r="B538">
        <f>IF(Taxi_journeydata_clean!J537="","",Taxi_journeydata_clean!J537)</f>
        <v>0.61</v>
      </c>
      <c r="C538" s="18">
        <f>IF(Taxi_journeydata_clean!J537="","",Taxi_journeydata_clean!N537)</f>
        <v>15.566666669910774</v>
      </c>
      <c r="D538" s="19">
        <f>IF(Taxi_journeydata_clean!K537="","",Taxi_journeydata_clean!K537)</f>
        <v>9.5</v>
      </c>
      <c r="F538" s="19">
        <f>IF(Taxi_journeydata_clean!K537="","",Constant+Dist_Mult*Fare_analysis!B538+Dur_Mult*Fare_analysis!C538)</f>
        <v>8.5576666678669859</v>
      </c>
      <c r="G538" s="19">
        <f>IF(Taxi_journeydata_clean!K537="","",F538*(1+1/EXP(B538)))</f>
        <v>13.207482289102391</v>
      </c>
      <c r="H538" s="30">
        <f>IF(Taxi_journeydata_clean!K537="","",(G538-F538)/F538)</f>
        <v>0.5433508690744997</v>
      </c>
      <c r="I538" s="31">
        <f>IF(Taxi_journeydata_clean!K537="","",ROUND(ROUNDUP(H538,1),1))</f>
        <v>0.6</v>
      </c>
      <c r="J538" s="32">
        <f>IF(Taxi_journeydata_clean!K537="","",IF(I538&gt;200%,'Taxi_location&amp;demand'!F551,VLOOKUP(I538,'Taxi_location&amp;demand'!$E$5:$F$26,2,FALSE)))</f>
        <v>-8.8880000000000001E-2</v>
      </c>
      <c r="K538" s="32">
        <f>IF(Taxi_journeydata_clean!K537="","",1+J538)</f>
        <v>0.91112000000000004</v>
      </c>
      <c r="M538" s="19">
        <f>IF(Taxi_journeydata_clean!K537="","",F538*(1+R_/EXP(B538)))</f>
        <v>20.622234042076336</v>
      </c>
      <c r="N538" s="30">
        <f>IF(Taxi_journeydata_clean!K537="","",(M538-F538)/F538)</f>
        <v>1.4097963665154611</v>
      </c>
      <c r="O538" s="31">
        <f>IF(Taxi_journeydata_clean!K537="","",ROUND(ROUNDUP(N538,1),1))</f>
        <v>1.5</v>
      </c>
      <c r="P538" s="32">
        <f>IF(Taxi_journeydata_clean!K537="","",IF(O538&gt;200%,'Taxi_location&amp;demand'!F551,VLOOKUP(O538,'Taxi_location&amp;demand'!$E$5:$F$26,2,FALSE)))</f>
        <v>-0.60599999999999998</v>
      </c>
      <c r="Q538" s="32">
        <f>IF(Taxi_journeydata_clean!K537="","",1+P538)</f>
        <v>0.39400000000000002</v>
      </c>
      <c r="S538" t="str">
        <f>IF(Taxi_journeydata_clean!K537="","",VLOOKUP(Taxi_journeydata_clean!G537,'Taxi_location&amp;demand'!$A$5:$B$269,2,FALSE))</f>
        <v>Q</v>
      </c>
      <c r="T538" t="str">
        <f>IF(Taxi_journeydata_clean!K537="","",VLOOKUP(Taxi_journeydata_clean!H537,'Taxi_location&amp;demand'!$A$5:$B$269,2,FALSE))</f>
        <v>Q</v>
      </c>
      <c r="U538" t="str">
        <f>IF(Taxi_journeydata_clean!K537="","",IF(OR(S538="A",T538="A"),"Y","N"))</f>
        <v>N</v>
      </c>
    </row>
    <row r="539" spans="2:21" x14ac:dyDescent="0.35">
      <c r="B539">
        <f>IF(Taxi_journeydata_clean!J538="","",Taxi_journeydata_clean!J538)</f>
        <v>0.65</v>
      </c>
      <c r="C539" s="18">
        <f>IF(Taxi_journeydata_clean!J538="","",Taxi_journeydata_clean!N538)</f>
        <v>3.6000000033527613</v>
      </c>
      <c r="D539" s="19">
        <f>IF(Taxi_journeydata_clean!K538="","",Taxi_journeydata_clean!K538)</f>
        <v>4.5</v>
      </c>
      <c r="F539" s="19">
        <f>IF(Taxi_journeydata_clean!K538="","",Constant+Dist_Mult*Fare_analysis!B539+Dur_Mult*Fare_analysis!C539)</f>
        <v>4.2020000012405223</v>
      </c>
      <c r="G539" s="19">
        <f>IF(Taxi_journeydata_clean!K538="","",F539*(1+1/EXP(B539)))</f>
        <v>6.3956363558379214</v>
      </c>
      <c r="H539" s="30">
        <f>IF(Taxi_journeydata_clean!K538="","",(G539-F539)/F539)</f>
        <v>0.52204577676101616</v>
      </c>
      <c r="I539" s="31">
        <f>IF(Taxi_journeydata_clean!K538="","",ROUND(ROUNDUP(H539,1),1))</f>
        <v>0.6</v>
      </c>
      <c r="J539" s="32">
        <f>IF(Taxi_journeydata_clean!K538="","",IF(I539&gt;200%,'Taxi_location&amp;demand'!F552,VLOOKUP(I539,'Taxi_location&amp;demand'!$E$5:$F$26,2,FALSE)))</f>
        <v>-8.8880000000000001E-2</v>
      </c>
      <c r="K539" s="32">
        <f>IF(Taxi_journeydata_clean!K538="","",1+J539)</f>
        <v>0.91112000000000004</v>
      </c>
      <c r="M539" s="19">
        <f>IF(Taxi_journeydata_clean!K538="","",F539*(1+R_/EXP(B539)))</f>
        <v>9.8936823711156041</v>
      </c>
      <c r="N539" s="30">
        <f>IF(Taxi_journeydata_clean!K538="","",(M539-F539)/F539)</f>
        <v>1.3545174603033729</v>
      </c>
      <c r="O539" s="31">
        <f>IF(Taxi_journeydata_clean!K538="","",ROUND(ROUNDUP(N539,1),1))</f>
        <v>1.4</v>
      </c>
      <c r="P539" s="32">
        <f>IF(Taxi_journeydata_clean!K538="","",IF(O539&gt;200%,'Taxi_location&amp;demand'!F552,VLOOKUP(O539,'Taxi_location&amp;demand'!$E$5:$F$26,2,FALSE)))</f>
        <v>-0.5454</v>
      </c>
      <c r="Q539" s="32">
        <f>IF(Taxi_journeydata_clean!K538="","",1+P539)</f>
        <v>0.4546</v>
      </c>
      <c r="S539" t="str">
        <f>IF(Taxi_journeydata_clean!K538="","",VLOOKUP(Taxi_journeydata_clean!G538,'Taxi_location&amp;demand'!$A$5:$B$269,2,FALSE))</f>
        <v>A</v>
      </c>
      <c r="T539" t="str">
        <f>IF(Taxi_journeydata_clean!K538="","",VLOOKUP(Taxi_journeydata_clean!H538,'Taxi_location&amp;demand'!$A$5:$B$269,2,FALSE))</f>
        <v>A</v>
      </c>
      <c r="U539" t="str">
        <f>IF(Taxi_journeydata_clean!K538="","",IF(OR(S539="A",T539="A"),"Y","N"))</f>
        <v>Y</v>
      </c>
    </row>
    <row r="540" spans="2:21" x14ac:dyDescent="0.35">
      <c r="B540">
        <f>IF(Taxi_journeydata_clean!J539="","",Taxi_journeydata_clean!J539)</f>
        <v>0.56999999999999995</v>
      </c>
      <c r="C540" s="18">
        <f>IF(Taxi_journeydata_clean!J539="","",Taxi_journeydata_clean!N539)</f>
        <v>2.9833333287388086</v>
      </c>
      <c r="D540" s="19">
        <f>IF(Taxi_journeydata_clean!K539="","",Taxi_journeydata_clean!K539)</f>
        <v>4.5</v>
      </c>
      <c r="F540" s="19">
        <f>IF(Taxi_journeydata_clean!K539="","",Constant+Dist_Mult*Fare_analysis!B540+Dur_Mult*Fare_analysis!C540)</f>
        <v>3.8298333316333593</v>
      </c>
      <c r="G540" s="19">
        <f>IF(Taxi_journeydata_clean!K539="","",F540*(1+1/EXP(B540)))</f>
        <v>5.9957015066514252</v>
      </c>
      <c r="H540" s="30">
        <f>IF(Taxi_journeydata_clean!K539="","",(G540-F540)/F540)</f>
        <v>0.56552543869953731</v>
      </c>
      <c r="I540" s="31">
        <f>IF(Taxi_journeydata_clean!K539="","",ROUND(ROUNDUP(H540,1),1))</f>
        <v>0.6</v>
      </c>
      <c r="J540" s="32">
        <f>IF(Taxi_journeydata_clean!K539="","",IF(I540&gt;200%,'Taxi_location&amp;demand'!F553,VLOOKUP(I540,'Taxi_location&amp;demand'!$E$5:$F$26,2,FALSE)))</f>
        <v>-8.8880000000000001E-2</v>
      </c>
      <c r="K540" s="32">
        <f>IF(Taxi_journeydata_clean!K539="","",1+J540)</f>
        <v>0.91112000000000004</v>
      </c>
      <c r="M540" s="19">
        <f>IF(Taxi_journeydata_clean!K539="","",F540*(1+R_/EXP(B540)))</f>
        <v>9.4494674525705609</v>
      </c>
      <c r="N540" s="30">
        <f>IF(Taxi_journeydata_clean!K539="","",(M540-F540)/F540)</f>
        <v>1.4673312476865727</v>
      </c>
      <c r="O540" s="31">
        <f>IF(Taxi_journeydata_clean!K539="","",ROUND(ROUNDUP(N540,1),1))</f>
        <v>1.5</v>
      </c>
      <c r="P540" s="32">
        <f>IF(Taxi_journeydata_clean!K539="","",IF(O540&gt;200%,'Taxi_location&amp;demand'!F553,VLOOKUP(O540,'Taxi_location&amp;demand'!$E$5:$F$26,2,FALSE)))</f>
        <v>-0.60599999999999998</v>
      </c>
      <c r="Q540" s="32">
        <f>IF(Taxi_journeydata_clean!K539="","",1+P540)</f>
        <v>0.39400000000000002</v>
      </c>
      <c r="S540" t="str">
        <f>IF(Taxi_journeydata_clean!K539="","",VLOOKUP(Taxi_journeydata_clean!G539,'Taxi_location&amp;demand'!$A$5:$B$269,2,FALSE))</f>
        <v>A</v>
      </c>
      <c r="T540" t="str">
        <f>IF(Taxi_journeydata_clean!K539="","",VLOOKUP(Taxi_journeydata_clean!H539,'Taxi_location&amp;demand'!$A$5:$B$269,2,FALSE))</f>
        <v>A</v>
      </c>
      <c r="U540" t="str">
        <f>IF(Taxi_journeydata_clean!K539="","",IF(OR(S540="A",T540="A"),"Y","N"))</f>
        <v>Y</v>
      </c>
    </row>
    <row r="541" spans="2:21" x14ac:dyDescent="0.35">
      <c r="B541">
        <f>IF(Taxi_journeydata_clean!J540="","",Taxi_journeydata_clean!J540)</f>
        <v>0.91</v>
      </c>
      <c r="C541" s="18">
        <f>IF(Taxi_journeydata_clean!J540="","",Taxi_journeydata_clean!N540)</f>
        <v>5.033333336468786</v>
      </c>
      <c r="D541" s="19">
        <f>IF(Taxi_journeydata_clean!K540="","",Taxi_journeydata_clean!K540)</f>
        <v>5.5</v>
      </c>
      <c r="F541" s="19">
        <f>IF(Taxi_journeydata_clean!K540="","",Constant+Dist_Mult*Fare_analysis!B541+Dur_Mult*Fare_analysis!C541)</f>
        <v>5.2003333344934504</v>
      </c>
      <c r="G541" s="19">
        <f>IF(Taxi_journeydata_clean!K540="","",F541*(1+1/EXP(B541)))</f>
        <v>7.2935934746766771</v>
      </c>
      <c r="H541" s="30">
        <f>IF(Taxi_journeydata_clean!K540="","",(G541-F541)/F541)</f>
        <v>0.40252422403363597</v>
      </c>
      <c r="I541" s="31">
        <f>IF(Taxi_journeydata_clean!K540="","",ROUND(ROUNDUP(H541,1),1))</f>
        <v>0.5</v>
      </c>
      <c r="J541" s="32">
        <f>IF(Taxi_journeydata_clean!K540="","",IF(I541&gt;200%,'Taxi_location&amp;demand'!F554,VLOOKUP(I541,'Taxi_location&amp;demand'!$E$5:$F$26,2,FALSE)))</f>
        <v>-6.7670000000000008E-2</v>
      </c>
      <c r="K541" s="32">
        <f>IF(Taxi_journeydata_clean!K540="","",1+J541)</f>
        <v>0.93232999999999999</v>
      </c>
      <c r="M541" s="19">
        <f>IF(Taxi_journeydata_clean!K540="","",F541*(1+R_/EXP(B541)))</f>
        <v>10.631576215964449</v>
      </c>
      <c r="N541" s="30">
        <f>IF(Taxi_journeydata_clean!K540="","",(M541-F541)/F541)</f>
        <v>1.0444028357655346</v>
      </c>
      <c r="O541" s="31">
        <f>IF(Taxi_journeydata_clean!K540="","",ROUND(ROUNDUP(N541,1),1))</f>
        <v>1.1000000000000001</v>
      </c>
      <c r="P541" s="32">
        <f>IF(Taxi_journeydata_clean!K540="","",IF(O541&gt;200%,'Taxi_location&amp;demand'!F554,VLOOKUP(O541,'Taxi_location&amp;demand'!$E$5:$F$26,2,FALSE)))</f>
        <v>-0.35349999999999998</v>
      </c>
      <c r="Q541" s="32">
        <f>IF(Taxi_journeydata_clean!K540="","",1+P541)</f>
        <v>0.64650000000000007</v>
      </c>
      <c r="S541" t="str">
        <f>IF(Taxi_journeydata_clean!K540="","",VLOOKUP(Taxi_journeydata_clean!G540,'Taxi_location&amp;demand'!$A$5:$B$269,2,FALSE))</f>
        <v>Q</v>
      </c>
      <c r="T541" t="str">
        <f>IF(Taxi_journeydata_clean!K540="","",VLOOKUP(Taxi_journeydata_clean!H540,'Taxi_location&amp;demand'!$A$5:$B$269,2,FALSE))</f>
        <v>Q</v>
      </c>
      <c r="U541" t="str">
        <f>IF(Taxi_journeydata_clean!K540="","",IF(OR(S541="A",T541="A"),"Y","N"))</f>
        <v>N</v>
      </c>
    </row>
    <row r="542" spans="2:21" x14ac:dyDescent="0.35">
      <c r="B542">
        <f>IF(Taxi_journeydata_clean!J541="","",Taxi_journeydata_clean!J541)</f>
        <v>2.2000000000000002</v>
      </c>
      <c r="C542" s="18">
        <f>IF(Taxi_journeydata_clean!J541="","",Taxi_journeydata_clean!N541)</f>
        <v>13.883333330741152</v>
      </c>
      <c r="D542" s="19">
        <f>IF(Taxi_journeydata_clean!K541="","",Taxi_journeydata_clean!K541)</f>
        <v>11</v>
      </c>
      <c r="F542" s="19">
        <f>IF(Taxi_journeydata_clean!K541="","",Constant+Dist_Mult*Fare_analysis!B542+Dur_Mult*Fare_analysis!C542)</f>
        <v>10.796833332374227</v>
      </c>
      <c r="G542" s="19">
        <f>IF(Taxi_journeydata_clean!K541="","",F542*(1+1/EXP(B542)))</f>
        <v>11.993156565913013</v>
      </c>
      <c r="H542" s="30">
        <f>IF(Taxi_journeydata_clean!K541="","",(G542-F542)/F542)</f>
        <v>0.11080315836233384</v>
      </c>
      <c r="I542" s="31">
        <f>IF(Taxi_journeydata_clean!K541="","",ROUND(ROUNDUP(H542,1),1))</f>
        <v>0.2</v>
      </c>
      <c r="J542" s="32">
        <f>IF(Taxi_journeydata_clean!K541="","",IF(I542&gt;200%,'Taxi_location&amp;demand'!F555,VLOOKUP(I542,'Taxi_location&amp;demand'!$E$5:$F$26,2,FALSE)))</f>
        <v>-2.1210000000000003E-2</v>
      </c>
      <c r="K542" s="32">
        <f>IF(Taxi_journeydata_clean!K541="","",1+J542)</f>
        <v>0.97879000000000005</v>
      </c>
      <c r="M542" s="19">
        <f>IF(Taxi_journeydata_clean!K541="","",F542*(1+R_/EXP(B542)))</f>
        <v>13.900853669534596</v>
      </c>
      <c r="N542" s="30">
        <f>IF(Taxi_journeydata_clean!K541="","",(M542-F542)/F542)</f>
        <v>0.28749358646233675</v>
      </c>
      <c r="O542" s="31">
        <f>IF(Taxi_journeydata_clean!K541="","",ROUND(ROUNDUP(N542,1),1))</f>
        <v>0.3</v>
      </c>
      <c r="P542" s="32">
        <f>IF(Taxi_journeydata_clean!K541="","",IF(O542&gt;200%,'Taxi_location&amp;demand'!F555,VLOOKUP(O542,'Taxi_location&amp;demand'!$E$5:$F$26,2,FALSE)))</f>
        <v>-3.4340000000000002E-2</v>
      </c>
      <c r="Q542" s="32">
        <f>IF(Taxi_journeydata_clean!K541="","",1+P542)</f>
        <v>0.96565999999999996</v>
      </c>
      <c r="S542" t="str">
        <f>IF(Taxi_journeydata_clean!K541="","",VLOOKUP(Taxi_journeydata_clean!G541,'Taxi_location&amp;demand'!$A$5:$B$269,2,FALSE))</f>
        <v>A</v>
      </c>
      <c r="T542" t="str">
        <f>IF(Taxi_journeydata_clean!K541="","",VLOOKUP(Taxi_journeydata_clean!H541,'Taxi_location&amp;demand'!$A$5:$B$269,2,FALSE))</f>
        <v>Bx</v>
      </c>
      <c r="U542" t="str">
        <f>IF(Taxi_journeydata_clean!K541="","",IF(OR(S542="A",T542="A"),"Y","N"))</f>
        <v>Y</v>
      </c>
    </row>
    <row r="543" spans="2:21" x14ac:dyDescent="0.35">
      <c r="B543">
        <f>IF(Taxi_journeydata_clean!J542="","",Taxi_journeydata_clean!J542)</f>
        <v>1.67</v>
      </c>
      <c r="C543" s="18">
        <f>IF(Taxi_journeydata_clean!J542="","",Taxi_journeydata_clean!N542)</f>
        <v>17.81666666152887</v>
      </c>
      <c r="D543" s="19">
        <f>IF(Taxi_journeydata_clean!K542="","",Taxi_journeydata_clean!K542)</f>
        <v>12.5</v>
      </c>
      <c r="F543" s="19">
        <f>IF(Taxi_journeydata_clean!K542="","",Constant+Dist_Mult*Fare_analysis!B543+Dur_Mult*Fare_analysis!C543)</f>
        <v>11.298166664765681</v>
      </c>
      <c r="G543" s="19">
        <f>IF(Taxi_journeydata_clean!K542="","",F543*(1+1/EXP(B543)))</f>
        <v>13.425013386505325</v>
      </c>
      <c r="H543" s="30">
        <f>IF(Taxi_journeydata_clean!K542="","",(G543-F543)/F543)</f>
        <v>0.18824706563874666</v>
      </c>
      <c r="I543" s="31">
        <f>IF(Taxi_journeydata_clean!K542="","",ROUND(ROUNDUP(H543,1),1))</f>
        <v>0.2</v>
      </c>
      <c r="J543" s="32">
        <f>IF(Taxi_journeydata_clean!K542="","",IF(I543&gt;200%,'Taxi_location&amp;demand'!F556,VLOOKUP(I543,'Taxi_location&amp;demand'!$E$5:$F$26,2,FALSE)))</f>
        <v>-2.1210000000000003E-2</v>
      </c>
      <c r="K543" s="32">
        <f>IF(Taxi_journeydata_clean!K542="","",1+J543)</f>
        <v>0.97879000000000005</v>
      </c>
      <c r="M543" s="19">
        <f>IF(Taxi_journeydata_clean!K542="","",F543*(1+R_/EXP(B543)))</f>
        <v>16.816554415853929</v>
      </c>
      <c r="N543" s="30">
        <f>IF(Taxi_journeydata_clean!K542="","",(M543-F543)/F543)</f>
        <v>0.48843214256148498</v>
      </c>
      <c r="O543" s="31">
        <f>IF(Taxi_journeydata_clean!K542="","",ROUND(ROUNDUP(N543,1),1))</f>
        <v>0.5</v>
      </c>
      <c r="P543" s="32">
        <f>IF(Taxi_journeydata_clean!K542="","",IF(O543&gt;200%,'Taxi_location&amp;demand'!F556,VLOOKUP(O543,'Taxi_location&amp;demand'!$E$5:$F$26,2,FALSE)))</f>
        <v>-6.7670000000000008E-2</v>
      </c>
      <c r="Q543" s="32">
        <f>IF(Taxi_journeydata_clean!K542="","",1+P543)</f>
        <v>0.93232999999999999</v>
      </c>
      <c r="S543" t="str">
        <f>IF(Taxi_journeydata_clean!K542="","",VLOOKUP(Taxi_journeydata_clean!G542,'Taxi_location&amp;demand'!$A$5:$B$269,2,FALSE))</f>
        <v>A</v>
      </c>
      <c r="T543" t="str">
        <f>IF(Taxi_journeydata_clean!K542="","",VLOOKUP(Taxi_journeydata_clean!H542,'Taxi_location&amp;demand'!$A$5:$B$269,2,FALSE))</f>
        <v>A</v>
      </c>
      <c r="U543" t="str">
        <f>IF(Taxi_journeydata_clean!K542="","",IF(OR(S543="A",T543="A"),"Y","N"))</f>
        <v>Y</v>
      </c>
    </row>
    <row r="544" spans="2:21" x14ac:dyDescent="0.35">
      <c r="B544">
        <f>IF(Taxi_journeydata_clean!J543="","",Taxi_journeydata_clean!J543)</f>
        <v>3.33</v>
      </c>
      <c r="C544" s="18">
        <f>IF(Taxi_journeydata_clean!J543="","",Taxi_journeydata_clean!N543)</f>
        <v>17.883333333302289</v>
      </c>
      <c r="D544" s="19">
        <f>IF(Taxi_journeydata_clean!K543="","",Taxi_journeydata_clean!K543)</f>
        <v>15</v>
      </c>
      <c r="F544" s="19">
        <f>IF(Taxi_journeydata_clean!K543="","",Constant+Dist_Mult*Fare_analysis!B544+Dur_Mult*Fare_analysis!C544)</f>
        <v>14.310833333321849</v>
      </c>
      <c r="G544" s="19">
        <f>IF(Taxi_journeydata_clean!K543="","",F544*(1+1/EXP(B544)))</f>
        <v>14.823062494427139</v>
      </c>
      <c r="H544" s="30">
        <f>IF(Taxi_journeydata_clean!K543="","",(G544-F544)/F544)</f>
        <v>3.5793105067655151E-2</v>
      </c>
      <c r="I544" s="31">
        <f>IF(Taxi_journeydata_clean!K543="","",ROUND(ROUNDUP(H544,1),1))</f>
        <v>0.1</v>
      </c>
      <c r="J544" s="32">
        <f>IF(Taxi_journeydata_clean!K543="","",IF(I544&gt;200%,'Taxi_location&amp;demand'!F557,VLOOKUP(I544,'Taxi_location&amp;demand'!$E$5:$F$26,2,FALSE)))</f>
        <v>-9.0899999999999991E-3</v>
      </c>
      <c r="K544" s="32">
        <f>IF(Taxi_journeydata_clean!K543="","",1+J544)</f>
        <v>0.99090999999999996</v>
      </c>
      <c r="M544" s="19">
        <f>IF(Taxi_journeydata_clean!K543="","",F544*(1+R_/EXP(B544)))</f>
        <v>15.639880273799809</v>
      </c>
      <c r="N544" s="30">
        <f>IF(Taxi_journeydata_clean!K543="","",(M544-F544)/F544)</f>
        <v>9.2869989435441239E-2</v>
      </c>
      <c r="O544" s="31">
        <f>IF(Taxi_journeydata_clean!K543="","",ROUND(ROUNDUP(N544,1),1))</f>
        <v>0.1</v>
      </c>
      <c r="P544" s="32">
        <f>IF(Taxi_journeydata_clean!K543="","",IF(O544&gt;200%,'Taxi_location&amp;demand'!F557,VLOOKUP(O544,'Taxi_location&amp;demand'!$E$5:$F$26,2,FALSE)))</f>
        <v>-9.0899999999999991E-3</v>
      </c>
      <c r="Q544" s="32">
        <f>IF(Taxi_journeydata_clean!K543="","",1+P544)</f>
        <v>0.99090999999999996</v>
      </c>
      <c r="S544" t="str">
        <f>IF(Taxi_journeydata_clean!K543="","",VLOOKUP(Taxi_journeydata_clean!G543,'Taxi_location&amp;demand'!$A$5:$B$269,2,FALSE))</f>
        <v>A</v>
      </c>
      <c r="T544" t="str">
        <f>IF(Taxi_journeydata_clean!K543="","",VLOOKUP(Taxi_journeydata_clean!H543,'Taxi_location&amp;demand'!$A$5:$B$269,2,FALSE))</f>
        <v>A</v>
      </c>
      <c r="U544" t="str">
        <f>IF(Taxi_journeydata_clean!K543="","",IF(OR(S544="A",T544="A"),"Y","N"))</f>
        <v>Y</v>
      </c>
    </row>
    <row r="545" spans="2:21" x14ac:dyDescent="0.35">
      <c r="B545">
        <f>IF(Taxi_journeydata_clean!J544="","",Taxi_journeydata_clean!J544)</f>
        <v>1.88</v>
      </c>
      <c r="C545" s="18">
        <f>IF(Taxi_journeydata_clean!J544="","",Taxi_journeydata_clean!N544)</f>
        <v>7.8333333309274167</v>
      </c>
      <c r="D545" s="19">
        <f>IF(Taxi_journeydata_clean!K544="","",Taxi_journeydata_clean!K544)</f>
        <v>7.5</v>
      </c>
      <c r="F545" s="19">
        <f>IF(Taxi_journeydata_clean!K544="","",Constant+Dist_Mult*Fare_analysis!B545+Dur_Mult*Fare_analysis!C545)</f>
        <v>7.9823333324431438</v>
      </c>
      <c r="G545" s="19">
        <f>IF(Taxi_journeydata_clean!K544="","",F545*(1+1/EXP(B545)))</f>
        <v>9.2003584198273423</v>
      </c>
      <c r="H545" s="30">
        <f>IF(Taxi_journeydata_clean!K544="","",(G545-F545)/F545)</f>
        <v>0.15259010575688386</v>
      </c>
      <c r="I545" s="31">
        <f>IF(Taxi_journeydata_clean!K544="","",ROUND(ROUNDUP(H545,1),1))</f>
        <v>0.2</v>
      </c>
      <c r="J545" s="32">
        <f>IF(Taxi_journeydata_clean!K544="","",IF(I545&gt;200%,'Taxi_location&amp;demand'!F558,VLOOKUP(I545,'Taxi_location&amp;demand'!$E$5:$F$26,2,FALSE)))</f>
        <v>-2.1210000000000003E-2</v>
      </c>
      <c r="K545" s="32">
        <f>IF(Taxi_journeydata_clean!K544="","",1+J545)</f>
        <v>0.97879000000000005</v>
      </c>
      <c r="M545" s="19">
        <f>IF(Taxi_journeydata_clean!K544="","",F545*(1+R_/EXP(B545)))</f>
        <v>11.142662026577387</v>
      </c>
      <c r="N545" s="30">
        <f>IF(Taxi_journeydata_clean!K544="","",(M545-F545)/F545)</f>
        <v>0.395915399985804</v>
      </c>
      <c r="O545" s="31">
        <f>IF(Taxi_journeydata_clean!K544="","",ROUND(ROUNDUP(N545,1),1))</f>
        <v>0.4</v>
      </c>
      <c r="P545" s="32">
        <f>IF(Taxi_journeydata_clean!K544="","",IF(O545&gt;200%,'Taxi_location&amp;demand'!F558,VLOOKUP(O545,'Taxi_location&amp;demand'!$E$5:$F$26,2,FALSE)))</f>
        <v>-4.6460000000000001E-2</v>
      </c>
      <c r="Q545" s="32">
        <f>IF(Taxi_journeydata_clean!K544="","",1+P545)</f>
        <v>0.95354000000000005</v>
      </c>
      <c r="S545" t="str">
        <f>IF(Taxi_journeydata_clean!K544="","",VLOOKUP(Taxi_journeydata_clean!G544,'Taxi_location&amp;demand'!$A$5:$B$269,2,FALSE))</f>
        <v>A</v>
      </c>
      <c r="T545" t="str">
        <f>IF(Taxi_journeydata_clean!K544="","",VLOOKUP(Taxi_journeydata_clean!H544,'Taxi_location&amp;demand'!$A$5:$B$269,2,FALSE))</f>
        <v>A</v>
      </c>
      <c r="U545" t="str">
        <f>IF(Taxi_journeydata_clean!K544="","",IF(OR(S545="A",T545="A"),"Y","N"))</f>
        <v>Y</v>
      </c>
    </row>
    <row r="546" spans="2:21" x14ac:dyDescent="0.35">
      <c r="B546">
        <f>IF(Taxi_journeydata_clean!J545="","",Taxi_journeydata_clean!J545)</f>
        <v>1.01</v>
      </c>
      <c r="C546" s="18">
        <f>IF(Taxi_journeydata_clean!J545="","",Taxi_journeydata_clean!N545)</f>
        <v>6.3333333365153521</v>
      </c>
      <c r="D546" s="19">
        <f>IF(Taxi_journeydata_clean!K545="","",Taxi_journeydata_clean!K545)</f>
        <v>6.5</v>
      </c>
      <c r="F546" s="19">
        <f>IF(Taxi_journeydata_clean!K545="","",Constant+Dist_Mult*Fare_analysis!B546+Dur_Mult*Fare_analysis!C546)</f>
        <v>5.8613333345106806</v>
      </c>
      <c r="G546" s="19">
        <f>IF(Taxi_journeydata_clean!K545="","",F546*(1+1/EXP(B546)))</f>
        <v>7.996142180534715</v>
      </c>
      <c r="H546" s="30">
        <f>IF(Taxi_journeydata_clean!K545="","",(G546-F546)/F546)</f>
        <v>0.36421897957152333</v>
      </c>
      <c r="I546" s="31">
        <f>IF(Taxi_journeydata_clean!K545="","",ROUND(ROUNDUP(H546,1),1))</f>
        <v>0.4</v>
      </c>
      <c r="J546" s="32">
        <f>IF(Taxi_journeydata_clean!K545="","",IF(I546&gt;200%,'Taxi_location&amp;demand'!F559,VLOOKUP(I546,'Taxi_location&amp;demand'!$E$5:$F$26,2,FALSE)))</f>
        <v>-4.6460000000000001E-2</v>
      </c>
      <c r="K546" s="32">
        <f>IF(Taxi_journeydata_clean!K545="","",1+J546)</f>
        <v>0.95354000000000005</v>
      </c>
      <c r="M546" s="19">
        <f>IF(Taxi_journeydata_clean!K545="","",F546*(1+R_/EXP(B546)))</f>
        <v>11.400379879988996</v>
      </c>
      <c r="N546" s="30">
        <f>IF(Taxi_journeydata_clean!K545="","",(M546-F546)/F546)</f>
        <v>0.94501476530352113</v>
      </c>
      <c r="O546" s="31">
        <f>IF(Taxi_journeydata_clean!K545="","",ROUND(ROUNDUP(N546,1),1))</f>
        <v>1</v>
      </c>
      <c r="P546" s="32">
        <f>IF(Taxi_journeydata_clean!K545="","",IF(O546&gt;200%,'Taxi_location&amp;demand'!F559,VLOOKUP(O546,'Taxi_location&amp;demand'!$E$5:$F$26,2,FALSE)))</f>
        <v>-0.28280000000000005</v>
      </c>
      <c r="Q546" s="32">
        <f>IF(Taxi_journeydata_clean!K545="","",1+P546)</f>
        <v>0.71719999999999995</v>
      </c>
      <c r="S546" t="str">
        <f>IF(Taxi_journeydata_clean!K545="","",VLOOKUP(Taxi_journeydata_clean!G545,'Taxi_location&amp;demand'!$A$5:$B$269,2,FALSE))</f>
        <v>A</v>
      </c>
      <c r="T546" t="str">
        <f>IF(Taxi_journeydata_clean!K545="","",VLOOKUP(Taxi_journeydata_clean!H545,'Taxi_location&amp;demand'!$A$5:$B$269,2,FALSE))</f>
        <v>A</v>
      </c>
      <c r="U546" t="str">
        <f>IF(Taxi_journeydata_clean!K545="","",IF(OR(S546="A",T546="A"),"Y","N"))</f>
        <v>Y</v>
      </c>
    </row>
    <row r="547" spans="2:21" x14ac:dyDescent="0.35">
      <c r="B547">
        <f>IF(Taxi_journeydata_clean!J546="","",Taxi_journeydata_clean!J546)</f>
        <v>2.6</v>
      </c>
      <c r="C547" s="18">
        <f>IF(Taxi_journeydata_clean!J546="","",Taxi_journeydata_clean!N546)</f>
        <v>20.050000003539026</v>
      </c>
      <c r="D547" s="19">
        <f>IF(Taxi_journeydata_clean!K546="","",Taxi_journeydata_clean!K546)</f>
        <v>14</v>
      </c>
      <c r="F547" s="19">
        <f>IF(Taxi_journeydata_clean!K546="","",Constant+Dist_Mult*Fare_analysis!B547+Dur_Mult*Fare_analysis!C547)</f>
        <v>13.79850000130944</v>
      </c>
      <c r="G547" s="19">
        <f>IF(Taxi_journeydata_clean!K546="","",F547*(1+1/EXP(B547)))</f>
        <v>14.823363970397182</v>
      </c>
      <c r="H547" s="30">
        <f>IF(Taxi_journeydata_clean!K546="","",(G547-F547)/F547)</f>
        <v>7.427357821433378E-2</v>
      </c>
      <c r="I547" s="31">
        <f>IF(Taxi_journeydata_clean!K546="","",ROUND(ROUNDUP(H547,1),1))</f>
        <v>0.1</v>
      </c>
      <c r="J547" s="32">
        <f>IF(Taxi_journeydata_clean!K546="","",IF(I547&gt;200%,'Taxi_location&amp;demand'!F560,VLOOKUP(I547,'Taxi_location&amp;demand'!$E$5:$F$26,2,FALSE)))</f>
        <v>-9.0899999999999991E-3</v>
      </c>
      <c r="K547" s="32">
        <f>IF(Taxi_journeydata_clean!K546="","",1+J547)</f>
        <v>0.99090999999999996</v>
      </c>
      <c r="M547" s="19">
        <f>IF(Taxi_journeydata_clean!K546="","",F547*(1+R_/EXP(B547)))</f>
        <v>16.457646387241525</v>
      </c>
      <c r="N547" s="30">
        <f>IF(Taxi_journeydata_clean!K546="","",(M547-F547)/F547)</f>
        <v>0.19271271411238458</v>
      </c>
      <c r="O547" s="31">
        <f>IF(Taxi_journeydata_clean!K546="","",ROUND(ROUNDUP(N547,1),1))</f>
        <v>0.2</v>
      </c>
      <c r="P547" s="32">
        <f>IF(Taxi_journeydata_clean!K546="","",IF(O547&gt;200%,'Taxi_location&amp;demand'!F560,VLOOKUP(O547,'Taxi_location&amp;demand'!$E$5:$F$26,2,FALSE)))</f>
        <v>-2.1210000000000003E-2</v>
      </c>
      <c r="Q547" s="32">
        <f>IF(Taxi_journeydata_clean!K546="","",1+P547)</f>
        <v>0.97879000000000005</v>
      </c>
      <c r="S547" t="str">
        <f>IF(Taxi_journeydata_clean!K546="","",VLOOKUP(Taxi_journeydata_clean!G546,'Taxi_location&amp;demand'!$A$5:$B$269,2,FALSE))</f>
        <v>Q</v>
      </c>
      <c r="T547" t="str">
        <f>IF(Taxi_journeydata_clean!K546="","",VLOOKUP(Taxi_journeydata_clean!H546,'Taxi_location&amp;demand'!$A$5:$B$269,2,FALSE))</f>
        <v>Q</v>
      </c>
      <c r="U547" t="str">
        <f>IF(Taxi_journeydata_clean!K546="","",IF(OR(S547="A",T547="A"),"Y","N"))</f>
        <v>N</v>
      </c>
    </row>
    <row r="548" spans="2:21" x14ac:dyDescent="0.35">
      <c r="B548">
        <f>IF(Taxi_journeydata_clean!J547="","",Taxi_journeydata_clean!J547)</f>
        <v>0.69</v>
      </c>
      <c r="C548" s="18">
        <f>IF(Taxi_journeydata_clean!J547="","",Taxi_journeydata_clean!N547)</f>
        <v>3.9500000013504177</v>
      </c>
      <c r="D548" s="19">
        <f>IF(Taxi_journeydata_clean!K547="","",Taxi_journeydata_clean!K547)</f>
        <v>5</v>
      </c>
      <c r="F548" s="19">
        <f>IF(Taxi_journeydata_clean!K547="","",Constant+Dist_Mult*Fare_analysis!B548+Dur_Mult*Fare_analysis!C548)</f>
        <v>4.4035000004996547</v>
      </c>
      <c r="G548" s="19">
        <f>IF(Taxi_journeydata_clean!K547="","",F548*(1+1/EXP(B548)))</f>
        <v>6.6121902208826455</v>
      </c>
      <c r="H548" s="30">
        <f>IF(Taxi_journeydata_clean!K547="","",(G548-F548)/F548)</f>
        <v>0.50157606906605567</v>
      </c>
      <c r="I548" s="31">
        <f>IF(Taxi_journeydata_clean!K547="","",ROUND(ROUNDUP(H548,1),1))</f>
        <v>0.6</v>
      </c>
      <c r="J548" s="32">
        <f>IF(Taxi_journeydata_clean!K547="","",IF(I548&gt;200%,'Taxi_location&amp;demand'!F561,VLOOKUP(I548,'Taxi_location&amp;demand'!$E$5:$F$26,2,FALSE)))</f>
        <v>-8.8880000000000001E-2</v>
      </c>
      <c r="K548" s="32">
        <f>IF(Taxi_journeydata_clean!K547="","",1+J548)</f>
        <v>0.91112000000000004</v>
      </c>
      <c r="M548" s="19">
        <f>IF(Taxi_journeydata_clean!K547="","",F548*(1+R_/EXP(B548)))</f>
        <v>10.134241634828824</v>
      </c>
      <c r="N548" s="30">
        <f>IF(Taxi_journeydata_clean!K547="","",(M548-F548)/F548)</f>
        <v>1.3014060710069071</v>
      </c>
      <c r="O548" s="31">
        <f>IF(Taxi_journeydata_clean!K547="","",ROUND(ROUNDUP(N548,1),1))</f>
        <v>1.4</v>
      </c>
      <c r="P548" s="32">
        <f>IF(Taxi_journeydata_clean!K547="","",IF(O548&gt;200%,'Taxi_location&amp;demand'!F561,VLOOKUP(O548,'Taxi_location&amp;demand'!$E$5:$F$26,2,FALSE)))</f>
        <v>-0.5454</v>
      </c>
      <c r="Q548" s="32">
        <f>IF(Taxi_journeydata_clean!K547="","",1+P548)</f>
        <v>0.4546</v>
      </c>
      <c r="S548" t="str">
        <f>IF(Taxi_journeydata_clean!K547="","",VLOOKUP(Taxi_journeydata_clean!G547,'Taxi_location&amp;demand'!$A$5:$B$269,2,FALSE))</f>
        <v>A</v>
      </c>
      <c r="T548" t="str">
        <f>IF(Taxi_journeydata_clean!K547="","",VLOOKUP(Taxi_journeydata_clean!H547,'Taxi_location&amp;demand'!$A$5:$B$269,2,FALSE))</f>
        <v>A</v>
      </c>
      <c r="U548" t="str">
        <f>IF(Taxi_journeydata_clean!K547="","",IF(OR(S548="A",T548="A"),"Y","N"))</f>
        <v>Y</v>
      </c>
    </row>
    <row r="549" spans="2:21" x14ac:dyDescent="0.35">
      <c r="B549">
        <f>IF(Taxi_journeydata_clean!J548="","",Taxi_journeydata_clean!J548)</f>
        <v>3.9</v>
      </c>
      <c r="C549" s="18">
        <f>IF(Taxi_journeydata_clean!J548="","",Taxi_journeydata_clean!N548)</f>
        <v>19.383333338191733</v>
      </c>
      <c r="D549" s="19">
        <f>IF(Taxi_journeydata_clean!K548="","",Taxi_journeydata_clean!K548)</f>
        <v>15.5</v>
      </c>
      <c r="F549" s="19">
        <f>IF(Taxi_journeydata_clean!K548="","",Constant+Dist_Mult*Fare_analysis!B549+Dur_Mult*Fare_analysis!C549)</f>
        <v>15.89183333513094</v>
      </c>
      <c r="G549" s="19">
        <f>IF(Taxi_journeydata_clean!K548="","",F549*(1+1/EXP(B549)))</f>
        <v>16.213514418212142</v>
      </c>
      <c r="H549" s="30">
        <f>IF(Taxi_journeydata_clean!K548="","",(G549-F549)/F549)</f>
        <v>2.024191144580436E-2</v>
      </c>
      <c r="I549" s="31">
        <f>IF(Taxi_journeydata_clean!K548="","",ROUND(ROUNDUP(H549,1),1))</f>
        <v>0.1</v>
      </c>
      <c r="J549" s="32">
        <f>IF(Taxi_journeydata_clean!K548="","",IF(I549&gt;200%,'Taxi_location&amp;demand'!F562,VLOOKUP(I549,'Taxi_location&amp;demand'!$E$5:$F$26,2,FALSE)))</f>
        <v>-9.0899999999999991E-3</v>
      </c>
      <c r="K549" s="32">
        <f>IF(Taxi_journeydata_clean!K548="","",1+J549)</f>
        <v>0.99090999999999996</v>
      </c>
      <c r="M549" s="19">
        <f>IF(Taxi_journeydata_clean!K548="","",F549*(1+R_/EXP(B549)))</f>
        <v>16.726477849231198</v>
      </c>
      <c r="N549" s="30">
        <f>IF(Taxi_journeydata_clean!K548="","",(M549-F549)/F549)</f>
        <v>5.2520341517499389E-2</v>
      </c>
      <c r="O549" s="31">
        <f>IF(Taxi_journeydata_clean!K548="","",ROUND(ROUNDUP(N549,1),1))</f>
        <v>0.1</v>
      </c>
      <c r="P549" s="32">
        <f>IF(Taxi_journeydata_clean!K548="","",IF(O549&gt;200%,'Taxi_location&amp;demand'!F562,VLOOKUP(O549,'Taxi_location&amp;demand'!$E$5:$F$26,2,FALSE)))</f>
        <v>-9.0899999999999991E-3</v>
      </c>
      <c r="Q549" s="32">
        <f>IF(Taxi_journeydata_clean!K548="","",1+P549)</f>
        <v>0.99090999999999996</v>
      </c>
      <c r="S549" t="str">
        <f>IF(Taxi_journeydata_clean!K548="","",VLOOKUP(Taxi_journeydata_clean!G548,'Taxi_location&amp;demand'!$A$5:$B$269,2,FALSE))</f>
        <v>A</v>
      </c>
      <c r="T549" t="str">
        <f>IF(Taxi_journeydata_clean!K548="","",VLOOKUP(Taxi_journeydata_clean!H548,'Taxi_location&amp;demand'!$A$5:$B$269,2,FALSE))</f>
        <v>Bx</v>
      </c>
      <c r="U549" t="str">
        <f>IF(Taxi_journeydata_clean!K548="","",IF(OR(S549="A",T549="A"),"Y","N"))</f>
        <v>Y</v>
      </c>
    </row>
    <row r="550" spans="2:21" x14ac:dyDescent="0.35">
      <c r="B550">
        <f>IF(Taxi_journeydata_clean!J549="","",Taxi_journeydata_clean!J549)</f>
        <v>10.97</v>
      </c>
      <c r="C550" s="18">
        <f>IF(Taxi_journeydata_clean!J549="","",Taxi_journeydata_clean!N549)</f>
        <v>43.350000001955777</v>
      </c>
      <c r="D550" s="19">
        <f>IF(Taxi_journeydata_clean!K549="","",Taxi_journeydata_clean!K549)</f>
        <v>37</v>
      </c>
      <c r="F550" s="19">
        <f>IF(Taxi_journeydata_clean!K549="","",Constant+Dist_Mult*Fare_analysis!B550+Dur_Mult*Fare_analysis!C550)</f>
        <v>37.48550000072364</v>
      </c>
      <c r="G550" s="19">
        <f>IF(Taxi_journeydata_clean!K549="","",F550*(1+1/EXP(B550)))</f>
        <v>37.486145139047579</v>
      </c>
      <c r="H550" s="30">
        <f>IF(Taxi_journeydata_clean!K549="","",(G550-F550)/F550)</f>
        <v>1.721034330413003E-5</v>
      </c>
      <c r="I550" s="31">
        <f>IF(Taxi_journeydata_clean!K549="","",ROUND(ROUNDUP(H550,1),1))</f>
        <v>0.1</v>
      </c>
      <c r="J550" s="32">
        <f>IF(Taxi_journeydata_clean!K549="","",IF(I550&gt;200%,'Taxi_location&amp;demand'!F563,VLOOKUP(I550,'Taxi_location&amp;demand'!$E$5:$F$26,2,FALSE)))</f>
        <v>-9.0899999999999991E-3</v>
      </c>
      <c r="K550" s="32">
        <f>IF(Taxi_journeydata_clean!K549="","",1+J550)</f>
        <v>0.99090999999999996</v>
      </c>
      <c r="M550" s="19">
        <f>IF(Taxi_journeydata_clean!K549="","",F550*(1+R_/EXP(B550)))</f>
        <v>37.487173898230296</v>
      </c>
      <c r="N550" s="30">
        <f>IF(Taxi_journeydata_clean!K549="","",(M550-F550)/F550)</f>
        <v>4.4654533262824438E-5</v>
      </c>
      <c r="O550" s="31">
        <f>IF(Taxi_journeydata_clean!K549="","",ROUND(ROUNDUP(N550,1),1))</f>
        <v>0.1</v>
      </c>
      <c r="P550" s="32">
        <f>IF(Taxi_journeydata_clean!K549="","",IF(O550&gt;200%,'Taxi_location&amp;demand'!F563,VLOOKUP(O550,'Taxi_location&amp;demand'!$E$5:$F$26,2,FALSE)))</f>
        <v>-9.0899999999999991E-3</v>
      </c>
      <c r="Q550" s="32">
        <f>IF(Taxi_journeydata_clean!K549="","",1+P550)</f>
        <v>0.99090999999999996</v>
      </c>
      <c r="S550" t="str">
        <f>IF(Taxi_journeydata_clean!K549="","",VLOOKUP(Taxi_journeydata_clean!G549,'Taxi_location&amp;demand'!$A$5:$B$269,2,FALSE))</f>
        <v>B</v>
      </c>
      <c r="T550" t="str">
        <f>IF(Taxi_journeydata_clean!K549="","",VLOOKUP(Taxi_journeydata_clean!H549,'Taxi_location&amp;demand'!$A$5:$B$269,2,FALSE))</f>
        <v>B</v>
      </c>
      <c r="U550" t="str">
        <f>IF(Taxi_journeydata_clean!K549="","",IF(OR(S550="A",T550="A"),"Y","N"))</f>
        <v>N</v>
      </c>
    </row>
    <row r="551" spans="2:21" x14ac:dyDescent="0.35">
      <c r="B551">
        <f>IF(Taxi_journeydata_clean!J550="","",Taxi_journeydata_clean!J550)</f>
        <v>0.57999999999999996</v>
      </c>
      <c r="C551" s="18">
        <f>IF(Taxi_journeydata_clean!J550="","",Taxi_journeydata_clean!N550)</f>
        <v>4.1000000049825758</v>
      </c>
      <c r="D551" s="19">
        <f>IF(Taxi_journeydata_clean!K550="","",Taxi_journeydata_clean!K550)</f>
        <v>4.5</v>
      </c>
      <c r="F551" s="19">
        <f>IF(Taxi_journeydata_clean!K550="","",Constant+Dist_Mult*Fare_analysis!B551+Dur_Mult*Fare_analysis!C551)</f>
        <v>4.261000001843553</v>
      </c>
      <c r="G551" s="19">
        <f>IF(Taxi_journeydata_clean!K550="","",F551*(1+1/EXP(B551)))</f>
        <v>6.6467269428109335</v>
      </c>
      <c r="H551" s="30">
        <f>IF(Taxi_journeydata_clean!K550="","",(G551-F551)/F551)</f>
        <v>0.55989836656540204</v>
      </c>
      <c r="I551" s="31">
        <f>IF(Taxi_journeydata_clean!K550="","",ROUND(ROUNDUP(H551,1),1))</f>
        <v>0.6</v>
      </c>
      <c r="J551" s="32">
        <f>IF(Taxi_journeydata_clean!K550="","",IF(I551&gt;200%,'Taxi_location&amp;demand'!F564,VLOOKUP(I551,'Taxi_location&amp;demand'!$E$5:$F$26,2,FALSE)))</f>
        <v>-8.8880000000000001E-2</v>
      </c>
      <c r="K551" s="32">
        <f>IF(Taxi_journeydata_clean!K550="","",1+J551)</f>
        <v>0.91112000000000004</v>
      </c>
      <c r="M551" s="19">
        <f>IF(Taxi_journeydata_clean!K550="","",F551*(1+R_/EXP(B551)))</f>
        <v>10.451087041922802</v>
      </c>
      <c r="N551" s="30">
        <f>IF(Taxi_journeydata_clean!K550="","",(M551-F551)/F551)</f>
        <v>1.4527310578270507</v>
      </c>
      <c r="O551" s="31">
        <f>IF(Taxi_journeydata_clean!K550="","",ROUND(ROUNDUP(N551,1),1))</f>
        <v>1.5</v>
      </c>
      <c r="P551" s="32">
        <f>IF(Taxi_journeydata_clean!K550="","",IF(O551&gt;200%,'Taxi_location&amp;demand'!F564,VLOOKUP(O551,'Taxi_location&amp;demand'!$E$5:$F$26,2,FALSE)))</f>
        <v>-0.60599999999999998</v>
      </c>
      <c r="Q551" s="32">
        <f>IF(Taxi_journeydata_clean!K550="","",1+P551)</f>
        <v>0.39400000000000002</v>
      </c>
      <c r="S551" t="str">
        <f>IF(Taxi_journeydata_clean!K550="","",VLOOKUP(Taxi_journeydata_clean!G550,'Taxi_location&amp;demand'!$A$5:$B$269,2,FALSE))</f>
        <v>A</v>
      </c>
      <c r="T551" t="str">
        <f>IF(Taxi_journeydata_clean!K550="","",VLOOKUP(Taxi_journeydata_clean!H550,'Taxi_location&amp;demand'!$A$5:$B$269,2,FALSE))</f>
        <v>A</v>
      </c>
      <c r="U551" t="str">
        <f>IF(Taxi_journeydata_clean!K550="","",IF(OR(S551="A",T551="A"),"Y","N"))</f>
        <v>Y</v>
      </c>
    </row>
    <row r="552" spans="2:21" x14ac:dyDescent="0.35">
      <c r="B552">
        <f>IF(Taxi_journeydata_clean!J551="","",Taxi_journeydata_clean!J551)</f>
        <v>1.55</v>
      </c>
      <c r="C552" s="18">
        <f>IF(Taxi_journeydata_clean!J551="","",Taxi_journeydata_clean!N551)</f>
        <v>12.833333336748183</v>
      </c>
      <c r="D552" s="19">
        <f>IF(Taxi_journeydata_clean!K551="","",Taxi_journeydata_clean!K551)</f>
        <v>9</v>
      </c>
      <c r="F552" s="19">
        <f>IF(Taxi_journeydata_clean!K551="","",Constant+Dist_Mult*Fare_analysis!B552+Dur_Mult*Fare_analysis!C552)</f>
        <v>9.2383333345968275</v>
      </c>
      <c r="G552" s="19">
        <f>IF(Taxi_journeydata_clean!K551="","",F552*(1+1/EXP(B552)))</f>
        <v>11.199150866401062</v>
      </c>
      <c r="H552" s="30">
        <f>IF(Taxi_journeydata_clean!K551="","",(G552-F552)/F552)</f>
        <v>0.21224797382674301</v>
      </c>
      <c r="I552" s="31">
        <f>IF(Taxi_journeydata_clean!K551="","",ROUND(ROUNDUP(H552,1),1))</f>
        <v>0.3</v>
      </c>
      <c r="J552" s="32">
        <f>IF(Taxi_journeydata_clean!K551="","",IF(I552&gt;200%,'Taxi_location&amp;demand'!F565,VLOOKUP(I552,'Taxi_location&amp;demand'!$E$5:$F$26,2,FALSE)))</f>
        <v>-3.4340000000000002E-2</v>
      </c>
      <c r="K552" s="32">
        <f>IF(Taxi_journeydata_clean!K551="","",1+J552)</f>
        <v>0.96565999999999996</v>
      </c>
      <c r="M552" s="19">
        <f>IF(Taxi_journeydata_clean!K551="","",F552*(1+R_/EXP(B552)))</f>
        <v>14.325936187696156</v>
      </c>
      <c r="N552" s="30">
        <f>IF(Taxi_journeydata_clean!K551="","",(M552-F552)/F552)</f>
        <v>0.55070570294824261</v>
      </c>
      <c r="O552" s="31">
        <f>IF(Taxi_journeydata_clean!K551="","",ROUND(ROUNDUP(N552,1),1))</f>
        <v>0.6</v>
      </c>
      <c r="P552" s="32">
        <f>IF(Taxi_journeydata_clean!K551="","",IF(O552&gt;200%,'Taxi_location&amp;demand'!F565,VLOOKUP(O552,'Taxi_location&amp;demand'!$E$5:$F$26,2,FALSE)))</f>
        <v>-8.8880000000000001E-2</v>
      </c>
      <c r="Q552" s="32">
        <f>IF(Taxi_journeydata_clean!K551="","",1+P552)</f>
        <v>0.91112000000000004</v>
      </c>
      <c r="S552" t="str">
        <f>IF(Taxi_journeydata_clean!K551="","",VLOOKUP(Taxi_journeydata_clean!G551,'Taxi_location&amp;demand'!$A$5:$B$269,2,FALSE))</f>
        <v>Bx</v>
      </c>
      <c r="T552" t="str">
        <f>IF(Taxi_journeydata_clean!K551="","",VLOOKUP(Taxi_journeydata_clean!H551,'Taxi_location&amp;demand'!$A$5:$B$269,2,FALSE))</f>
        <v>Bx</v>
      </c>
      <c r="U552" t="str">
        <f>IF(Taxi_journeydata_clean!K551="","",IF(OR(S552="A",T552="A"),"Y","N"))</f>
        <v>N</v>
      </c>
    </row>
    <row r="553" spans="2:21" x14ac:dyDescent="0.35">
      <c r="B553">
        <f>IF(Taxi_journeydata_clean!J552="","",Taxi_journeydata_clean!J552)</f>
        <v>1.1100000000000001</v>
      </c>
      <c r="C553" s="18">
        <f>IF(Taxi_journeydata_clean!J552="","",Taxi_journeydata_clean!N552)</f>
        <v>11.883333334699273</v>
      </c>
      <c r="D553" s="19">
        <f>IF(Taxi_journeydata_clean!K552="","",Taxi_journeydata_clean!K552)</f>
        <v>9</v>
      </c>
      <c r="F553" s="19">
        <f>IF(Taxi_journeydata_clean!K552="","",Constant+Dist_Mult*Fare_analysis!B553+Dur_Mult*Fare_analysis!C553)</f>
        <v>8.0948333338387322</v>
      </c>
      <c r="G553" s="19">
        <f>IF(Taxi_journeydata_clean!K552="","",F553*(1+1/EXP(B553)))</f>
        <v>10.762558197415434</v>
      </c>
      <c r="H553" s="30">
        <f>IF(Taxi_journeydata_clean!K552="","",(G553-F553)/F553)</f>
        <v>0.32955896107518906</v>
      </c>
      <c r="I553" s="31">
        <f>IF(Taxi_journeydata_clean!K552="","",ROUND(ROUNDUP(H553,1),1))</f>
        <v>0.4</v>
      </c>
      <c r="J553" s="32">
        <f>IF(Taxi_journeydata_clean!K552="","",IF(I553&gt;200%,'Taxi_location&amp;demand'!F566,VLOOKUP(I553,'Taxi_location&amp;demand'!$E$5:$F$26,2,FALSE)))</f>
        <v>-4.6460000000000001E-2</v>
      </c>
      <c r="K553" s="32">
        <f>IF(Taxi_journeydata_clean!K552="","",1+J553)</f>
        <v>0.95354000000000005</v>
      </c>
      <c r="M553" s="19">
        <f>IF(Taxi_journeydata_clean!K552="","",F553*(1+R_/EXP(B553)))</f>
        <v>15.016601630518712</v>
      </c>
      <c r="N553" s="30">
        <f>IF(Taxi_journeydata_clean!K552="","",(M553-F553)/F553)</f>
        <v>0.85508472024309601</v>
      </c>
      <c r="O553" s="31">
        <f>IF(Taxi_journeydata_clean!K552="","",ROUND(ROUNDUP(N553,1),1))</f>
        <v>0.9</v>
      </c>
      <c r="P553" s="32">
        <f>IF(Taxi_journeydata_clean!K552="","",IF(O553&gt;200%,'Taxi_location&amp;demand'!F566,VLOOKUP(O553,'Taxi_location&amp;demand'!$E$5:$F$26,2,FALSE)))</f>
        <v>-0.19190000000000002</v>
      </c>
      <c r="Q553" s="32">
        <f>IF(Taxi_journeydata_clean!K552="","",1+P553)</f>
        <v>0.80810000000000004</v>
      </c>
      <c r="S553" t="str">
        <f>IF(Taxi_journeydata_clean!K552="","",VLOOKUP(Taxi_journeydata_clean!G552,'Taxi_location&amp;demand'!$A$5:$B$269,2,FALSE))</f>
        <v>B</v>
      </c>
      <c r="T553" t="str">
        <f>IF(Taxi_journeydata_clean!K552="","",VLOOKUP(Taxi_journeydata_clean!H552,'Taxi_location&amp;demand'!$A$5:$B$269,2,FALSE))</f>
        <v>B</v>
      </c>
      <c r="U553" t="str">
        <f>IF(Taxi_journeydata_clean!K552="","",IF(OR(S553="A",T553="A"),"Y","N"))</f>
        <v>N</v>
      </c>
    </row>
    <row r="554" spans="2:21" x14ac:dyDescent="0.35">
      <c r="B554">
        <f>IF(Taxi_journeydata_clean!J553="","",Taxi_journeydata_clean!J553)</f>
        <v>11.4</v>
      </c>
      <c r="C554" s="18">
        <f>IF(Taxi_journeydata_clean!J553="","",Taxi_journeydata_clean!N553)</f>
        <v>37.033333336003125</v>
      </c>
      <c r="D554" s="19">
        <f>IF(Taxi_journeydata_clean!K553="","",Taxi_journeydata_clean!K553)</f>
        <v>36</v>
      </c>
      <c r="F554" s="19">
        <f>IF(Taxi_journeydata_clean!K553="","",Constant+Dist_Mult*Fare_analysis!B554+Dur_Mult*Fare_analysis!C554)</f>
        <v>35.922333334321152</v>
      </c>
      <c r="G554" s="19">
        <f>IF(Taxi_journeydata_clean!K553="","",F554*(1+1/EXP(B554)))</f>
        <v>35.922735502259506</v>
      </c>
      <c r="H554" s="30">
        <f>IF(Taxi_journeydata_clean!K553="","",(G554-F554)/F554)</f>
        <v>1.1195484842569608E-5</v>
      </c>
      <c r="I554" s="31">
        <f>IF(Taxi_journeydata_clean!K553="","",ROUND(ROUNDUP(H554,1),1))</f>
        <v>0.1</v>
      </c>
      <c r="J554" s="32">
        <f>IF(Taxi_journeydata_clean!K553="","",IF(I554&gt;200%,'Taxi_location&amp;demand'!F567,VLOOKUP(I554,'Taxi_location&amp;demand'!$E$5:$F$26,2,FALSE)))</f>
        <v>-9.0899999999999991E-3</v>
      </c>
      <c r="K554" s="32">
        <f>IF(Taxi_journeydata_clean!K553="","",1+J554)</f>
        <v>0.99090999999999996</v>
      </c>
      <c r="M554" s="19">
        <f>IF(Taxi_journeydata_clean!K553="","",F554*(1+R_/EXP(B554)))</f>
        <v>35.923376812726161</v>
      </c>
      <c r="N554" s="30">
        <f>IF(Taxi_journeydata_clean!K553="","",(M554-F554)/F554)</f>
        <v>2.9048180008176178E-5</v>
      </c>
      <c r="O554" s="31">
        <f>IF(Taxi_journeydata_clean!K553="","",ROUND(ROUNDUP(N554,1),1))</f>
        <v>0.1</v>
      </c>
      <c r="P554" s="32">
        <f>IF(Taxi_journeydata_clean!K553="","",IF(O554&gt;200%,'Taxi_location&amp;demand'!F567,VLOOKUP(O554,'Taxi_location&amp;demand'!$E$5:$F$26,2,FALSE)))</f>
        <v>-9.0899999999999991E-3</v>
      </c>
      <c r="Q554" s="32">
        <f>IF(Taxi_journeydata_clean!K553="","",1+P554)</f>
        <v>0.99090999999999996</v>
      </c>
      <c r="S554" t="str">
        <f>IF(Taxi_journeydata_clean!K553="","",VLOOKUP(Taxi_journeydata_clean!G553,'Taxi_location&amp;demand'!$A$5:$B$269,2,FALSE))</f>
        <v>Q</v>
      </c>
      <c r="T554" t="str">
        <f>IF(Taxi_journeydata_clean!K553="","",VLOOKUP(Taxi_journeydata_clean!H553,'Taxi_location&amp;demand'!$A$5:$B$269,2,FALSE))</f>
        <v>Q</v>
      </c>
      <c r="U554" t="str">
        <f>IF(Taxi_journeydata_clean!K553="","",IF(OR(S554="A",T554="A"),"Y","N"))</f>
        <v>N</v>
      </c>
    </row>
    <row r="555" spans="2:21" x14ac:dyDescent="0.35">
      <c r="B555">
        <f>IF(Taxi_journeydata_clean!J554="","",Taxi_journeydata_clean!J554)</f>
        <v>2.5099999999999998</v>
      </c>
      <c r="C555" s="18">
        <f>IF(Taxi_journeydata_clean!J554="","",Taxi_journeydata_clean!N554)</f>
        <v>14.666666669072583</v>
      </c>
      <c r="D555" s="19">
        <f>IF(Taxi_journeydata_clean!K554="","",Taxi_journeydata_clean!K554)</f>
        <v>12</v>
      </c>
      <c r="F555" s="19">
        <f>IF(Taxi_journeydata_clean!K554="","",Constant+Dist_Mult*Fare_analysis!B555+Dur_Mult*Fare_analysis!C555)</f>
        <v>11.644666667556855</v>
      </c>
      <c r="G555" s="19">
        <f>IF(Taxi_journeydata_clean!K554="","",F555*(1+1/EXP(B555)))</f>
        <v>12.591008224176303</v>
      </c>
      <c r="H555" s="30">
        <f>IF(Taxi_journeydata_clean!K554="","",(G555-F555)/F555)</f>
        <v>8.1268239240891715E-2</v>
      </c>
      <c r="I555" s="31">
        <f>IF(Taxi_journeydata_clean!K554="","",ROUND(ROUNDUP(H555,1),1))</f>
        <v>0.1</v>
      </c>
      <c r="J555" s="32">
        <f>IF(Taxi_journeydata_clean!K554="","",IF(I555&gt;200%,'Taxi_location&amp;demand'!F568,VLOOKUP(I555,'Taxi_location&amp;demand'!$E$5:$F$26,2,FALSE)))</f>
        <v>-9.0899999999999991E-3</v>
      </c>
      <c r="K555" s="32">
        <f>IF(Taxi_journeydata_clean!K554="","",1+J555)</f>
        <v>0.99090999999999996</v>
      </c>
      <c r="M555" s="19">
        <f>IF(Taxi_journeydata_clean!K554="","",F555*(1+R_/EXP(B555)))</f>
        <v>14.100076171690279</v>
      </c>
      <c r="N555" s="30">
        <f>IF(Taxi_journeydata_clean!K554="","",(M555-F555)/F555)</f>
        <v>0.21086129592480546</v>
      </c>
      <c r="O555" s="31">
        <f>IF(Taxi_journeydata_clean!K554="","",ROUND(ROUNDUP(N555,1),1))</f>
        <v>0.3</v>
      </c>
      <c r="P555" s="32">
        <f>IF(Taxi_journeydata_clean!K554="","",IF(O555&gt;200%,'Taxi_location&amp;demand'!F568,VLOOKUP(O555,'Taxi_location&amp;demand'!$E$5:$F$26,2,FALSE)))</f>
        <v>-3.4340000000000002E-2</v>
      </c>
      <c r="Q555" s="32">
        <f>IF(Taxi_journeydata_clean!K554="","",1+P555)</f>
        <v>0.96565999999999996</v>
      </c>
      <c r="S555" t="str">
        <f>IF(Taxi_journeydata_clean!K554="","",VLOOKUP(Taxi_journeydata_clean!G554,'Taxi_location&amp;demand'!$A$5:$B$269,2,FALSE))</f>
        <v>Q</v>
      </c>
      <c r="T555" t="str">
        <f>IF(Taxi_journeydata_clean!K554="","",VLOOKUP(Taxi_journeydata_clean!H554,'Taxi_location&amp;demand'!$A$5:$B$269,2,FALSE))</f>
        <v>Q</v>
      </c>
      <c r="U555" t="str">
        <f>IF(Taxi_journeydata_clean!K554="","",IF(OR(S555="A",T555="A"),"Y","N"))</f>
        <v>N</v>
      </c>
    </row>
    <row r="556" spans="2:21" x14ac:dyDescent="0.35">
      <c r="B556">
        <f>IF(Taxi_journeydata_clean!J555="","",Taxi_journeydata_clean!J555)</f>
        <v>8.24</v>
      </c>
      <c r="C556" s="18">
        <f>IF(Taxi_journeydata_clean!J555="","",Taxi_journeydata_clean!N555)</f>
        <v>22.100000000791624</v>
      </c>
      <c r="D556" s="19">
        <f>IF(Taxi_journeydata_clean!K555="","",Taxi_journeydata_clean!K555)</f>
        <v>26</v>
      </c>
      <c r="F556" s="19">
        <f>IF(Taxi_journeydata_clean!K555="","",Constant+Dist_Mult*Fare_analysis!B556+Dur_Mult*Fare_analysis!C556)</f>
        <v>24.709000000292903</v>
      </c>
      <c r="G556" s="19">
        <f>IF(Taxi_journeydata_clean!K555="","",F556*(1+1/EXP(B556)))</f>
        <v>24.715520316212757</v>
      </c>
      <c r="H556" s="30">
        <f>IF(Taxi_journeydata_clean!K555="","",(G556-F556)/F556)</f>
        <v>2.6388424945471777E-4</v>
      </c>
      <c r="I556" s="31">
        <f>IF(Taxi_journeydata_clean!K555="","",ROUND(ROUNDUP(H556,1),1))</f>
        <v>0.1</v>
      </c>
      <c r="J556" s="32">
        <f>IF(Taxi_journeydata_clean!K555="","",IF(I556&gt;200%,'Taxi_location&amp;demand'!F569,VLOOKUP(I556,'Taxi_location&amp;demand'!$E$5:$F$26,2,FALSE)))</f>
        <v>-9.0899999999999991E-3</v>
      </c>
      <c r="K556" s="32">
        <f>IF(Taxi_journeydata_clean!K555="","",1+J556)</f>
        <v>0.99090999999999996</v>
      </c>
      <c r="M556" s="19">
        <f>IF(Taxi_journeydata_clean!K555="","",F556*(1+R_/EXP(B556)))</f>
        <v>24.725917830401468</v>
      </c>
      <c r="N556" s="30">
        <f>IF(Taxi_journeydata_clean!K555="","",(M556-F556)/F556)</f>
        <v>6.8468291344707822E-4</v>
      </c>
      <c r="O556" s="31">
        <f>IF(Taxi_journeydata_clean!K555="","",ROUND(ROUNDUP(N556,1),1))</f>
        <v>0.1</v>
      </c>
      <c r="P556" s="32">
        <f>IF(Taxi_journeydata_clean!K555="","",IF(O556&gt;200%,'Taxi_location&amp;demand'!F569,VLOOKUP(O556,'Taxi_location&amp;demand'!$E$5:$F$26,2,FALSE)))</f>
        <v>-9.0899999999999991E-3</v>
      </c>
      <c r="Q556" s="32">
        <f>IF(Taxi_journeydata_clean!K555="","",1+P556)</f>
        <v>0.99090999999999996</v>
      </c>
      <c r="S556" t="str">
        <f>IF(Taxi_journeydata_clean!K555="","",VLOOKUP(Taxi_journeydata_clean!G555,'Taxi_location&amp;demand'!$A$5:$B$269,2,FALSE))</f>
        <v>Q</v>
      </c>
      <c r="T556" t="str">
        <f>IF(Taxi_journeydata_clean!K555="","",VLOOKUP(Taxi_journeydata_clean!H555,'Taxi_location&amp;demand'!$A$5:$B$269,2,FALSE))</f>
        <v>Q</v>
      </c>
      <c r="U556" t="str">
        <f>IF(Taxi_journeydata_clean!K555="","",IF(OR(S556="A",T556="A"),"Y","N"))</f>
        <v>N</v>
      </c>
    </row>
    <row r="557" spans="2:21" x14ac:dyDescent="0.35">
      <c r="B557">
        <f>IF(Taxi_journeydata_clean!J556="","",Taxi_journeydata_clean!J556)</f>
        <v>1.08</v>
      </c>
      <c r="C557" s="18">
        <f>IF(Taxi_journeydata_clean!J556="","",Taxi_journeydata_clean!N556)</f>
        <v>4.0500000037718564</v>
      </c>
      <c r="D557" s="19">
        <f>IF(Taxi_journeydata_clean!K556="","",Taxi_journeydata_clean!K556)</f>
        <v>5.5</v>
      </c>
      <c r="F557" s="19">
        <f>IF(Taxi_journeydata_clean!K556="","",Constant+Dist_Mult*Fare_analysis!B557+Dur_Mult*Fare_analysis!C557)</f>
        <v>5.1425000013955868</v>
      </c>
      <c r="G557" s="19">
        <f>IF(Taxi_journeydata_clean!K556="","",F557*(1+1/EXP(B557)))</f>
        <v>6.8888699924986216</v>
      </c>
      <c r="H557" s="30">
        <f>IF(Taxi_journeydata_clean!K556="","",(G557-F557)/F557)</f>
        <v>0.33959552564493917</v>
      </c>
      <c r="I557" s="31">
        <f>IF(Taxi_journeydata_clean!K556="","",ROUND(ROUNDUP(H557,1),1))</f>
        <v>0.4</v>
      </c>
      <c r="J557" s="32">
        <f>IF(Taxi_journeydata_clean!K556="","",IF(I557&gt;200%,'Taxi_location&amp;demand'!F570,VLOOKUP(I557,'Taxi_location&amp;demand'!$E$5:$F$26,2,FALSE)))</f>
        <v>-4.6460000000000001E-2</v>
      </c>
      <c r="K557" s="32">
        <f>IF(Taxi_journeydata_clean!K556="","",1+J557)</f>
        <v>0.95354000000000005</v>
      </c>
      <c r="M557" s="19">
        <f>IF(Taxi_journeydata_clean!K556="","",F557*(1+R_/EXP(B557)))</f>
        <v>9.6736900816513032</v>
      </c>
      <c r="N557" s="30">
        <f>IF(Taxi_journeydata_clean!K556="","",(M557-F557)/F557)</f>
        <v>0.88112592688887281</v>
      </c>
      <c r="O557" s="31">
        <f>IF(Taxi_journeydata_clean!K556="","",ROUND(ROUNDUP(N557,1),1))</f>
        <v>0.9</v>
      </c>
      <c r="P557" s="32">
        <f>IF(Taxi_journeydata_clean!K556="","",IF(O557&gt;200%,'Taxi_location&amp;demand'!F570,VLOOKUP(O557,'Taxi_location&amp;demand'!$E$5:$F$26,2,FALSE)))</f>
        <v>-0.19190000000000002</v>
      </c>
      <c r="Q557" s="32">
        <f>IF(Taxi_journeydata_clean!K556="","",1+P557)</f>
        <v>0.80810000000000004</v>
      </c>
      <c r="S557" t="str">
        <f>IF(Taxi_journeydata_clean!K556="","",VLOOKUP(Taxi_journeydata_clean!G556,'Taxi_location&amp;demand'!$A$5:$B$269,2,FALSE))</f>
        <v>A</v>
      </c>
      <c r="T557" t="str">
        <f>IF(Taxi_journeydata_clean!K556="","",VLOOKUP(Taxi_journeydata_clean!H556,'Taxi_location&amp;demand'!$A$5:$B$269,2,FALSE))</f>
        <v>A</v>
      </c>
      <c r="U557" t="str">
        <f>IF(Taxi_journeydata_clean!K556="","",IF(OR(S557="A",T557="A"),"Y","N"))</f>
        <v>Y</v>
      </c>
    </row>
    <row r="558" spans="2:21" x14ac:dyDescent="0.35">
      <c r="B558">
        <f>IF(Taxi_journeydata_clean!J557="","",Taxi_journeydata_clean!J557)</f>
        <v>2.75</v>
      </c>
      <c r="C558" s="18">
        <f>IF(Taxi_journeydata_clean!J557="","",Taxi_journeydata_clean!N557)</f>
        <v>14.266666669864208</v>
      </c>
      <c r="D558" s="19">
        <f>IF(Taxi_journeydata_clean!K557="","",Taxi_journeydata_clean!K557)</f>
        <v>12.5</v>
      </c>
      <c r="F558" s="19">
        <f>IF(Taxi_journeydata_clean!K557="","",Constant+Dist_Mult*Fare_analysis!B558+Dur_Mult*Fare_analysis!C558)</f>
        <v>11.928666667849757</v>
      </c>
      <c r="G558" s="19">
        <f>IF(Taxi_journeydata_clean!K557="","",F558*(1+1/EXP(B558)))</f>
        <v>12.691240814973135</v>
      </c>
      <c r="H558" s="30">
        <f>IF(Taxi_journeydata_clean!K557="","",(G558-F558)/F558)</f>
        <v>6.3927861206707501E-2</v>
      </c>
      <c r="I558" s="31">
        <f>IF(Taxi_journeydata_clean!K557="","",ROUND(ROUNDUP(H558,1),1))</f>
        <v>0.1</v>
      </c>
      <c r="J558" s="32">
        <f>IF(Taxi_journeydata_clean!K557="","",IF(I558&gt;200%,'Taxi_location&amp;demand'!F571,VLOOKUP(I558,'Taxi_location&amp;demand'!$E$5:$F$26,2,FALSE)))</f>
        <v>-9.0899999999999991E-3</v>
      </c>
      <c r="K558" s="32">
        <f>IF(Taxi_journeydata_clean!K557="","",1+J558)</f>
        <v>0.99090999999999996</v>
      </c>
      <c r="M558" s="19">
        <f>IF(Taxi_journeydata_clean!K557="","",F558*(1+R_/EXP(B558)))</f>
        <v>13.907267095312699</v>
      </c>
      <c r="N558" s="30">
        <f>IF(Taxi_journeydata_clean!K557="","",(M558-F558)/F558)</f>
        <v>0.16586937019505141</v>
      </c>
      <c r="O558" s="31">
        <f>IF(Taxi_journeydata_clean!K557="","",ROUND(ROUNDUP(N558,1),1))</f>
        <v>0.2</v>
      </c>
      <c r="P558" s="32">
        <f>IF(Taxi_journeydata_clean!K557="","",IF(O558&gt;200%,'Taxi_location&amp;demand'!F571,VLOOKUP(O558,'Taxi_location&amp;demand'!$E$5:$F$26,2,FALSE)))</f>
        <v>-2.1210000000000003E-2</v>
      </c>
      <c r="Q558" s="32">
        <f>IF(Taxi_journeydata_clean!K557="","",1+P558)</f>
        <v>0.97879000000000005</v>
      </c>
      <c r="S558" t="str">
        <f>IF(Taxi_journeydata_clean!K557="","",VLOOKUP(Taxi_journeydata_clean!G557,'Taxi_location&amp;demand'!$A$5:$B$269,2,FALSE))</f>
        <v>A</v>
      </c>
      <c r="T558" t="str">
        <f>IF(Taxi_journeydata_clean!K557="","",VLOOKUP(Taxi_journeydata_clean!H557,'Taxi_location&amp;demand'!$A$5:$B$269,2,FALSE))</f>
        <v>A</v>
      </c>
      <c r="U558" t="str">
        <f>IF(Taxi_journeydata_clean!K557="","",IF(OR(S558="A",T558="A"),"Y","N"))</f>
        <v>Y</v>
      </c>
    </row>
    <row r="559" spans="2:21" x14ac:dyDescent="0.35">
      <c r="B559">
        <f>IF(Taxi_journeydata_clean!J558="","",Taxi_journeydata_clean!J558)</f>
        <v>1.35</v>
      </c>
      <c r="C559" s="18">
        <f>IF(Taxi_journeydata_clean!J558="","",Taxi_journeydata_clean!N558)</f>
        <v>9.7499999951105565</v>
      </c>
      <c r="D559" s="19">
        <f>IF(Taxi_journeydata_clean!K558="","",Taxi_journeydata_clean!K558)</f>
        <v>8.5</v>
      </c>
      <c r="F559" s="19">
        <f>IF(Taxi_journeydata_clean!K558="","",Constant+Dist_Mult*Fare_analysis!B559+Dur_Mult*Fare_analysis!C559)</f>
        <v>7.7374999981909056</v>
      </c>
      <c r="G559" s="19">
        <f>IF(Taxi_journeydata_clean!K558="","",F559*(1+1/EXP(B559)))</f>
        <v>9.7433715144695014</v>
      </c>
      <c r="H559" s="30">
        <f>IF(Taxi_journeydata_clean!K558="","",(G559-F559)/F559)</f>
        <v>0.25924026064589156</v>
      </c>
      <c r="I559" s="31">
        <f>IF(Taxi_journeydata_clean!K558="","",ROUND(ROUNDUP(H559,1),1))</f>
        <v>0.3</v>
      </c>
      <c r="J559" s="32">
        <f>IF(Taxi_journeydata_clean!K558="","",IF(I559&gt;200%,'Taxi_location&amp;demand'!F572,VLOOKUP(I559,'Taxi_location&amp;demand'!$E$5:$F$26,2,FALSE)))</f>
        <v>-3.4340000000000002E-2</v>
      </c>
      <c r="K559" s="32">
        <f>IF(Taxi_journeydata_clean!K558="","",1+J559)</f>
        <v>0.96565999999999996</v>
      </c>
      <c r="M559" s="19">
        <f>IF(Taxi_journeydata_clean!K558="","",F559*(1+R_/EXP(B559)))</f>
        <v>12.942001428662875</v>
      </c>
      <c r="N559" s="30">
        <f>IF(Taxi_journeydata_clean!K558="","",(M559-F559)/F559)</f>
        <v>0.67263346451551886</v>
      </c>
      <c r="O559" s="31">
        <f>IF(Taxi_journeydata_clean!K558="","",ROUND(ROUNDUP(N559,1),1))</f>
        <v>0.7</v>
      </c>
      <c r="P559" s="32">
        <f>IF(Taxi_journeydata_clean!K558="","",IF(O559&gt;200%,'Taxi_location&amp;demand'!F572,VLOOKUP(O559,'Taxi_location&amp;demand'!$E$5:$F$26,2,FALSE)))</f>
        <v>-0.1111</v>
      </c>
      <c r="Q559" s="32">
        <f>IF(Taxi_journeydata_clean!K558="","",1+P559)</f>
        <v>0.88890000000000002</v>
      </c>
      <c r="S559" t="str">
        <f>IF(Taxi_journeydata_clean!K558="","",VLOOKUP(Taxi_journeydata_clean!G558,'Taxi_location&amp;demand'!$A$5:$B$269,2,FALSE))</f>
        <v>Bx</v>
      </c>
      <c r="T559" t="str">
        <f>IF(Taxi_journeydata_clean!K558="","",VLOOKUP(Taxi_journeydata_clean!H558,'Taxi_location&amp;demand'!$A$5:$B$269,2,FALSE))</f>
        <v>Bx</v>
      </c>
      <c r="U559" t="str">
        <f>IF(Taxi_journeydata_clean!K558="","",IF(OR(S559="A",T559="A"),"Y","N"))</f>
        <v>N</v>
      </c>
    </row>
    <row r="560" spans="2:21" x14ac:dyDescent="0.35">
      <c r="B560">
        <f>IF(Taxi_journeydata_clean!J559="","",Taxi_journeydata_clean!J559)</f>
        <v>2.09</v>
      </c>
      <c r="C560" s="18">
        <f>IF(Taxi_journeydata_clean!J559="","",Taxi_journeydata_clean!N559)</f>
        <v>20.833333331393078</v>
      </c>
      <c r="D560" s="19">
        <f>IF(Taxi_journeydata_clean!K559="","",Taxi_journeydata_clean!K559)</f>
        <v>14</v>
      </c>
      <c r="F560" s="19">
        <f>IF(Taxi_journeydata_clean!K559="","",Constant+Dist_Mult*Fare_analysis!B560+Dur_Mult*Fare_analysis!C560)</f>
        <v>13.170333332615439</v>
      </c>
      <c r="G560" s="19">
        <f>IF(Taxi_journeydata_clean!K559="","",F560*(1+1/EXP(B560)))</f>
        <v>14.799334140287799</v>
      </c>
      <c r="H560" s="30">
        <f>IF(Taxi_journeydata_clean!K559="","",(G560-F560)/F560)</f>
        <v>0.12368713581745501</v>
      </c>
      <c r="I560" s="31">
        <f>IF(Taxi_journeydata_clean!K559="","",ROUND(ROUNDUP(H560,1),1))</f>
        <v>0.2</v>
      </c>
      <c r="J560" s="32">
        <f>IF(Taxi_journeydata_clean!K559="","",IF(I560&gt;200%,'Taxi_location&amp;demand'!F573,VLOOKUP(I560,'Taxi_location&amp;demand'!$E$5:$F$26,2,FALSE)))</f>
        <v>-2.1210000000000003E-2</v>
      </c>
      <c r="K560" s="32">
        <f>IF(Taxi_journeydata_clean!K559="","",1+J560)</f>
        <v>0.97879000000000005</v>
      </c>
      <c r="M560" s="19">
        <f>IF(Taxi_journeydata_clean!K559="","",F560*(1+R_/EXP(B560)))</f>
        <v>17.396993397812384</v>
      </c>
      <c r="N560" s="30">
        <f>IF(Taxi_journeydata_clean!K559="","",(M560-F560)/F560)</f>
        <v>0.32092278596547802</v>
      </c>
      <c r="O560" s="31">
        <f>IF(Taxi_journeydata_clean!K559="","",ROUND(ROUNDUP(N560,1),1))</f>
        <v>0.4</v>
      </c>
      <c r="P560" s="32">
        <f>IF(Taxi_journeydata_clean!K559="","",IF(O560&gt;200%,'Taxi_location&amp;demand'!F573,VLOOKUP(O560,'Taxi_location&amp;demand'!$E$5:$F$26,2,FALSE)))</f>
        <v>-4.6460000000000001E-2</v>
      </c>
      <c r="Q560" s="32">
        <f>IF(Taxi_journeydata_clean!K559="","",1+P560)</f>
        <v>0.95354000000000005</v>
      </c>
      <c r="S560" t="str">
        <f>IF(Taxi_journeydata_clean!K559="","",VLOOKUP(Taxi_journeydata_clean!G559,'Taxi_location&amp;demand'!$A$5:$B$269,2,FALSE))</f>
        <v>A</v>
      </c>
      <c r="T560" t="str">
        <f>IF(Taxi_journeydata_clean!K559="","",VLOOKUP(Taxi_journeydata_clean!H559,'Taxi_location&amp;demand'!$A$5:$B$269,2,FALSE))</f>
        <v>Bx</v>
      </c>
      <c r="U560" t="str">
        <f>IF(Taxi_journeydata_clean!K559="","",IF(OR(S560="A",T560="A"),"Y","N"))</f>
        <v>Y</v>
      </c>
    </row>
    <row r="561" spans="2:21" x14ac:dyDescent="0.35">
      <c r="B561">
        <f>IF(Taxi_journeydata_clean!J560="","",Taxi_journeydata_clean!J560)</f>
        <v>0.82</v>
      </c>
      <c r="C561" s="18">
        <f>IF(Taxi_journeydata_clean!J560="","",Taxi_journeydata_clean!N560)</f>
        <v>3.6000000033527613</v>
      </c>
      <c r="D561" s="19">
        <f>IF(Taxi_journeydata_clean!K560="","",Taxi_journeydata_clean!K560)</f>
        <v>4.5</v>
      </c>
      <c r="F561" s="19">
        <f>IF(Taxi_journeydata_clean!K560="","",Constant+Dist_Mult*Fare_analysis!B561+Dur_Mult*Fare_analysis!C561)</f>
        <v>4.5080000012405215</v>
      </c>
      <c r="G561" s="19">
        <f>IF(Taxi_journeydata_clean!K560="","",F561*(1+1/EXP(B561)))</f>
        <v>6.493465900299932</v>
      </c>
      <c r="H561" s="30">
        <f>IF(Taxi_journeydata_clean!K560="","",(G561-F561)/F561)</f>
        <v>0.44043165450599947</v>
      </c>
      <c r="I561" s="31">
        <f>IF(Taxi_journeydata_clean!K560="","",ROUND(ROUNDUP(H561,1),1))</f>
        <v>0.5</v>
      </c>
      <c r="J561" s="32">
        <f>IF(Taxi_journeydata_clean!K560="","",IF(I561&gt;200%,'Taxi_location&amp;demand'!F574,VLOOKUP(I561,'Taxi_location&amp;demand'!$E$5:$F$26,2,FALSE)))</f>
        <v>-6.7670000000000008E-2</v>
      </c>
      <c r="K561" s="32">
        <f>IF(Taxi_journeydata_clean!K560="","",1+J561)</f>
        <v>0.93232999999999999</v>
      </c>
      <c r="M561" s="19">
        <f>IF(Taxi_journeydata_clean!K560="","",F561*(1+R_/EXP(B561)))</f>
        <v>9.6595563337114267</v>
      </c>
      <c r="N561" s="30">
        <f>IF(Taxi_journeydata_clean!K560="","",(M561-F561)/F561)</f>
        <v>1.1427587247234448</v>
      </c>
      <c r="O561" s="31">
        <f>IF(Taxi_journeydata_clean!K560="","",ROUND(ROUNDUP(N561,1),1))</f>
        <v>1.2</v>
      </c>
      <c r="P561" s="32">
        <f>IF(Taxi_journeydata_clean!K560="","",IF(O561&gt;200%,'Taxi_location&amp;demand'!F574,VLOOKUP(O561,'Taxi_location&amp;demand'!$E$5:$F$26,2,FALSE)))</f>
        <v>-0.42419999999999997</v>
      </c>
      <c r="Q561" s="32">
        <f>IF(Taxi_journeydata_clean!K560="","",1+P561)</f>
        <v>0.57580000000000009</v>
      </c>
      <c r="S561" t="str">
        <f>IF(Taxi_journeydata_clean!K560="","",VLOOKUP(Taxi_journeydata_clean!G560,'Taxi_location&amp;demand'!$A$5:$B$269,2,FALSE))</f>
        <v>B</v>
      </c>
      <c r="T561" t="str">
        <f>IF(Taxi_journeydata_clean!K560="","",VLOOKUP(Taxi_journeydata_clean!H560,'Taxi_location&amp;demand'!$A$5:$B$269,2,FALSE))</f>
        <v>B</v>
      </c>
      <c r="U561" t="str">
        <f>IF(Taxi_journeydata_clean!K560="","",IF(OR(S561="A",T561="A"),"Y","N"))</f>
        <v>N</v>
      </c>
    </row>
    <row r="562" spans="2:21" x14ac:dyDescent="0.35">
      <c r="B562">
        <f>IF(Taxi_journeydata_clean!J561="","",Taxi_journeydata_clean!J561)</f>
        <v>3.88</v>
      </c>
      <c r="C562" s="18">
        <f>IF(Taxi_journeydata_clean!J561="","",Taxi_journeydata_clean!N561)</f>
        <v>9.5166666700970381</v>
      </c>
      <c r="D562" s="19">
        <f>IF(Taxi_journeydata_clean!K561="","",Taxi_journeydata_clean!K561)</f>
        <v>13</v>
      </c>
      <c r="F562" s="19">
        <f>IF(Taxi_journeydata_clean!K561="","",Constant+Dist_Mult*Fare_analysis!B562+Dur_Mult*Fare_analysis!C562)</f>
        <v>12.205166667935902</v>
      </c>
      <c r="G562" s="19">
        <f>IF(Taxi_journeydata_clean!K561="","",F562*(1+1/EXP(B562)))</f>
        <v>12.457213431109112</v>
      </c>
      <c r="H562" s="30">
        <f>IF(Taxi_journeydata_clean!K561="","",(G562-F562)/F562)</f>
        <v>2.0650825181712597E-2</v>
      </c>
      <c r="I562" s="31">
        <f>IF(Taxi_journeydata_clean!K561="","",ROUND(ROUNDUP(H562,1),1))</f>
        <v>0.1</v>
      </c>
      <c r="J562" s="32">
        <f>IF(Taxi_journeydata_clean!K561="","",IF(I562&gt;200%,'Taxi_location&amp;demand'!F575,VLOOKUP(I562,'Taxi_location&amp;demand'!$E$5:$F$26,2,FALSE)))</f>
        <v>-9.0899999999999991E-3</v>
      </c>
      <c r="K562" s="32">
        <f>IF(Taxi_journeydata_clean!K561="","",1+J562)</f>
        <v>0.99090999999999996</v>
      </c>
      <c r="M562" s="19">
        <f>IF(Taxi_journeydata_clean!K561="","",F562*(1+R_/EXP(B562)))</f>
        <v>12.859135642935101</v>
      </c>
      <c r="N562" s="30">
        <f>IF(Taxi_journeydata_clean!K561="","",(M562-F562)/F562)</f>
        <v>5.3581322794815686E-2</v>
      </c>
      <c r="O562" s="31">
        <f>IF(Taxi_journeydata_clean!K561="","",ROUND(ROUNDUP(N562,1),1))</f>
        <v>0.1</v>
      </c>
      <c r="P562" s="32">
        <f>IF(Taxi_journeydata_clean!K561="","",IF(O562&gt;200%,'Taxi_location&amp;demand'!F575,VLOOKUP(O562,'Taxi_location&amp;demand'!$E$5:$F$26,2,FALSE)))</f>
        <v>-9.0899999999999991E-3</v>
      </c>
      <c r="Q562" s="32">
        <f>IF(Taxi_journeydata_clean!K561="","",1+P562)</f>
        <v>0.99090999999999996</v>
      </c>
      <c r="S562" t="str">
        <f>IF(Taxi_journeydata_clean!K561="","",VLOOKUP(Taxi_journeydata_clean!G561,'Taxi_location&amp;demand'!$A$5:$B$269,2,FALSE))</f>
        <v>Q</v>
      </c>
      <c r="T562" t="str">
        <f>IF(Taxi_journeydata_clean!K561="","",VLOOKUP(Taxi_journeydata_clean!H561,'Taxi_location&amp;demand'!$A$5:$B$269,2,FALSE))</f>
        <v>Q</v>
      </c>
      <c r="U562" t="str">
        <f>IF(Taxi_journeydata_clean!K561="","",IF(OR(S562="A",T562="A"),"Y","N"))</f>
        <v>N</v>
      </c>
    </row>
    <row r="563" spans="2:21" x14ac:dyDescent="0.35">
      <c r="B563">
        <f>IF(Taxi_journeydata_clean!J562="","",Taxi_journeydata_clean!J562)</f>
        <v>2.56</v>
      </c>
      <c r="C563" s="18">
        <f>IF(Taxi_journeydata_clean!J562="","",Taxi_journeydata_clean!N562)</f>
        <v>7.7666666696313769</v>
      </c>
      <c r="D563" s="19">
        <f>IF(Taxi_journeydata_clean!K562="","",Taxi_journeydata_clean!K562)</f>
        <v>9.5</v>
      </c>
      <c r="F563" s="19">
        <f>IF(Taxi_journeydata_clean!K562="","",Constant+Dist_Mult*Fare_analysis!B563+Dur_Mult*Fare_analysis!C563)</f>
        <v>9.1816666677636096</v>
      </c>
      <c r="G563" s="19">
        <f>IF(Taxi_journeydata_clean!K562="","",F563*(1+1/EXP(B563)))</f>
        <v>9.8914530263519733</v>
      </c>
      <c r="H563" s="30">
        <f>IF(Taxi_journeydata_clean!K562="","",(G563-F563)/F563)</f>
        <v>7.7304740443299852E-2</v>
      </c>
      <c r="I563" s="31">
        <f>IF(Taxi_journeydata_clean!K562="","",ROUND(ROUNDUP(H563,1),1))</f>
        <v>0.1</v>
      </c>
      <c r="J563" s="32">
        <f>IF(Taxi_journeydata_clean!K562="","",IF(I563&gt;200%,'Taxi_location&amp;demand'!F576,VLOOKUP(I563,'Taxi_location&amp;demand'!$E$5:$F$26,2,FALSE)))</f>
        <v>-9.0899999999999991E-3</v>
      </c>
      <c r="K563" s="32">
        <f>IF(Taxi_journeydata_clean!K562="","",1+J563)</f>
        <v>0.99090999999999996</v>
      </c>
      <c r="M563" s="19">
        <f>IF(Taxi_journeydata_clean!K562="","",F563*(1+R_/EXP(B563)))</f>
        <v>11.023302130764797</v>
      </c>
      <c r="N563" s="30">
        <f>IF(Taxi_journeydata_clean!K562="","",(M563-F563)/F563)</f>
        <v>0.20057746917202748</v>
      </c>
      <c r="O563" s="31">
        <f>IF(Taxi_journeydata_clean!K562="","",ROUND(ROUNDUP(N563,1),1))</f>
        <v>0.3</v>
      </c>
      <c r="P563" s="32">
        <f>IF(Taxi_journeydata_clean!K562="","",IF(O563&gt;200%,'Taxi_location&amp;demand'!F576,VLOOKUP(O563,'Taxi_location&amp;demand'!$E$5:$F$26,2,FALSE)))</f>
        <v>-3.4340000000000002E-2</v>
      </c>
      <c r="Q563" s="32">
        <f>IF(Taxi_journeydata_clean!K562="","",1+P563)</f>
        <v>0.96565999999999996</v>
      </c>
      <c r="S563" t="str">
        <f>IF(Taxi_journeydata_clean!K562="","",VLOOKUP(Taxi_journeydata_clean!G562,'Taxi_location&amp;demand'!$A$5:$B$269,2,FALSE))</f>
        <v>A</v>
      </c>
      <c r="T563" t="str">
        <f>IF(Taxi_journeydata_clean!K562="","",VLOOKUP(Taxi_journeydata_clean!H562,'Taxi_location&amp;demand'!$A$5:$B$269,2,FALSE))</f>
        <v>Bx</v>
      </c>
      <c r="U563" t="str">
        <f>IF(Taxi_journeydata_clean!K562="","",IF(OR(S563="A",T563="A"),"Y","N"))</f>
        <v>Y</v>
      </c>
    </row>
    <row r="564" spans="2:21" x14ac:dyDescent="0.35">
      <c r="B564">
        <f>IF(Taxi_journeydata_clean!J563="","",Taxi_journeydata_clean!J563)</f>
        <v>4.83</v>
      </c>
      <c r="C564" s="18">
        <f>IF(Taxi_journeydata_clean!J563="","",Taxi_journeydata_clean!N563)</f>
        <v>20.333333329763263</v>
      </c>
      <c r="D564" s="19">
        <f>IF(Taxi_journeydata_clean!K563="","",Taxi_journeydata_clean!K563)</f>
        <v>17</v>
      </c>
      <c r="F564" s="19">
        <f>IF(Taxi_journeydata_clean!K563="","",Constant+Dist_Mult*Fare_analysis!B564+Dur_Mult*Fare_analysis!C564)</f>
        <v>17.917333332012408</v>
      </c>
      <c r="G564" s="19">
        <f>IF(Taxi_journeydata_clean!K563="","",F564*(1+1/EXP(B564)))</f>
        <v>18.060430495697741</v>
      </c>
      <c r="H564" s="30">
        <f>IF(Taxi_journeydata_clean!K563="","",(G564-F564)/F564)</f>
        <v>7.9865212659556376E-3</v>
      </c>
      <c r="I564" s="31">
        <f>IF(Taxi_journeydata_clean!K563="","",ROUND(ROUNDUP(H564,1),1))</f>
        <v>0.1</v>
      </c>
      <c r="J564" s="32">
        <f>IF(Taxi_journeydata_clean!K563="","",IF(I564&gt;200%,'Taxi_location&amp;demand'!F577,VLOOKUP(I564,'Taxi_location&amp;demand'!$E$5:$F$26,2,FALSE)))</f>
        <v>-9.0899999999999991E-3</v>
      </c>
      <c r="K564" s="32">
        <f>IF(Taxi_journeydata_clean!K563="","",1+J564)</f>
        <v>0.99090999999999996</v>
      </c>
      <c r="M564" s="19">
        <f>IF(Taxi_journeydata_clean!K563="","",F564*(1+R_/EXP(B564)))</f>
        <v>18.28861802649697</v>
      </c>
      <c r="N564" s="30">
        <f>IF(Taxi_journeydata_clean!K563="","",(M564-F564)/F564)</f>
        <v>2.0722095615712938E-2</v>
      </c>
      <c r="O564" s="31">
        <f>IF(Taxi_journeydata_clean!K563="","",ROUND(ROUNDUP(N564,1),1))</f>
        <v>0.1</v>
      </c>
      <c r="P564" s="32">
        <f>IF(Taxi_journeydata_clean!K563="","",IF(O564&gt;200%,'Taxi_location&amp;demand'!F577,VLOOKUP(O564,'Taxi_location&amp;demand'!$E$5:$F$26,2,FALSE)))</f>
        <v>-9.0899999999999991E-3</v>
      </c>
      <c r="Q564" s="32">
        <f>IF(Taxi_journeydata_clean!K563="","",1+P564)</f>
        <v>0.99090999999999996</v>
      </c>
      <c r="S564" t="str">
        <f>IF(Taxi_journeydata_clean!K563="","",VLOOKUP(Taxi_journeydata_clean!G563,'Taxi_location&amp;demand'!$A$5:$B$269,2,FALSE))</f>
        <v>B</v>
      </c>
      <c r="T564" t="str">
        <f>IF(Taxi_journeydata_clean!K563="","",VLOOKUP(Taxi_journeydata_clean!H563,'Taxi_location&amp;demand'!$A$5:$B$269,2,FALSE))</f>
        <v>B</v>
      </c>
      <c r="U564" t="str">
        <f>IF(Taxi_journeydata_clean!K563="","",IF(OR(S564="A",T564="A"),"Y","N"))</f>
        <v>N</v>
      </c>
    </row>
    <row r="565" spans="2:21" x14ac:dyDescent="0.35">
      <c r="B565">
        <f>IF(Taxi_journeydata_clean!J564="","",Taxi_journeydata_clean!J564)</f>
        <v>1.5</v>
      </c>
      <c r="C565" s="18">
        <f>IF(Taxi_journeydata_clean!J564="","",Taxi_journeydata_clean!N564)</f>
        <v>7.4166666716337204</v>
      </c>
      <c r="D565" s="19">
        <f>IF(Taxi_journeydata_clean!K564="","",Taxi_journeydata_clean!K564)</f>
        <v>7</v>
      </c>
      <c r="F565" s="19">
        <f>IF(Taxi_journeydata_clean!K564="","",Constant+Dist_Mult*Fare_analysis!B565+Dur_Mult*Fare_analysis!C565)</f>
        <v>7.1441666685044769</v>
      </c>
      <c r="G565" s="19">
        <f>IF(Taxi_journeydata_clean!K564="","",F565*(1+1/EXP(B565)))</f>
        <v>8.7382457213749554</v>
      </c>
      <c r="H565" s="30">
        <f>IF(Taxi_journeydata_clean!K564="","",(G565-F565)/F565)</f>
        <v>0.22313016014842985</v>
      </c>
      <c r="I565" s="31">
        <f>IF(Taxi_journeydata_clean!K564="","",ROUND(ROUNDUP(H565,1),1))</f>
        <v>0.3</v>
      </c>
      <c r="J565" s="32">
        <f>IF(Taxi_journeydata_clean!K564="","",IF(I565&gt;200%,'Taxi_location&amp;demand'!F578,VLOOKUP(I565,'Taxi_location&amp;demand'!$E$5:$F$26,2,FALSE)))</f>
        <v>-3.4340000000000002E-2</v>
      </c>
      <c r="K565" s="32">
        <f>IF(Taxi_journeydata_clean!K564="","",1+J565)</f>
        <v>0.96565999999999996</v>
      </c>
      <c r="M565" s="19">
        <f>IF(Taxi_journeydata_clean!K564="","",F565*(1+R_/EXP(B565)))</f>
        <v>11.280217578854771</v>
      </c>
      <c r="N565" s="30">
        <f>IF(Taxi_journeydata_clean!K564="","",(M565-F565)/F565)</f>
        <v>0.57894098811892825</v>
      </c>
      <c r="O565" s="31">
        <f>IF(Taxi_journeydata_clean!K564="","",ROUND(ROUNDUP(N565,1),1))</f>
        <v>0.6</v>
      </c>
      <c r="P565" s="32">
        <f>IF(Taxi_journeydata_clean!K564="","",IF(O565&gt;200%,'Taxi_location&amp;demand'!F578,VLOOKUP(O565,'Taxi_location&amp;demand'!$E$5:$F$26,2,FALSE)))</f>
        <v>-8.8880000000000001E-2</v>
      </c>
      <c r="Q565" s="32">
        <f>IF(Taxi_journeydata_clean!K564="","",1+P565)</f>
        <v>0.91112000000000004</v>
      </c>
      <c r="S565" t="str">
        <f>IF(Taxi_journeydata_clean!K564="","",VLOOKUP(Taxi_journeydata_clean!G564,'Taxi_location&amp;demand'!$A$5:$B$269,2,FALSE))</f>
        <v>B</v>
      </c>
      <c r="T565" t="str">
        <f>IF(Taxi_journeydata_clean!K564="","",VLOOKUP(Taxi_journeydata_clean!H564,'Taxi_location&amp;demand'!$A$5:$B$269,2,FALSE))</f>
        <v>B</v>
      </c>
      <c r="U565" t="str">
        <f>IF(Taxi_journeydata_clean!K564="","",IF(OR(S565="A",T565="A"),"Y","N"))</f>
        <v>N</v>
      </c>
    </row>
    <row r="566" spans="2:21" x14ac:dyDescent="0.35">
      <c r="B566">
        <f>IF(Taxi_journeydata_clean!J565="","",Taxi_journeydata_clean!J565)</f>
        <v>5.5</v>
      </c>
      <c r="C566" s="18">
        <f>IF(Taxi_journeydata_clean!J565="","",Taxi_journeydata_clean!N565)</f>
        <v>33.999999995576218</v>
      </c>
      <c r="D566" s="19">
        <f>IF(Taxi_journeydata_clean!K565="","",Taxi_journeydata_clean!K565)</f>
        <v>22.5</v>
      </c>
      <c r="F566" s="19">
        <f>IF(Taxi_journeydata_clean!K565="","",Constant+Dist_Mult*Fare_analysis!B566+Dur_Mult*Fare_analysis!C566)</f>
        <v>24.179999998363201</v>
      </c>
      <c r="G566" s="19">
        <f>IF(Taxi_journeydata_clean!K565="","",F566*(1+1/EXP(B566)))</f>
        <v>24.278818131738571</v>
      </c>
      <c r="H566" s="30">
        <f>IF(Taxi_journeydata_clean!K565="","",(G566-F566)/F566)</f>
        <v>4.0867714384640215E-3</v>
      </c>
      <c r="I566" s="31">
        <f>IF(Taxi_journeydata_clean!K565="","",ROUND(ROUNDUP(H566,1),1))</f>
        <v>0.1</v>
      </c>
      <c r="J566" s="32">
        <f>IF(Taxi_journeydata_clean!K565="","",IF(I566&gt;200%,'Taxi_location&amp;demand'!F579,VLOOKUP(I566,'Taxi_location&amp;demand'!$E$5:$F$26,2,FALSE)))</f>
        <v>-9.0899999999999991E-3</v>
      </c>
      <c r="K566" s="32">
        <f>IF(Taxi_journeydata_clean!K565="","",1+J566)</f>
        <v>0.99090999999999996</v>
      </c>
      <c r="M566" s="19">
        <f>IF(Taxi_journeydata_clean!K565="","",F566*(1+R_/EXP(B566)))</f>
        <v>24.436396837510131</v>
      </c>
      <c r="N566" s="30">
        <f>IF(Taxi_journeydata_clean!K565="","",(M566-F566)/F566)</f>
        <v>1.0603674076273214E-2</v>
      </c>
      <c r="O566" s="31">
        <f>IF(Taxi_journeydata_clean!K565="","",ROUND(ROUNDUP(N566,1),1))</f>
        <v>0.1</v>
      </c>
      <c r="P566" s="32">
        <f>IF(Taxi_journeydata_clean!K565="","",IF(O566&gt;200%,'Taxi_location&amp;demand'!F579,VLOOKUP(O566,'Taxi_location&amp;demand'!$E$5:$F$26,2,FALSE)))</f>
        <v>-9.0899999999999991E-3</v>
      </c>
      <c r="Q566" s="32">
        <f>IF(Taxi_journeydata_clean!K565="","",1+P566)</f>
        <v>0.99090999999999996</v>
      </c>
      <c r="S566" t="str">
        <f>IF(Taxi_journeydata_clean!K565="","",VLOOKUP(Taxi_journeydata_clean!G565,'Taxi_location&amp;demand'!$A$5:$B$269,2,FALSE))</f>
        <v>B</v>
      </c>
      <c r="T566" t="str">
        <f>IF(Taxi_journeydata_clean!K565="","",VLOOKUP(Taxi_journeydata_clean!H565,'Taxi_location&amp;demand'!$A$5:$B$269,2,FALSE))</f>
        <v>Q</v>
      </c>
      <c r="U566" t="str">
        <f>IF(Taxi_journeydata_clean!K565="","",IF(OR(S566="A",T566="A"),"Y","N"))</f>
        <v>N</v>
      </c>
    </row>
    <row r="567" spans="2:21" x14ac:dyDescent="0.35">
      <c r="B567">
        <f>IF(Taxi_journeydata_clean!J566="","",Taxi_journeydata_clean!J566)</f>
        <v>0.63</v>
      </c>
      <c r="C567" s="18">
        <f>IF(Taxi_journeydata_clean!J566="","",Taxi_journeydata_clean!N566)</f>
        <v>4.883333332836628</v>
      </c>
      <c r="D567" s="19">
        <f>IF(Taxi_journeydata_clean!K566="","",Taxi_journeydata_clean!K566)</f>
        <v>5</v>
      </c>
      <c r="F567" s="19">
        <f>IF(Taxi_journeydata_clean!K566="","",Constant+Dist_Mult*Fare_analysis!B567+Dur_Mult*Fare_analysis!C567)</f>
        <v>4.6408333331495522</v>
      </c>
      <c r="G567" s="19">
        <f>IF(Taxi_journeydata_clean!K566="","",F567*(1+1/EXP(B567)))</f>
        <v>7.1125031162245147</v>
      </c>
      <c r="H567" s="30">
        <f>IF(Taxi_journeydata_clean!K566="","",(G567-F567)/F567)</f>
        <v>0.5325918010068974</v>
      </c>
      <c r="I567" s="31">
        <f>IF(Taxi_journeydata_clean!K566="","",ROUND(ROUNDUP(H567,1),1))</f>
        <v>0.6</v>
      </c>
      <c r="J567" s="32">
        <f>IF(Taxi_journeydata_clean!K566="","",IF(I567&gt;200%,'Taxi_location&amp;demand'!F580,VLOOKUP(I567,'Taxi_location&amp;demand'!$E$5:$F$26,2,FALSE)))</f>
        <v>-8.8880000000000001E-2</v>
      </c>
      <c r="K567" s="32">
        <f>IF(Taxi_journeydata_clean!K566="","",1+J567)</f>
        <v>0.91112000000000004</v>
      </c>
      <c r="M567" s="19">
        <f>IF(Taxi_journeydata_clean!K566="","",F567*(1+R_/EXP(B567)))</f>
        <v>11.053910550345217</v>
      </c>
      <c r="N567" s="30">
        <f>IF(Taxi_journeydata_clean!K566="","",(M567-F567)/F567)</f>
        <v>1.381880528091139</v>
      </c>
      <c r="O567" s="31">
        <f>IF(Taxi_journeydata_clean!K566="","",ROUND(ROUNDUP(N567,1),1))</f>
        <v>1.4</v>
      </c>
      <c r="P567" s="32">
        <f>IF(Taxi_journeydata_clean!K566="","",IF(O567&gt;200%,'Taxi_location&amp;demand'!F580,VLOOKUP(O567,'Taxi_location&amp;demand'!$E$5:$F$26,2,FALSE)))</f>
        <v>-0.5454</v>
      </c>
      <c r="Q567" s="32">
        <f>IF(Taxi_journeydata_clean!K566="","",1+P567)</f>
        <v>0.4546</v>
      </c>
      <c r="S567" t="str">
        <f>IF(Taxi_journeydata_clean!K566="","",VLOOKUP(Taxi_journeydata_clean!G566,'Taxi_location&amp;demand'!$A$5:$B$269,2,FALSE))</f>
        <v>A</v>
      </c>
      <c r="T567" t="str">
        <f>IF(Taxi_journeydata_clean!K566="","",VLOOKUP(Taxi_journeydata_clean!H566,'Taxi_location&amp;demand'!$A$5:$B$269,2,FALSE))</f>
        <v>A</v>
      </c>
      <c r="U567" t="str">
        <f>IF(Taxi_journeydata_clean!K566="","",IF(OR(S567="A",T567="A"),"Y","N"))</f>
        <v>Y</v>
      </c>
    </row>
    <row r="568" spans="2:21" x14ac:dyDescent="0.35">
      <c r="B568">
        <f>IF(Taxi_journeydata_clean!J567="","",Taxi_journeydata_clean!J567)</f>
        <v>0.78</v>
      </c>
      <c r="C568" s="18">
        <f>IF(Taxi_journeydata_clean!J567="","",Taxi_journeydata_clean!N567)</f>
        <v>5.0499999965541065</v>
      </c>
      <c r="D568" s="19">
        <f>IF(Taxi_journeydata_clean!K567="","",Taxi_journeydata_clean!K567)</f>
        <v>5.5</v>
      </c>
      <c r="F568" s="19">
        <f>IF(Taxi_journeydata_clean!K567="","",Constant+Dist_Mult*Fare_analysis!B568+Dur_Mult*Fare_analysis!C568)</f>
        <v>4.9724999987250191</v>
      </c>
      <c r="G568" s="19">
        <f>IF(Taxi_journeydata_clean!K567="","",F568*(1+1/EXP(B568)))</f>
        <v>7.2519238893557842</v>
      </c>
      <c r="H568" s="30">
        <f>IF(Taxi_journeydata_clean!K567="","",(G568-F568)/F568)</f>
        <v>0.45840601130522352</v>
      </c>
      <c r="I568" s="31">
        <f>IF(Taxi_journeydata_clean!K567="","",ROUND(ROUNDUP(H568,1),1))</f>
        <v>0.5</v>
      </c>
      <c r="J568" s="32">
        <f>IF(Taxi_journeydata_clean!K567="","",IF(I568&gt;200%,'Taxi_location&amp;demand'!F581,VLOOKUP(I568,'Taxi_location&amp;demand'!$E$5:$F$26,2,FALSE)))</f>
        <v>-6.7670000000000008E-2</v>
      </c>
      <c r="K568" s="32">
        <f>IF(Taxi_journeydata_clean!K567="","",1+J568)</f>
        <v>0.93232999999999999</v>
      </c>
      <c r="M568" s="19">
        <f>IF(Taxi_journeydata_clean!K567="","",F568*(1+R_/EXP(B568)))</f>
        <v>10.886769583373786</v>
      </c>
      <c r="N568" s="30">
        <f>IF(Taxi_journeydata_clean!K567="","",(M568-F568)/F568)</f>
        <v>1.1893955929945146</v>
      </c>
      <c r="O568" s="31">
        <f>IF(Taxi_journeydata_clean!K567="","",ROUND(ROUNDUP(N568,1),1))</f>
        <v>1.2</v>
      </c>
      <c r="P568" s="32">
        <f>IF(Taxi_journeydata_clean!K567="","",IF(O568&gt;200%,'Taxi_location&amp;demand'!F581,VLOOKUP(O568,'Taxi_location&amp;demand'!$E$5:$F$26,2,FALSE)))</f>
        <v>-0.42419999999999997</v>
      </c>
      <c r="Q568" s="32">
        <f>IF(Taxi_journeydata_clean!K567="","",1+P568)</f>
        <v>0.57580000000000009</v>
      </c>
      <c r="S568" t="str">
        <f>IF(Taxi_journeydata_clean!K567="","",VLOOKUP(Taxi_journeydata_clean!G567,'Taxi_location&amp;demand'!$A$5:$B$269,2,FALSE))</f>
        <v>A</v>
      </c>
      <c r="T568" t="str">
        <f>IF(Taxi_journeydata_clean!K567="","",VLOOKUP(Taxi_journeydata_clean!H567,'Taxi_location&amp;demand'!$A$5:$B$269,2,FALSE))</f>
        <v>A</v>
      </c>
      <c r="U568" t="str">
        <f>IF(Taxi_journeydata_clean!K567="","",IF(OR(S568="A",T568="A"),"Y","N"))</f>
        <v>Y</v>
      </c>
    </row>
    <row r="569" spans="2:21" x14ac:dyDescent="0.35">
      <c r="B569">
        <f>IF(Taxi_journeydata_clean!J568="","",Taxi_journeydata_clean!J568)</f>
        <v>5.84</v>
      </c>
      <c r="C569" s="18">
        <f>IF(Taxi_journeydata_clean!J568="","",Taxi_journeydata_clean!N568)</f>
        <v>13.249999996041879</v>
      </c>
      <c r="D569" s="19">
        <f>IF(Taxi_journeydata_clean!K568="","",Taxi_journeydata_clean!K568)</f>
        <v>18.5</v>
      </c>
      <c r="F569" s="19">
        <f>IF(Taxi_journeydata_clean!K568="","",Constant+Dist_Mult*Fare_analysis!B569+Dur_Mult*Fare_analysis!C569)</f>
        <v>17.114499998535493</v>
      </c>
      <c r="G569" s="19">
        <f>IF(Taxi_journeydata_clean!K568="","",F569*(1+1/EXP(B569)))</f>
        <v>17.164283385650702</v>
      </c>
      <c r="H569" s="30">
        <f>IF(Taxi_journeydata_clean!K568="","",(G569-F569)/F569)</f>
        <v>2.9088426258125524E-3</v>
      </c>
      <c r="I569" s="31">
        <f>IF(Taxi_journeydata_clean!K568="","",ROUND(ROUNDUP(H569,1),1))</f>
        <v>0.1</v>
      </c>
      <c r="J569" s="32">
        <f>IF(Taxi_journeydata_clean!K568="","",IF(I569&gt;200%,'Taxi_location&amp;demand'!F582,VLOOKUP(I569,'Taxi_location&amp;demand'!$E$5:$F$26,2,FALSE)))</f>
        <v>-9.0899999999999991E-3</v>
      </c>
      <c r="K569" s="32">
        <f>IF(Taxi_journeydata_clean!K568="","",1+J569)</f>
        <v>0.99090999999999996</v>
      </c>
      <c r="M569" s="19">
        <f>IF(Taxi_journeydata_clean!K568="","",F569*(1+R_/EXP(B569)))</f>
        <v>17.243669642429506</v>
      </c>
      <c r="N569" s="30">
        <f>IF(Taxi_journeydata_clean!K568="","",(M569-F569)/F569)</f>
        <v>7.5473805197385875E-3</v>
      </c>
      <c r="O569" s="31">
        <f>IF(Taxi_journeydata_clean!K568="","",ROUND(ROUNDUP(N569,1),1))</f>
        <v>0.1</v>
      </c>
      <c r="P569" s="32">
        <f>IF(Taxi_journeydata_clean!K568="","",IF(O569&gt;200%,'Taxi_location&amp;demand'!F582,VLOOKUP(O569,'Taxi_location&amp;demand'!$E$5:$F$26,2,FALSE)))</f>
        <v>-9.0899999999999991E-3</v>
      </c>
      <c r="Q569" s="32">
        <f>IF(Taxi_journeydata_clean!K568="","",1+P569)</f>
        <v>0.99090999999999996</v>
      </c>
      <c r="S569" t="str">
        <f>IF(Taxi_journeydata_clean!K568="","",VLOOKUP(Taxi_journeydata_clean!G568,'Taxi_location&amp;demand'!$A$5:$B$269,2,FALSE))</f>
        <v>Bx</v>
      </c>
      <c r="T569" t="str">
        <f>IF(Taxi_journeydata_clean!K568="","",VLOOKUP(Taxi_journeydata_clean!H568,'Taxi_location&amp;demand'!$A$5:$B$269,2,FALSE))</f>
        <v>Bx</v>
      </c>
      <c r="U569" t="str">
        <f>IF(Taxi_journeydata_clean!K568="","",IF(OR(S569="A",T569="A"),"Y","N"))</f>
        <v>N</v>
      </c>
    </row>
    <row r="570" spans="2:21" x14ac:dyDescent="0.35">
      <c r="B570">
        <f>IF(Taxi_journeydata_clean!J569="","",Taxi_journeydata_clean!J569)</f>
        <v>0.44</v>
      </c>
      <c r="C570" s="18">
        <f>IF(Taxi_journeydata_clean!J569="","",Taxi_journeydata_clean!N569)</f>
        <v>2.0333333371672779</v>
      </c>
      <c r="D570" s="19">
        <f>IF(Taxi_journeydata_clean!K569="","",Taxi_journeydata_clean!K569)</f>
        <v>3.5</v>
      </c>
      <c r="F570" s="19">
        <f>IF(Taxi_journeydata_clean!K569="","",Constant+Dist_Mult*Fare_analysis!B570+Dur_Mult*Fare_analysis!C570)</f>
        <v>3.244333334751893</v>
      </c>
      <c r="G570" s="19">
        <f>IF(Taxi_journeydata_clean!K569="","",F570*(1+1/EXP(B570)))</f>
        <v>5.3338021644662357</v>
      </c>
      <c r="H570" s="30">
        <f>IF(Taxi_journeydata_clean!K569="","",(G570-F570)/F570)</f>
        <v>0.64403642108314141</v>
      </c>
      <c r="I570" s="31">
        <f>IF(Taxi_journeydata_clean!K569="","",ROUND(ROUNDUP(H570,1),1))</f>
        <v>0.7</v>
      </c>
      <c r="J570" s="32">
        <f>IF(Taxi_journeydata_clean!K569="","",IF(I570&gt;200%,'Taxi_location&amp;demand'!F583,VLOOKUP(I570,'Taxi_location&amp;demand'!$E$5:$F$26,2,FALSE)))</f>
        <v>-0.1111</v>
      </c>
      <c r="K570" s="32">
        <f>IF(Taxi_journeydata_clean!K569="","",1+J570)</f>
        <v>0.88890000000000002</v>
      </c>
      <c r="M570" s="19">
        <f>IF(Taxi_journeydata_clean!K569="","",F570*(1+R_/EXP(B570)))</f>
        <v>8.6657391550758849</v>
      </c>
      <c r="N570" s="30">
        <f>IF(Taxi_journeydata_clean!K569="","",(M570-F570)/F570)</f>
        <v>1.6710384726046001</v>
      </c>
      <c r="O570" s="31">
        <f>IF(Taxi_journeydata_clean!K569="","",ROUND(ROUNDUP(N570,1),1))</f>
        <v>1.7</v>
      </c>
      <c r="P570" s="32">
        <f>IF(Taxi_journeydata_clean!K569="","",IF(O570&gt;200%,'Taxi_location&amp;demand'!F583,VLOOKUP(O570,'Taxi_location&amp;demand'!$E$5:$F$26,2,FALSE)))</f>
        <v>-0.72719999999999996</v>
      </c>
      <c r="Q570" s="32">
        <f>IF(Taxi_journeydata_clean!K569="","",1+P570)</f>
        <v>0.27280000000000004</v>
      </c>
      <c r="S570" t="str">
        <f>IF(Taxi_journeydata_clean!K569="","",VLOOKUP(Taxi_journeydata_clean!G569,'Taxi_location&amp;demand'!$A$5:$B$269,2,FALSE))</f>
        <v>Bx</v>
      </c>
      <c r="T570" t="str">
        <f>IF(Taxi_journeydata_clean!K569="","",VLOOKUP(Taxi_journeydata_clean!H569,'Taxi_location&amp;demand'!$A$5:$B$269,2,FALSE))</f>
        <v>Bx</v>
      </c>
      <c r="U570" t="str">
        <f>IF(Taxi_journeydata_clean!K569="","",IF(OR(S570="A",T570="A"),"Y","N"))</f>
        <v>N</v>
      </c>
    </row>
    <row r="571" spans="2:21" x14ac:dyDescent="0.35">
      <c r="B571">
        <f>IF(Taxi_journeydata_clean!J570="","",Taxi_journeydata_clean!J570)</f>
        <v>1.1399999999999999</v>
      </c>
      <c r="C571" s="18">
        <f>IF(Taxi_journeydata_clean!J570="","",Taxi_journeydata_clean!N570)</f>
        <v>8.2833333313465118</v>
      </c>
      <c r="D571" s="19">
        <f>IF(Taxi_journeydata_clean!K570="","",Taxi_journeydata_clean!K570)</f>
        <v>7.5</v>
      </c>
      <c r="F571" s="19">
        <f>IF(Taxi_journeydata_clean!K570="","",Constant+Dist_Mult*Fare_analysis!B571+Dur_Mult*Fare_analysis!C571)</f>
        <v>6.8168333325982093</v>
      </c>
      <c r="G571" s="19">
        <f>IF(Taxi_journeydata_clean!K570="","",F571*(1+1/EXP(B571)))</f>
        <v>8.9969863009145445</v>
      </c>
      <c r="H571" s="30">
        <f>IF(Taxi_journeydata_clean!K570="","",(G571-F571)/F571)</f>
        <v>0.31981902181630401</v>
      </c>
      <c r="I571" s="31">
        <f>IF(Taxi_journeydata_clean!K570="","",ROUND(ROUNDUP(H571,1),1))</f>
        <v>0.4</v>
      </c>
      <c r="J571" s="32">
        <f>IF(Taxi_journeydata_clean!K570="","",IF(I571&gt;200%,'Taxi_location&amp;demand'!F584,VLOOKUP(I571,'Taxi_location&amp;demand'!$E$5:$F$26,2,FALSE)))</f>
        <v>-4.6460000000000001E-2</v>
      </c>
      <c r="K571" s="32">
        <f>IF(Taxi_journeydata_clean!K570="","",1+J571)</f>
        <v>0.95354000000000005</v>
      </c>
      <c r="M571" s="19">
        <f>IF(Taxi_journeydata_clean!K570="","",F571*(1+R_/EXP(B571)))</f>
        <v>12.473531256750867</v>
      </c>
      <c r="N571" s="30">
        <f>IF(Taxi_journeydata_clean!K570="","",(M571-F571)/F571)</f>
        <v>0.82981314756548841</v>
      </c>
      <c r="O571" s="31">
        <f>IF(Taxi_journeydata_clean!K570="","",ROUND(ROUNDUP(N571,1),1))</f>
        <v>0.9</v>
      </c>
      <c r="P571" s="32">
        <f>IF(Taxi_journeydata_clean!K570="","",IF(O571&gt;200%,'Taxi_location&amp;demand'!F584,VLOOKUP(O571,'Taxi_location&amp;demand'!$E$5:$F$26,2,FALSE)))</f>
        <v>-0.19190000000000002</v>
      </c>
      <c r="Q571" s="32">
        <f>IF(Taxi_journeydata_clean!K570="","",1+P571)</f>
        <v>0.80810000000000004</v>
      </c>
      <c r="S571" t="str">
        <f>IF(Taxi_journeydata_clean!K570="","",VLOOKUP(Taxi_journeydata_clean!G570,'Taxi_location&amp;demand'!$A$5:$B$269,2,FALSE))</f>
        <v>A</v>
      </c>
      <c r="T571" t="str">
        <f>IF(Taxi_journeydata_clean!K570="","",VLOOKUP(Taxi_journeydata_clean!H570,'Taxi_location&amp;demand'!$A$5:$B$269,2,FALSE))</f>
        <v>A</v>
      </c>
      <c r="U571" t="str">
        <f>IF(Taxi_journeydata_clean!K570="","",IF(OR(S571="A",T571="A"),"Y","N"))</f>
        <v>Y</v>
      </c>
    </row>
    <row r="572" spans="2:21" x14ac:dyDescent="0.35">
      <c r="B572">
        <f>IF(Taxi_journeydata_clean!J571="","",Taxi_journeydata_clean!J571)</f>
        <v>0.94</v>
      </c>
      <c r="C572" s="18">
        <f>IF(Taxi_journeydata_clean!J571="","",Taxi_journeydata_clean!N571)</f>
        <v>2.1166666690260172</v>
      </c>
      <c r="D572" s="19">
        <f>IF(Taxi_journeydata_clean!K571="","",Taxi_journeydata_clean!K571)</f>
        <v>4.5</v>
      </c>
      <c r="F572" s="19">
        <f>IF(Taxi_journeydata_clean!K571="","",Constant+Dist_Mult*Fare_analysis!B572+Dur_Mult*Fare_analysis!C572)</f>
        <v>4.1751666675396262</v>
      </c>
      <c r="G572" s="19">
        <f>IF(Taxi_journeydata_clean!K571="","",F572*(1+1/EXP(B572)))</f>
        <v>5.8061029851416803</v>
      </c>
      <c r="H572" s="30">
        <f>IF(Taxi_journeydata_clean!K571="","",(G572-F572)/F572)</f>
        <v>0.39062783535852108</v>
      </c>
      <c r="I572" s="31">
        <f>IF(Taxi_journeydata_clean!K571="","",ROUND(ROUNDUP(H572,1),1))</f>
        <v>0.4</v>
      </c>
      <c r="J572" s="32">
        <f>IF(Taxi_journeydata_clean!K571="","",IF(I572&gt;200%,'Taxi_location&amp;demand'!F585,VLOOKUP(I572,'Taxi_location&amp;demand'!$E$5:$F$26,2,FALSE)))</f>
        <v>-4.6460000000000001E-2</v>
      </c>
      <c r="K572" s="32">
        <f>IF(Taxi_journeydata_clean!K571="","",1+J572)</f>
        <v>0.95354000000000005</v>
      </c>
      <c r="M572" s="19">
        <f>IF(Taxi_journeydata_clean!K571="","",F572*(1+R_/EXP(B572)))</f>
        <v>8.4068486716374657</v>
      </c>
      <c r="N572" s="30">
        <f>IF(Taxi_journeydata_clean!K571="","",(M572-F572)/F572)</f>
        <v>1.0135360671940594</v>
      </c>
      <c r="O572" s="31">
        <f>IF(Taxi_journeydata_clean!K571="","",ROUND(ROUNDUP(N572,1),1))</f>
        <v>1.1000000000000001</v>
      </c>
      <c r="P572" s="32">
        <f>IF(Taxi_journeydata_clean!K571="","",IF(O572&gt;200%,'Taxi_location&amp;demand'!F585,VLOOKUP(O572,'Taxi_location&amp;demand'!$E$5:$F$26,2,FALSE)))</f>
        <v>-0.35349999999999998</v>
      </c>
      <c r="Q572" s="32">
        <f>IF(Taxi_journeydata_clean!K571="","",1+P572)</f>
        <v>0.64650000000000007</v>
      </c>
      <c r="S572" t="str">
        <f>IF(Taxi_journeydata_clean!K571="","",VLOOKUP(Taxi_journeydata_clean!G571,'Taxi_location&amp;demand'!$A$5:$B$269,2,FALSE))</f>
        <v>A</v>
      </c>
      <c r="T572" t="str">
        <f>IF(Taxi_journeydata_clean!K571="","",VLOOKUP(Taxi_journeydata_clean!H571,'Taxi_location&amp;demand'!$A$5:$B$269,2,FALSE))</f>
        <v>A</v>
      </c>
      <c r="U572" t="str">
        <f>IF(Taxi_journeydata_clean!K571="","",IF(OR(S572="A",T572="A"),"Y","N"))</f>
        <v>Y</v>
      </c>
    </row>
    <row r="573" spans="2:21" x14ac:dyDescent="0.35">
      <c r="B573">
        <f>IF(Taxi_journeydata_clean!J572="","",Taxi_journeydata_clean!J572)</f>
        <v>16.37</v>
      </c>
      <c r="C573" s="18">
        <f>IF(Taxi_journeydata_clean!J572="","",Taxi_journeydata_clean!N572)</f>
        <v>45.299999996786937</v>
      </c>
      <c r="D573" s="19">
        <f>IF(Taxi_journeydata_clean!K572="","",Taxi_journeydata_clean!K572)</f>
        <v>53.5</v>
      </c>
      <c r="F573" s="19">
        <f>IF(Taxi_journeydata_clean!K572="","",Constant+Dist_Mult*Fare_analysis!B573+Dur_Mult*Fare_analysis!C573)</f>
        <v>47.926999998811169</v>
      </c>
      <c r="G573" s="19">
        <f>IF(Taxi_journeydata_clean!K572="","",F573*(1+1/EXP(B573)))</f>
        <v>47.92700372426836</v>
      </c>
      <c r="H573" s="30">
        <f>IF(Taxi_journeydata_clean!K572="","",(G573-F573)/F573)</f>
        <v>7.7731908753564788E-8</v>
      </c>
      <c r="I573" s="31">
        <f>IF(Taxi_journeydata_clean!K572="","",ROUND(ROUNDUP(H573,1),1))</f>
        <v>0.1</v>
      </c>
      <c r="J573" s="32">
        <f>IF(Taxi_journeydata_clean!K572="","",IF(I573&gt;200%,'Taxi_location&amp;demand'!F586,VLOOKUP(I573,'Taxi_location&amp;demand'!$E$5:$F$26,2,FALSE)))</f>
        <v>-9.0899999999999991E-3</v>
      </c>
      <c r="K573" s="32">
        <f>IF(Taxi_journeydata_clean!K572="","",1+J573)</f>
        <v>0.99090999999999996</v>
      </c>
      <c r="M573" s="19">
        <f>IF(Taxi_journeydata_clean!K572="","",F573*(1+R_/EXP(B573)))</f>
        <v>47.927009665007169</v>
      </c>
      <c r="N573" s="30">
        <f>IF(Taxi_journeydata_clean!K572="","",(M573-F573)/F573)</f>
        <v>2.0168581384832275E-7</v>
      </c>
      <c r="O573" s="31">
        <f>IF(Taxi_journeydata_clean!K572="","",ROUND(ROUNDUP(N573,1),1))</f>
        <v>0.1</v>
      </c>
      <c r="P573" s="32">
        <f>IF(Taxi_journeydata_clean!K572="","",IF(O573&gt;200%,'Taxi_location&amp;demand'!F586,VLOOKUP(O573,'Taxi_location&amp;demand'!$E$5:$F$26,2,FALSE)))</f>
        <v>-9.0899999999999991E-3</v>
      </c>
      <c r="Q573" s="32">
        <f>IF(Taxi_journeydata_clean!K572="","",1+P573)</f>
        <v>0.99090999999999996</v>
      </c>
      <c r="S573" t="str">
        <f>IF(Taxi_journeydata_clean!K572="","",VLOOKUP(Taxi_journeydata_clean!G572,'Taxi_location&amp;demand'!$A$5:$B$269,2,FALSE))</f>
        <v>Q</v>
      </c>
      <c r="T573" t="str">
        <f>IF(Taxi_journeydata_clean!K572="","",VLOOKUP(Taxi_journeydata_clean!H572,'Taxi_location&amp;demand'!$A$5:$B$269,2,FALSE))</f>
        <v>B</v>
      </c>
      <c r="U573" t="str">
        <f>IF(Taxi_journeydata_clean!K572="","",IF(OR(S573="A",T573="A"),"Y","N"))</f>
        <v>N</v>
      </c>
    </row>
    <row r="574" spans="2:21" x14ac:dyDescent="0.35">
      <c r="B574">
        <f>IF(Taxi_journeydata_clean!J573="","",Taxi_journeydata_clean!J573)</f>
        <v>3.54</v>
      </c>
      <c r="C574" s="18">
        <f>IF(Taxi_journeydata_clean!J573="","",Taxi_journeydata_clean!N573)</f>
        <v>9.0333333285525441</v>
      </c>
      <c r="D574" s="19">
        <f>IF(Taxi_journeydata_clean!K573="","",Taxi_journeydata_clean!K573)</f>
        <v>12</v>
      </c>
      <c r="F574" s="19">
        <f>IF(Taxi_journeydata_clean!K573="","",Constant+Dist_Mult*Fare_analysis!B574+Dur_Mult*Fare_analysis!C574)</f>
        <v>11.414333331564441</v>
      </c>
      <c r="G574" s="19">
        <f>IF(Taxi_journeydata_clean!K573="","",F574*(1+1/EXP(B574)))</f>
        <v>11.745501117938344</v>
      </c>
      <c r="H574" s="30">
        <f>IF(Taxi_journeydata_clean!K573="","",(G574-F574)/F574)</f>
        <v>2.9013327082197091E-2</v>
      </c>
      <c r="I574" s="31">
        <f>IF(Taxi_journeydata_clean!K573="","",ROUND(ROUNDUP(H574,1),1))</f>
        <v>0.1</v>
      </c>
      <c r="J574" s="32">
        <f>IF(Taxi_journeydata_clean!K573="","",IF(I574&gt;200%,'Taxi_location&amp;demand'!F587,VLOOKUP(I574,'Taxi_location&amp;demand'!$E$5:$F$26,2,FALSE)))</f>
        <v>-9.0899999999999991E-3</v>
      </c>
      <c r="K574" s="32">
        <f>IF(Taxi_journeydata_clean!K573="","",1+J574)</f>
        <v>0.99090999999999996</v>
      </c>
      <c r="M574" s="19">
        <f>IF(Taxi_journeydata_clean!K573="","",F574*(1+R_/EXP(B574)))</f>
        <v>12.273592363821335</v>
      </c>
      <c r="N574" s="30">
        <f>IF(Taxi_journeydata_clean!K573="","",(M574-F574)/F574)</f>
        <v>7.5278950359786309E-2</v>
      </c>
      <c r="O574" s="31">
        <f>IF(Taxi_journeydata_clean!K573="","",ROUND(ROUNDUP(N574,1),1))</f>
        <v>0.1</v>
      </c>
      <c r="P574" s="32">
        <f>IF(Taxi_journeydata_clean!K573="","",IF(O574&gt;200%,'Taxi_location&amp;demand'!F587,VLOOKUP(O574,'Taxi_location&amp;demand'!$E$5:$F$26,2,FALSE)))</f>
        <v>-9.0899999999999991E-3</v>
      </c>
      <c r="Q574" s="32">
        <f>IF(Taxi_journeydata_clean!K573="","",1+P574)</f>
        <v>0.99090999999999996</v>
      </c>
      <c r="S574" t="str">
        <f>IF(Taxi_journeydata_clean!K573="","",VLOOKUP(Taxi_journeydata_clean!G573,'Taxi_location&amp;demand'!$A$5:$B$269,2,FALSE))</f>
        <v>Q</v>
      </c>
      <c r="T574" t="str">
        <f>IF(Taxi_journeydata_clean!K573="","",VLOOKUP(Taxi_journeydata_clean!H573,'Taxi_location&amp;demand'!$A$5:$B$269,2,FALSE))</f>
        <v>Q</v>
      </c>
      <c r="U574" t="str">
        <f>IF(Taxi_journeydata_clean!K573="","",IF(OR(S574="A",T574="A"),"Y","N"))</f>
        <v>N</v>
      </c>
    </row>
    <row r="575" spans="2:21" x14ac:dyDescent="0.35">
      <c r="B575">
        <f>IF(Taxi_journeydata_clean!J574="","",Taxi_journeydata_clean!J574)</f>
        <v>26.32</v>
      </c>
      <c r="C575" s="18">
        <f>IF(Taxi_journeydata_clean!J574="","",Taxi_journeydata_clean!N574)</f>
        <v>51.133333331672475</v>
      </c>
      <c r="D575" s="19">
        <f>IF(Taxi_journeydata_clean!K574="","",Taxi_journeydata_clean!K574)</f>
        <v>73</v>
      </c>
      <c r="F575" s="19">
        <f>IF(Taxi_journeydata_clean!K574="","",Constant+Dist_Mult*Fare_analysis!B575+Dur_Mult*Fare_analysis!C575)</f>
        <v>67.995333332718815</v>
      </c>
      <c r="G575" s="19">
        <f>IF(Taxi_journeydata_clean!K574="","",F575*(1+1/EXP(B575)))</f>
        <v>67.995333332971072</v>
      </c>
      <c r="H575" s="30">
        <f>IF(Taxi_journeydata_clean!K574="","",(G575-F575)/F575)</f>
        <v>3.7099146321585391E-12</v>
      </c>
      <c r="I575" s="31">
        <f>IF(Taxi_journeydata_clean!K574="","",ROUND(ROUNDUP(H575,1),1))</f>
        <v>0.1</v>
      </c>
      <c r="J575" s="32">
        <f>IF(Taxi_journeydata_clean!K574="","",IF(I575&gt;200%,'Taxi_location&amp;demand'!F588,VLOOKUP(I575,'Taxi_location&amp;demand'!$E$5:$F$26,2,FALSE)))</f>
        <v>-9.0899999999999991E-3</v>
      </c>
      <c r="K575" s="32">
        <f>IF(Taxi_journeydata_clean!K574="","",1+J575)</f>
        <v>0.99090999999999996</v>
      </c>
      <c r="M575" s="19">
        <f>IF(Taxi_journeydata_clean!K574="","",F575*(1+R_/EXP(B575)))</f>
        <v>67.995333333373338</v>
      </c>
      <c r="N575" s="30">
        <f>IF(Taxi_journeydata_clean!K574="","",(M575-F575)/F575)</f>
        <v>9.6260068800607277E-12</v>
      </c>
      <c r="O575" s="31">
        <f>IF(Taxi_journeydata_clean!K574="","",ROUND(ROUNDUP(N575,1),1))</f>
        <v>0.1</v>
      </c>
      <c r="P575" s="32">
        <f>IF(Taxi_journeydata_clean!K574="","",IF(O575&gt;200%,'Taxi_location&amp;demand'!F588,VLOOKUP(O575,'Taxi_location&amp;demand'!$E$5:$F$26,2,FALSE)))</f>
        <v>-9.0899999999999991E-3</v>
      </c>
      <c r="Q575" s="32">
        <f>IF(Taxi_journeydata_clean!K574="","",1+P575)</f>
        <v>0.99090999999999996</v>
      </c>
      <c r="S575" t="str">
        <f>IF(Taxi_journeydata_clean!K574="","",VLOOKUP(Taxi_journeydata_clean!G574,'Taxi_location&amp;demand'!$A$5:$B$269,2,FALSE))</f>
        <v>B</v>
      </c>
      <c r="T575" t="str">
        <f>IF(Taxi_journeydata_clean!K574="","",VLOOKUP(Taxi_journeydata_clean!H574,'Taxi_location&amp;demand'!$A$5:$B$269,2,FALSE))</f>
        <v>Q</v>
      </c>
      <c r="U575" t="str">
        <f>IF(Taxi_journeydata_clean!K574="","",IF(OR(S575="A",T575="A"),"Y","N"))</f>
        <v>N</v>
      </c>
    </row>
    <row r="576" spans="2:21" x14ac:dyDescent="0.35">
      <c r="B576">
        <f>IF(Taxi_journeydata_clean!J575="","",Taxi_journeydata_clean!J575)</f>
        <v>3.4</v>
      </c>
      <c r="C576" s="18">
        <f>IF(Taxi_journeydata_clean!J575="","",Taxi_journeydata_clean!N575)</f>
        <v>19.766666666837409</v>
      </c>
      <c r="D576" s="19">
        <f>IF(Taxi_journeydata_clean!K575="","",Taxi_journeydata_clean!K575)</f>
        <v>16</v>
      </c>
      <c r="F576" s="19">
        <f>IF(Taxi_journeydata_clean!K575="","",Constant+Dist_Mult*Fare_analysis!B576+Dur_Mult*Fare_analysis!C576)</f>
        <v>15.133666666729841</v>
      </c>
      <c r="G576" s="19">
        <f>IF(Taxi_journeydata_clean!K575="","",F576*(1+1/EXP(B576)))</f>
        <v>15.638726609888206</v>
      </c>
      <c r="H576" s="30">
        <f>IF(Taxi_journeydata_clean!K575="","",(G576-F576)/F576)</f>
        <v>3.3373269960326198E-2</v>
      </c>
      <c r="I576" s="31">
        <f>IF(Taxi_journeydata_clean!K575="","",ROUND(ROUNDUP(H576,1),1))</f>
        <v>0.1</v>
      </c>
      <c r="J576" s="32">
        <f>IF(Taxi_journeydata_clean!K575="","",IF(I576&gt;200%,'Taxi_location&amp;demand'!F589,VLOOKUP(I576,'Taxi_location&amp;demand'!$E$5:$F$26,2,FALSE)))</f>
        <v>-9.0899999999999991E-3</v>
      </c>
      <c r="K576" s="32">
        <f>IF(Taxi_journeydata_clean!K575="","",1+J576)</f>
        <v>0.99090999999999996</v>
      </c>
      <c r="M576" s="19">
        <f>IF(Taxi_journeydata_clean!K575="","",F576*(1+R_/EXP(B576)))</f>
        <v>16.444112114162333</v>
      </c>
      <c r="N576" s="30">
        <f>IF(Taxi_journeydata_clean!K575="","",(M576-F576)/F576)</f>
        <v>8.659140420433617E-2</v>
      </c>
      <c r="O576" s="31">
        <f>IF(Taxi_journeydata_clean!K575="","",ROUND(ROUNDUP(N576,1),1))</f>
        <v>0.1</v>
      </c>
      <c r="P576" s="32">
        <f>IF(Taxi_journeydata_clean!K575="","",IF(O576&gt;200%,'Taxi_location&amp;demand'!F589,VLOOKUP(O576,'Taxi_location&amp;demand'!$E$5:$F$26,2,FALSE)))</f>
        <v>-9.0899999999999991E-3</v>
      </c>
      <c r="Q576" s="32">
        <f>IF(Taxi_journeydata_clean!K575="","",1+P576)</f>
        <v>0.99090999999999996</v>
      </c>
      <c r="S576" t="str">
        <f>IF(Taxi_journeydata_clean!K575="","",VLOOKUP(Taxi_journeydata_clean!G575,'Taxi_location&amp;demand'!$A$5:$B$269,2,FALSE))</f>
        <v>A</v>
      </c>
      <c r="T576" t="str">
        <f>IF(Taxi_journeydata_clean!K575="","",VLOOKUP(Taxi_journeydata_clean!H575,'Taxi_location&amp;demand'!$A$5:$B$269,2,FALSE))</f>
        <v>A</v>
      </c>
      <c r="U576" t="str">
        <f>IF(Taxi_journeydata_clean!K575="","",IF(OR(S576="A",T576="A"),"Y","N"))</f>
        <v>Y</v>
      </c>
    </row>
    <row r="577" spans="2:21" x14ac:dyDescent="0.35">
      <c r="B577">
        <f>IF(Taxi_journeydata_clean!J576="","",Taxi_journeydata_clean!J576)</f>
        <v>0.83</v>
      </c>
      <c r="C577" s="18">
        <f>IF(Taxi_journeydata_clean!J576="","",Taxi_journeydata_clean!N576)</f>
        <v>4.8166666715405881</v>
      </c>
      <c r="D577" s="19">
        <f>IF(Taxi_journeydata_clean!K576="","",Taxi_journeydata_clean!K576)</f>
        <v>5.5</v>
      </c>
      <c r="F577" s="19">
        <f>IF(Taxi_journeydata_clean!K576="","",Constant+Dist_Mult*Fare_analysis!B577+Dur_Mult*Fare_analysis!C577)</f>
        <v>4.9761666684700181</v>
      </c>
      <c r="G577" s="19">
        <f>IF(Taxi_journeydata_clean!K576="","",F577*(1+1/EXP(B577)))</f>
        <v>7.1460205928733833</v>
      </c>
      <c r="H577" s="30">
        <f>IF(Taxi_journeydata_clean!K576="","",(G577-F577)/F577)</f>
        <v>0.43604928632153567</v>
      </c>
      <c r="I577" s="31">
        <f>IF(Taxi_journeydata_clean!K576="","",ROUND(ROUNDUP(H577,1),1))</f>
        <v>0.5</v>
      </c>
      <c r="J577" s="32">
        <f>IF(Taxi_journeydata_clean!K576="","",IF(I577&gt;200%,'Taxi_location&amp;demand'!F590,VLOOKUP(I577,'Taxi_location&amp;demand'!$E$5:$F$26,2,FALSE)))</f>
        <v>-6.7670000000000008E-2</v>
      </c>
      <c r="K577" s="32">
        <f>IF(Taxi_journeydata_clean!K576="","",1+J577)</f>
        <v>0.93232999999999999</v>
      </c>
      <c r="M577" s="19">
        <f>IF(Taxi_journeydata_clean!K576="","",F577*(1+R_/EXP(B577)))</f>
        <v>10.606142348280235</v>
      </c>
      <c r="N577" s="30">
        <f>IF(Taxi_journeydata_clean!K576="","",(M577-F577)/F577)</f>
        <v>1.1313880854278582</v>
      </c>
      <c r="O577" s="31">
        <f>IF(Taxi_journeydata_clean!K576="","",ROUND(ROUNDUP(N577,1),1))</f>
        <v>1.2</v>
      </c>
      <c r="P577" s="32">
        <f>IF(Taxi_journeydata_clean!K576="","",IF(O577&gt;200%,'Taxi_location&amp;demand'!F590,VLOOKUP(O577,'Taxi_location&amp;demand'!$E$5:$F$26,2,FALSE)))</f>
        <v>-0.42419999999999997</v>
      </c>
      <c r="Q577" s="32">
        <f>IF(Taxi_journeydata_clean!K576="","",1+P577)</f>
        <v>0.57580000000000009</v>
      </c>
      <c r="S577" t="str">
        <f>IF(Taxi_journeydata_clean!K576="","",VLOOKUP(Taxi_journeydata_clean!G576,'Taxi_location&amp;demand'!$A$5:$B$269,2,FALSE))</f>
        <v>A</v>
      </c>
      <c r="T577" t="str">
        <f>IF(Taxi_journeydata_clean!K576="","",VLOOKUP(Taxi_journeydata_clean!H576,'Taxi_location&amp;demand'!$A$5:$B$269,2,FALSE))</f>
        <v>A</v>
      </c>
      <c r="U577" t="str">
        <f>IF(Taxi_journeydata_clean!K576="","",IF(OR(S577="A",T577="A"),"Y","N"))</f>
        <v>Y</v>
      </c>
    </row>
    <row r="578" spans="2:21" x14ac:dyDescent="0.35">
      <c r="B578">
        <f>IF(Taxi_journeydata_clean!J577="","",Taxi_journeydata_clean!J577)</f>
        <v>1.72</v>
      </c>
      <c r="C578" s="18">
        <f>IF(Taxi_journeydata_clean!J577="","",Taxi_journeydata_clean!N577)</f>
        <v>12.766666664974764</v>
      </c>
      <c r="D578" s="19">
        <f>IF(Taxi_journeydata_clean!K577="","",Taxi_journeydata_clean!K577)</f>
        <v>9.5</v>
      </c>
      <c r="F578" s="19">
        <f>IF(Taxi_journeydata_clean!K577="","",Constant+Dist_Mult*Fare_analysis!B578+Dur_Mult*Fare_analysis!C578)</f>
        <v>9.5196666660406635</v>
      </c>
      <c r="G578" s="19">
        <f>IF(Taxi_journeydata_clean!K577="","",F578*(1+1/EXP(B578)))</f>
        <v>11.224316705330013</v>
      </c>
      <c r="H578" s="30">
        <f>IF(Taxi_journeydata_clean!K577="","",(G578-F578)/F578)</f>
        <v>0.17906614791149328</v>
      </c>
      <c r="I578" s="31">
        <f>IF(Taxi_journeydata_clean!K577="","",ROUND(ROUNDUP(H578,1),1))</f>
        <v>0.2</v>
      </c>
      <c r="J578" s="32">
        <f>IF(Taxi_journeydata_clean!K577="","",IF(I578&gt;200%,'Taxi_location&amp;demand'!F591,VLOOKUP(I578,'Taxi_location&amp;demand'!$E$5:$F$26,2,FALSE)))</f>
        <v>-2.1210000000000003E-2</v>
      </c>
      <c r="K578" s="32">
        <f>IF(Taxi_journeydata_clean!K577="","",1+J578)</f>
        <v>0.97879000000000005</v>
      </c>
      <c r="M578" s="19">
        <f>IF(Taxi_journeydata_clean!K577="","",F578*(1+R_/EXP(B578)))</f>
        <v>13.942608761751297</v>
      </c>
      <c r="N578" s="30">
        <f>IF(Taxi_journeydata_clean!K577="","",(M578-F578)/F578)</f>
        <v>0.46461102587641173</v>
      </c>
      <c r="O578" s="31">
        <f>IF(Taxi_journeydata_clean!K577="","",ROUND(ROUNDUP(N578,1),1))</f>
        <v>0.5</v>
      </c>
      <c r="P578" s="32">
        <f>IF(Taxi_journeydata_clean!K577="","",IF(O578&gt;200%,'Taxi_location&amp;demand'!F591,VLOOKUP(O578,'Taxi_location&amp;demand'!$E$5:$F$26,2,FALSE)))</f>
        <v>-6.7670000000000008E-2</v>
      </c>
      <c r="Q578" s="32">
        <f>IF(Taxi_journeydata_clean!K577="","",1+P578)</f>
        <v>0.93232999999999999</v>
      </c>
      <c r="S578" t="str">
        <f>IF(Taxi_journeydata_clean!K577="","",VLOOKUP(Taxi_journeydata_clean!G577,'Taxi_location&amp;demand'!$A$5:$B$269,2,FALSE))</f>
        <v>A</v>
      </c>
      <c r="T578" t="str">
        <f>IF(Taxi_journeydata_clean!K577="","",VLOOKUP(Taxi_journeydata_clean!H577,'Taxi_location&amp;demand'!$A$5:$B$269,2,FALSE))</f>
        <v>A</v>
      </c>
      <c r="U578" t="str">
        <f>IF(Taxi_journeydata_clean!K577="","",IF(OR(S578="A",T578="A"),"Y","N"))</f>
        <v>Y</v>
      </c>
    </row>
    <row r="579" spans="2:21" x14ac:dyDescent="0.35">
      <c r="B579">
        <f>IF(Taxi_journeydata_clean!J578="","",Taxi_journeydata_clean!J578)</f>
        <v>1.3</v>
      </c>
      <c r="C579" s="18">
        <f>IF(Taxi_journeydata_clean!J578="","",Taxi_journeydata_clean!N578)</f>
        <v>8.916666666045785</v>
      </c>
      <c r="D579" s="19">
        <f>IF(Taxi_journeydata_clean!K578="","",Taxi_journeydata_clean!K578)</f>
        <v>8</v>
      </c>
      <c r="F579" s="19">
        <f>IF(Taxi_journeydata_clean!K578="","",Constant+Dist_Mult*Fare_analysis!B579+Dur_Mult*Fare_analysis!C579)</f>
        <v>7.3391666664369399</v>
      </c>
      <c r="G579" s="19">
        <f>IF(Taxi_journeydata_clean!K578="","",F579*(1+1/EXP(B579)))</f>
        <v>9.3393229174164549</v>
      </c>
      <c r="H579" s="30">
        <f>IF(Taxi_journeydata_clean!K578="","",(G579-F579)/F579)</f>
        <v>0.27253179303401243</v>
      </c>
      <c r="I579" s="31">
        <f>IF(Taxi_journeydata_clean!K578="","",ROUND(ROUNDUP(H579,1),1))</f>
        <v>0.3</v>
      </c>
      <c r="J579" s="32">
        <f>IF(Taxi_journeydata_clean!K578="","",IF(I579&gt;200%,'Taxi_location&amp;demand'!F592,VLOOKUP(I579,'Taxi_location&amp;demand'!$E$5:$F$26,2,FALSE)))</f>
        <v>-3.4340000000000002E-2</v>
      </c>
      <c r="K579" s="32">
        <f>IF(Taxi_journeydata_clean!K578="","",1+J579)</f>
        <v>0.96565999999999996</v>
      </c>
      <c r="M579" s="19">
        <f>IF(Taxi_journeydata_clean!K578="","",F579*(1+R_/EXP(B579)))</f>
        <v>12.528839078109256</v>
      </c>
      <c r="N579" s="30">
        <f>IF(Taxi_journeydata_clean!K578="","",(M579-F579)/F579)</f>
        <v>0.70712011970043287</v>
      </c>
      <c r="O579" s="31">
        <f>IF(Taxi_journeydata_clean!K578="","",ROUND(ROUNDUP(N579,1),1))</f>
        <v>0.8</v>
      </c>
      <c r="P579" s="32">
        <f>IF(Taxi_journeydata_clean!K578="","",IF(O579&gt;200%,'Taxi_location&amp;demand'!F592,VLOOKUP(O579,'Taxi_location&amp;demand'!$E$5:$F$26,2,FALSE)))</f>
        <v>-0.1515</v>
      </c>
      <c r="Q579" s="32">
        <f>IF(Taxi_journeydata_clean!K578="","",1+P579)</f>
        <v>0.84850000000000003</v>
      </c>
      <c r="S579" t="str">
        <f>IF(Taxi_journeydata_clean!K578="","",VLOOKUP(Taxi_journeydata_clean!G578,'Taxi_location&amp;demand'!$A$5:$B$269,2,FALSE))</f>
        <v>A</v>
      </c>
      <c r="T579" t="str">
        <f>IF(Taxi_journeydata_clean!K578="","",VLOOKUP(Taxi_journeydata_clean!H578,'Taxi_location&amp;demand'!$A$5:$B$269,2,FALSE))</f>
        <v>A</v>
      </c>
      <c r="U579" t="str">
        <f>IF(Taxi_journeydata_clean!K578="","",IF(OR(S579="A",T579="A"),"Y","N"))</f>
        <v>Y</v>
      </c>
    </row>
    <row r="580" spans="2:21" x14ac:dyDescent="0.35">
      <c r="B580">
        <f>IF(Taxi_journeydata_clean!J579="","",Taxi_journeydata_clean!J579)</f>
        <v>7.77</v>
      </c>
      <c r="C580" s="18">
        <f>IF(Taxi_journeydata_clean!J579="","",Taxi_journeydata_clean!N579)</f>
        <v>27.450000004610047</v>
      </c>
      <c r="D580" s="19">
        <f>IF(Taxi_journeydata_clean!K579="","",Taxi_journeydata_clean!K579)</f>
        <v>26.5</v>
      </c>
      <c r="F580" s="19">
        <f>IF(Taxi_journeydata_clean!K579="","",Constant+Dist_Mult*Fare_analysis!B580+Dur_Mult*Fare_analysis!C580)</f>
        <v>25.842500001705716</v>
      </c>
      <c r="G580" s="19">
        <f>IF(Taxi_journeydata_clean!K579="","",F580*(1+1/EXP(B580)))</f>
        <v>25.85341104805395</v>
      </c>
      <c r="H580" s="30">
        <f>IF(Taxi_journeydata_clean!K579="","",(G580-F580)/F580)</f>
        <v>4.2221326680907939E-4</v>
      </c>
      <c r="I580" s="31">
        <f>IF(Taxi_journeydata_clean!K579="","",ROUND(ROUNDUP(H580,1),1))</f>
        <v>0.1</v>
      </c>
      <c r="J580" s="32">
        <f>IF(Taxi_journeydata_clean!K579="","",IF(I580&gt;200%,'Taxi_location&amp;demand'!F593,VLOOKUP(I580,'Taxi_location&amp;demand'!$E$5:$F$26,2,FALSE)))</f>
        <v>-9.0899999999999991E-3</v>
      </c>
      <c r="K580" s="32">
        <f>IF(Taxi_journeydata_clean!K579="","",1+J580)</f>
        <v>0.99090999999999996</v>
      </c>
      <c r="M580" s="19">
        <f>IF(Taxi_journeydata_clean!K579="","",F580*(1+R_/EXP(B580)))</f>
        <v>25.870810168068054</v>
      </c>
      <c r="N580" s="30">
        <f>IF(Taxi_journeydata_clean!K579="","",(M580-F580)/F580)</f>
        <v>1.0954886857103537E-3</v>
      </c>
      <c r="O580" s="31">
        <f>IF(Taxi_journeydata_clean!K579="","",ROUND(ROUNDUP(N580,1),1))</f>
        <v>0.1</v>
      </c>
      <c r="P580" s="32">
        <f>IF(Taxi_journeydata_clean!K579="","",IF(O580&gt;200%,'Taxi_location&amp;demand'!F593,VLOOKUP(O580,'Taxi_location&amp;demand'!$E$5:$F$26,2,FALSE)))</f>
        <v>-9.0899999999999991E-3</v>
      </c>
      <c r="Q580" s="32">
        <f>IF(Taxi_journeydata_clean!K579="","",1+P580)</f>
        <v>0.99090999999999996</v>
      </c>
      <c r="S580" t="str">
        <f>IF(Taxi_journeydata_clean!K579="","",VLOOKUP(Taxi_journeydata_clean!G579,'Taxi_location&amp;demand'!$A$5:$B$269,2,FALSE))</f>
        <v>Bx</v>
      </c>
      <c r="T580" t="str">
        <f>IF(Taxi_journeydata_clean!K579="","",VLOOKUP(Taxi_journeydata_clean!H579,'Taxi_location&amp;demand'!$A$5:$B$269,2,FALSE))</f>
        <v>Bx</v>
      </c>
      <c r="U580" t="str">
        <f>IF(Taxi_journeydata_clean!K579="","",IF(OR(S580="A",T580="A"),"Y","N"))</f>
        <v>N</v>
      </c>
    </row>
    <row r="581" spans="2:21" x14ac:dyDescent="0.35">
      <c r="B581">
        <f>IF(Taxi_journeydata_clean!J580="","",Taxi_journeydata_clean!J580)</f>
        <v>1.63</v>
      </c>
      <c r="C581" s="18">
        <f>IF(Taxi_journeydata_clean!J580="","",Taxi_journeydata_clean!N580)</f>
        <v>17.000000003026798</v>
      </c>
      <c r="D581" s="19">
        <f>IF(Taxi_journeydata_clean!K580="","",Taxi_journeydata_clean!K580)</f>
        <v>11.5</v>
      </c>
      <c r="F581" s="19">
        <f>IF(Taxi_journeydata_clean!K580="","",Constant+Dist_Mult*Fare_analysis!B581+Dur_Mult*Fare_analysis!C581)</f>
        <v>10.924000001119914</v>
      </c>
      <c r="G581" s="19">
        <f>IF(Taxi_journeydata_clean!K580="","",F581*(1+1/EXP(B581)))</f>
        <v>13.064334669101697</v>
      </c>
      <c r="H581" s="30">
        <f>IF(Taxi_journeydata_clean!K580="","",(G581-F581)/F581)</f>
        <v>0.19592957412690942</v>
      </c>
      <c r="I581" s="31">
        <f>IF(Taxi_journeydata_clean!K580="","",ROUND(ROUNDUP(H581,1),1))</f>
        <v>0.2</v>
      </c>
      <c r="J581" s="32">
        <f>IF(Taxi_journeydata_clean!K580="","",IF(I581&gt;200%,'Taxi_location&amp;demand'!F594,VLOOKUP(I581,'Taxi_location&amp;demand'!$E$5:$F$26,2,FALSE)))</f>
        <v>-2.1210000000000003E-2</v>
      </c>
      <c r="K581" s="32">
        <f>IF(Taxi_journeydata_clean!K580="","",1+J581)</f>
        <v>0.97879000000000005</v>
      </c>
      <c r="M581" s="19">
        <f>IF(Taxi_journeydata_clean!K580="","",F581*(1+R_/EXP(B581)))</f>
        <v>16.477384029358337</v>
      </c>
      <c r="N581" s="30">
        <f>IF(Taxi_journeydata_clean!K580="","",(M581-F581)/F581)</f>
        <v>0.50836543643986609</v>
      </c>
      <c r="O581" s="31">
        <f>IF(Taxi_journeydata_clean!K580="","",ROUND(ROUNDUP(N581,1),1))</f>
        <v>0.6</v>
      </c>
      <c r="P581" s="32">
        <f>IF(Taxi_journeydata_clean!K580="","",IF(O581&gt;200%,'Taxi_location&amp;demand'!F594,VLOOKUP(O581,'Taxi_location&amp;demand'!$E$5:$F$26,2,FALSE)))</f>
        <v>-8.8880000000000001E-2</v>
      </c>
      <c r="Q581" s="32">
        <f>IF(Taxi_journeydata_clean!K580="","",1+P581)</f>
        <v>0.91112000000000004</v>
      </c>
      <c r="S581" t="str">
        <f>IF(Taxi_journeydata_clean!K580="","",VLOOKUP(Taxi_journeydata_clean!G580,'Taxi_location&amp;demand'!$A$5:$B$269,2,FALSE))</f>
        <v>Q</v>
      </c>
      <c r="T581" t="str">
        <f>IF(Taxi_journeydata_clean!K580="","",VLOOKUP(Taxi_journeydata_clean!H580,'Taxi_location&amp;demand'!$A$5:$B$269,2,FALSE))</f>
        <v>Q</v>
      </c>
      <c r="U581" t="str">
        <f>IF(Taxi_journeydata_clean!K580="","",IF(OR(S581="A",T581="A"),"Y","N"))</f>
        <v>N</v>
      </c>
    </row>
    <row r="582" spans="2:21" x14ac:dyDescent="0.35">
      <c r="B582">
        <f>IF(Taxi_journeydata_clean!J581="","",Taxi_journeydata_clean!J581)</f>
        <v>0.87</v>
      </c>
      <c r="C582" s="18">
        <f>IF(Taxi_journeydata_clean!J581="","",Taxi_journeydata_clean!N581)</f>
        <v>4.6499999973457307</v>
      </c>
      <c r="D582" s="19">
        <f>IF(Taxi_journeydata_clean!K581="","",Taxi_journeydata_clean!K581)</f>
        <v>5</v>
      </c>
      <c r="F582" s="19">
        <f>IF(Taxi_journeydata_clean!K581="","",Constant+Dist_Mult*Fare_analysis!B582+Dur_Mult*Fare_analysis!C582)</f>
        <v>4.9864999990179202</v>
      </c>
      <c r="G582" s="19">
        <f>IF(Taxi_journeydata_clean!K581="","",F582*(1+1/EXP(B582)))</f>
        <v>7.0756018989298282</v>
      </c>
      <c r="H582" s="30">
        <f>IF(Taxi_journeydata_clean!K581="","",(G582-F582)/F582)</f>
        <v>0.418951549247639</v>
      </c>
      <c r="I582" s="31">
        <f>IF(Taxi_journeydata_clean!K581="","",ROUND(ROUNDUP(H582,1),1))</f>
        <v>0.5</v>
      </c>
      <c r="J582" s="32">
        <f>IF(Taxi_journeydata_clean!K581="","",IF(I582&gt;200%,'Taxi_location&amp;demand'!F595,VLOOKUP(I582,'Taxi_location&amp;demand'!$E$5:$F$26,2,FALSE)))</f>
        <v>-6.7670000000000008E-2</v>
      </c>
      <c r="K582" s="32">
        <f>IF(Taxi_journeydata_clean!K581="","",1+J582)</f>
        <v>0.93232999999999999</v>
      </c>
      <c r="M582" s="19">
        <f>IF(Taxi_journeydata_clean!K581="","",F582*(1+R_/EXP(B582)))</f>
        <v>10.406953770984799</v>
      </c>
      <c r="N582" s="30">
        <f>IF(Taxi_journeydata_clean!K581="","",(M582-F582)/F582)</f>
        <v>1.0870257240618519</v>
      </c>
      <c r="O582" s="31">
        <f>IF(Taxi_journeydata_clean!K581="","",ROUND(ROUNDUP(N582,1),1))</f>
        <v>1.1000000000000001</v>
      </c>
      <c r="P582" s="32">
        <f>IF(Taxi_journeydata_clean!K581="","",IF(O582&gt;200%,'Taxi_location&amp;demand'!F595,VLOOKUP(O582,'Taxi_location&amp;demand'!$E$5:$F$26,2,FALSE)))</f>
        <v>-0.35349999999999998</v>
      </c>
      <c r="Q582" s="32">
        <f>IF(Taxi_journeydata_clean!K581="","",1+P582)</f>
        <v>0.64650000000000007</v>
      </c>
      <c r="S582" t="str">
        <f>IF(Taxi_journeydata_clean!K581="","",VLOOKUP(Taxi_journeydata_clean!G581,'Taxi_location&amp;demand'!$A$5:$B$269,2,FALSE))</f>
        <v>A</v>
      </c>
      <c r="T582" t="str">
        <f>IF(Taxi_journeydata_clean!K581="","",VLOOKUP(Taxi_journeydata_clean!H581,'Taxi_location&amp;demand'!$A$5:$B$269,2,FALSE))</f>
        <v>A</v>
      </c>
      <c r="U582" t="str">
        <f>IF(Taxi_journeydata_clean!K581="","",IF(OR(S582="A",T582="A"),"Y","N"))</f>
        <v>Y</v>
      </c>
    </row>
    <row r="583" spans="2:21" x14ac:dyDescent="0.35">
      <c r="B583">
        <f>IF(Taxi_journeydata_clean!J582="","",Taxi_journeydata_clean!J582)</f>
        <v>0.54</v>
      </c>
      <c r="C583" s="18">
        <f>IF(Taxi_journeydata_clean!J582="","",Taxi_journeydata_clean!N582)</f>
        <v>2.4999999976716936</v>
      </c>
      <c r="D583" s="19">
        <f>IF(Taxi_journeydata_clean!K582="","",Taxi_journeydata_clean!K582)</f>
        <v>4</v>
      </c>
      <c r="F583" s="19">
        <f>IF(Taxi_journeydata_clean!K582="","",Constant+Dist_Mult*Fare_analysis!B583+Dur_Mult*Fare_analysis!C583)</f>
        <v>3.5969999991385269</v>
      </c>
      <c r="G583" s="19">
        <f>IF(Taxi_journeydata_clean!K582="","",F583*(1+1/EXP(B583)))</f>
        <v>5.693145462425746</v>
      </c>
      <c r="H583" s="30">
        <f>IF(Taxi_journeydata_clean!K582="","",(G583-F583)/F583)</f>
        <v>0.58274825237398975</v>
      </c>
      <c r="I583" s="31">
        <f>IF(Taxi_journeydata_clean!K582="","",ROUND(ROUNDUP(H583,1),1))</f>
        <v>0.6</v>
      </c>
      <c r="J583" s="32">
        <f>IF(Taxi_journeydata_clean!K582="","",IF(I583&gt;200%,'Taxi_location&amp;demand'!F596,VLOOKUP(I583,'Taxi_location&amp;demand'!$E$5:$F$26,2,FALSE)))</f>
        <v>-8.8880000000000001E-2</v>
      </c>
      <c r="K583" s="32">
        <f>IF(Taxi_journeydata_clean!K582="","",1+J583)</f>
        <v>0.91112000000000004</v>
      </c>
      <c r="M583" s="19">
        <f>IF(Taxi_journeydata_clean!K582="","",F583*(1+R_/EXP(B583)))</f>
        <v>9.0357292365900719</v>
      </c>
      <c r="N583" s="30">
        <f>IF(Taxi_journeydata_clean!K582="","",(M583-F583)/F583)</f>
        <v>1.5120181369902996</v>
      </c>
      <c r="O583" s="31">
        <f>IF(Taxi_journeydata_clean!K582="","",ROUND(ROUNDUP(N583,1),1))</f>
        <v>1.6</v>
      </c>
      <c r="P583" s="32">
        <f>IF(Taxi_journeydata_clean!K582="","",IF(O583&gt;200%,'Taxi_location&amp;demand'!F596,VLOOKUP(O583,'Taxi_location&amp;demand'!$E$5:$F$26,2,FALSE)))</f>
        <v>-0.67670000000000008</v>
      </c>
      <c r="Q583" s="32">
        <f>IF(Taxi_journeydata_clean!K582="","",1+P583)</f>
        <v>0.32329999999999992</v>
      </c>
      <c r="S583" t="str">
        <f>IF(Taxi_journeydata_clean!K582="","",VLOOKUP(Taxi_journeydata_clean!G582,'Taxi_location&amp;demand'!$A$5:$B$269,2,FALSE))</f>
        <v>A</v>
      </c>
      <c r="T583" t="str">
        <f>IF(Taxi_journeydata_clean!K582="","",VLOOKUP(Taxi_journeydata_clean!H582,'Taxi_location&amp;demand'!$A$5:$B$269,2,FALSE))</f>
        <v>A</v>
      </c>
      <c r="U583" t="str">
        <f>IF(Taxi_journeydata_clean!K582="","",IF(OR(S583="A",T583="A"),"Y","N"))</f>
        <v>Y</v>
      </c>
    </row>
    <row r="584" spans="2:21" x14ac:dyDescent="0.35">
      <c r="B584">
        <f>IF(Taxi_journeydata_clean!J583="","",Taxi_journeydata_clean!J583)</f>
        <v>2.57</v>
      </c>
      <c r="C584" s="18">
        <f>IF(Taxi_journeydata_clean!J583="","",Taxi_journeydata_clean!N583)</f>
        <v>11.000000004423782</v>
      </c>
      <c r="D584" s="19">
        <f>IF(Taxi_journeydata_clean!K583="","",Taxi_journeydata_clean!K583)</f>
        <v>11</v>
      </c>
      <c r="F584" s="19">
        <f>IF(Taxi_journeydata_clean!K583="","",Constant+Dist_Mult*Fare_analysis!B584+Dur_Mult*Fare_analysis!C584)</f>
        <v>10.3960000016368</v>
      </c>
      <c r="G584" s="19">
        <f>IF(Taxi_journeydata_clean!K583="","",F584*(1+1/EXP(B584)))</f>
        <v>11.191663531989059</v>
      </c>
      <c r="H584" s="30">
        <f>IF(Taxi_journeydata_clean!K583="","",(G584-F584)/F584)</f>
        <v>7.653554542391168E-2</v>
      </c>
      <c r="I584" s="31">
        <f>IF(Taxi_journeydata_clean!K583="","",ROUND(ROUNDUP(H584,1),1))</f>
        <v>0.1</v>
      </c>
      <c r="J584" s="32">
        <f>IF(Taxi_journeydata_clean!K583="","",IF(I584&gt;200%,'Taxi_location&amp;demand'!F597,VLOOKUP(I584,'Taxi_location&amp;demand'!$E$5:$F$26,2,FALSE)))</f>
        <v>-9.0899999999999991E-3</v>
      </c>
      <c r="K584" s="32">
        <f>IF(Taxi_journeydata_clean!K583="","",1+J584)</f>
        <v>0.99090999999999996</v>
      </c>
      <c r="M584" s="19">
        <f>IF(Taxi_journeydata_clean!K583="","",F584*(1+R_/EXP(B584)))</f>
        <v>12.460455251280793</v>
      </c>
      <c r="N584" s="30">
        <f>IF(Taxi_journeydata_clean!K583="","",(M584-F584)/F584)</f>
        <v>0.19858169000759471</v>
      </c>
      <c r="O584" s="31">
        <f>IF(Taxi_journeydata_clean!K583="","",ROUND(ROUNDUP(N584,1),1))</f>
        <v>0.2</v>
      </c>
      <c r="P584" s="32">
        <f>IF(Taxi_journeydata_clean!K583="","",IF(O584&gt;200%,'Taxi_location&amp;demand'!F597,VLOOKUP(O584,'Taxi_location&amp;demand'!$E$5:$F$26,2,FALSE)))</f>
        <v>-2.1210000000000003E-2</v>
      </c>
      <c r="Q584" s="32">
        <f>IF(Taxi_journeydata_clean!K583="","",1+P584)</f>
        <v>0.97879000000000005</v>
      </c>
      <c r="S584" t="str">
        <f>IF(Taxi_journeydata_clean!K583="","",VLOOKUP(Taxi_journeydata_clean!G583,'Taxi_location&amp;demand'!$A$5:$B$269,2,FALSE))</f>
        <v>Q</v>
      </c>
      <c r="T584" t="str">
        <f>IF(Taxi_journeydata_clean!K583="","",VLOOKUP(Taxi_journeydata_clean!H583,'Taxi_location&amp;demand'!$A$5:$B$269,2,FALSE))</f>
        <v>Q</v>
      </c>
      <c r="U584" t="str">
        <f>IF(Taxi_journeydata_clean!K583="","",IF(OR(S584="A",T584="A"),"Y","N"))</f>
        <v>N</v>
      </c>
    </row>
    <row r="585" spans="2:21" x14ac:dyDescent="0.35">
      <c r="B585">
        <f>IF(Taxi_journeydata_clean!J584="","",Taxi_journeydata_clean!J584)</f>
        <v>2.84</v>
      </c>
      <c r="C585" s="18">
        <f>IF(Taxi_journeydata_clean!J584="","",Taxi_journeydata_clean!N584)</f>
        <v>15.01666666707024</v>
      </c>
      <c r="D585" s="19">
        <f>IF(Taxi_journeydata_clean!K584="","",Taxi_journeydata_clean!K584)</f>
        <v>12.5</v>
      </c>
      <c r="F585" s="19">
        <f>IF(Taxi_journeydata_clean!K584="","",Constant+Dist_Mult*Fare_analysis!B585+Dur_Mult*Fare_analysis!C585)</f>
        <v>12.368166666815988</v>
      </c>
      <c r="G585" s="19">
        <f>IF(Taxi_journeydata_clean!K584="","",F585*(1+1/EXP(B585)))</f>
        <v>13.090785041084652</v>
      </c>
      <c r="H585" s="30">
        <f>IF(Taxi_journeydata_clean!K584="","",(G585-F585)/F585)</f>
        <v>5.8425665964500842E-2</v>
      </c>
      <c r="I585" s="31">
        <f>IF(Taxi_journeydata_clean!K584="","",ROUND(ROUNDUP(H585,1),1))</f>
        <v>0.1</v>
      </c>
      <c r="J585" s="32">
        <f>IF(Taxi_journeydata_clean!K584="","",IF(I585&gt;200%,'Taxi_location&amp;demand'!F598,VLOOKUP(I585,'Taxi_location&amp;demand'!$E$5:$F$26,2,FALSE)))</f>
        <v>-9.0899999999999991E-3</v>
      </c>
      <c r="K585" s="32">
        <f>IF(Taxi_journeydata_clean!K584="","",1+J585)</f>
        <v>0.99090999999999996</v>
      </c>
      <c r="M585" s="19">
        <f>IF(Taxi_journeydata_clean!K584="","",F585*(1+R_/EXP(B585)))</f>
        <v>14.243096507558713</v>
      </c>
      <c r="N585" s="30">
        <f>IF(Taxi_journeydata_clean!K584="","",(M585-F585)/F585)</f>
        <v>0.1515931901025554</v>
      </c>
      <c r="O585" s="31">
        <f>IF(Taxi_journeydata_clean!K584="","",ROUND(ROUNDUP(N585,1),1))</f>
        <v>0.2</v>
      </c>
      <c r="P585" s="32">
        <f>IF(Taxi_journeydata_clean!K584="","",IF(O585&gt;200%,'Taxi_location&amp;demand'!F598,VLOOKUP(O585,'Taxi_location&amp;demand'!$E$5:$F$26,2,FALSE)))</f>
        <v>-2.1210000000000003E-2</v>
      </c>
      <c r="Q585" s="32">
        <f>IF(Taxi_journeydata_clean!K584="","",1+P585)</f>
        <v>0.97879000000000005</v>
      </c>
      <c r="S585" t="str">
        <f>IF(Taxi_journeydata_clean!K584="","",VLOOKUP(Taxi_journeydata_clean!G584,'Taxi_location&amp;demand'!$A$5:$B$269,2,FALSE))</f>
        <v>Q</v>
      </c>
      <c r="T585" t="str">
        <f>IF(Taxi_journeydata_clean!K584="","",VLOOKUP(Taxi_journeydata_clean!H584,'Taxi_location&amp;demand'!$A$5:$B$269,2,FALSE))</f>
        <v>Q</v>
      </c>
      <c r="U585" t="str">
        <f>IF(Taxi_journeydata_clean!K584="","",IF(OR(S585="A",T585="A"),"Y","N"))</f>
        <v>N</v>
      </c>
    </row>
    <row r="586" spans="2:21" x14ac:dyDescent="0.35">
      <c r="B586">
        <f>IF(Taxi_journeydata_clean!J585="","",Taxi_journeydata_clean!J585)</f>
        <v>6.69</v>
      </c>
      <c r="C586" s="18">
        <f>IF(Taxi_journeydata_clean!J585="","",Taxi_journeydata_clean!N585)</f>
        <v>21.51666666730307</v>
      </c>
      <c r="D586" s="19">
        <f>IF(Taxi_journeydata_clean!K585="","",Taxi_journeydata_clean!K585)</f>
        <v>22</v>
      </c>
      <c r="F586" s="19">
        <f>IF(Taxi_journeydata_clean!K585="","",Constant+Dist_Mult*Fare_analysis!B586+Dur_Mult*Fare_analysis!C586)</f>
        <v>21.703166666902135</v>
      </c>
      <c r="G586" s="19">
        <f>IF(Taxi_journeydata_clean!K585="","",F586*(1+1/EXP(B586)))</f>
        <v>21.730149840137798</v>
      </c>
      <c r="H586" s="30">
        <f>IF(Taxi_journeydata_clean!K585="","",(G586-F586)/F586)</f>
        <v>1.2432827729611264E-3</v>
      </c>
      <c r="I586" s="31">
        <f>IF(Taxi_journeydata_clean!K585="","",ROUND(ROUNDUP(H586,1),1))</f>
        <v>0.1</v>
      </c>
      <c r="J586" s="32">
        <f>IF(Taxi_journeydata_clean!K585="","",IF(I586&gt;200%,'Taxi_location&amp;demand'!F599,VLOOKUP(I586,'Taxi_location&amp;demand'!$E$5:$F$26,2,FALSE)))</f>
        <v>-9.0899999999999991E-3</v>
      </c>
      <c r="K586" s="32">
        <f>IF(Taxi_journeydata_clean!K585="","",1+J586)</f>
        <v>0.99090999999999996</v>
      </c>
      <c r="M586" s="19">
        <f>IF(Taxi_journeydata_clean!K585="","",F586*(1+R_/EXP(B586)))</f>
        <v>21.773178112083947</v>
      </c>
      <c r="N586" s="30">
        <f>IF(Taxi_journeydata_clean!K585="","",(M586-F586)/F586)</f>
        <v>3.2258631312352005E-3</v>
      </c>
      <c r="O586" s="31">
        <f>IF(Taxi_journeydata_clean!K585="","",ROUND(ROUNDUP(N586,1),1))</f>
        <v>0.1</v>
      </c>
      <c r="P586" s="32">
        <f>IF(Taxi_journeydata_clean!K585="","",IF(O586&gt;200%,'Taxi_location&amp;demand'!F599,VLOOKUP(O586,'Taxi_location&amp;demand'!$E$5:$F$26,2,FALSE)))</f>
        <v>-9.0899999999999991E-3</v>
      </c>
      <c r="Q586" s="32">
        <f>IF(Taxi_journeydata_clean!K585="","",1+P586)</f>
        <v>0.99090999999999996</v>
      </c>
      <c r="S586" t="str">
        <f>IF(Taxi_journeydata_clean!K585="","",VLOOKUP(Taxi_journeydata_clean!G585,'Taxi_location&amp;demand'!$A$5:$B$269,2,FALSE))</f>
        <v>B</v>
      </c>
      <c r="T586" t="str">
        <f>IF(Taxi_journeydata_clean!K585="","",VLOOKUP(Taxi_journeydata_clean!H585,'Taxi_location&amp;demand'!$A$5:$B$269,2,FALSE))</f>
        <v>Q</v>
      </c>
      <c r="U586" t="str">
        <f>IF(Taxi_journeydata_clean!K585="","",IF(OR(S586="A",T586="A"),"Y","N"))</f>
        <v>N</v>
      </c>
    </row>
    <row r="587" spans="2:21" x14ac:dyDescent="0.35">
      <c r="B587">
        <f>IF(Taxi_journeydata_clean!J586="","",Taxi_journeydata_clean!J586)</f>
        <v>1.8</v>
      </c>
      <c r="C587" s="18">
        <f>IF(Taxi_journeydata_clean!J586="","",Taxi_journeydata_clean!N586)</f>
        <v>11.28333333064802</v>
      </c>
      <c r="D587" s="19">
        <f>IF(Taxi_journeydata_clean!K586="","",Taxi_journeydata_clean!K586)</f>
        <v>9.5</v>
      </c>
      <c r="F587" s="19">
        <f>IF(Taxi_journeydata_clean!K586="","",Constant+Dist_Mult*Fare_analysis!B587+Dur_Mult*Fare_analysis!C587)</f>
        <v>9.1148333323397672</v>
      </c>
      <c r="G587" s="19">
        <f>IF(Taxi_journeydata_clean!K586="","",F587*(1+1/EXP(B587)))</f>
        <v>10.621505148500589</v>
      </c>
      <c r="H587" s="30">
        <f>IF(Taxi_journeydata_clean!K586="","",(G587-F587)/F587)</f>
        <v>0.16529888822158645</v>
      </c>
      <c r="I587" s="31">
        <f>IF(Taxi_journeydata_clean!K586="","",ROUND(ROUNDUP(H587,1),1))</f>
        <v>0.2</v>
      </c>
      <c r="J587" s="32">
        <f>IF(Taxi_journeydata_clean!K586="","",IF(I587&gt;200%,'Taxi_location&amp;demand'!F600,VLOOKUP(I587,'Taxi_location&amp;demand'!$E$5:$F$26,2,FALSE)))</f>
        <v>-2.1210000000000003E-2</v>
      </c>
      <c r="K587" s="32">
        <f>IF(Taxi_journeydata_clean!K586="","",1+J587)</f>
        <v>0.97879000000000005</v>
      </c>
      <c r="M587" s="19">
        <f>IF(Taxi_journeydata_clean!K586="","",F587*(1+R_/EXP(B587)))</f>
        <v>13.024094498283606</v>
      </c>
      <c r="N587" s="30">
        <f>IF(Taxi_journeydata_clean!K586="","",(M587-F587)/F587)</f>
        <v>0.42889003269797982</v>
      </c>
      <c r="O587" s="31">
        <f>IF(Taxi_journeydata_clean!K586="","",ROUND(ROUNDUP(N587,1),1))</f>
        <v>0.5</v>
      </c>
      <c r="P587" s="32">
        <f>IF(Taxi_journeydata_clean!K586="","",IF(O587&gt;200%,'Taxi_location&amp;demand'!F600,VLOOKUP(O587,'Taxi_location&amp;demand'!$E$5:$F$26,2,FALSE)))</f>
        <v>-6.7670000000000008E-2</v>
      </c>
      <c r="Q587" s="32">
        <f>IF(Taxi_journeydata_clean!K586="","",1+P587)</f>
        <v>0.93232999999999999</v>
      </c>
      <c r="S587" t="str">
        <f>IF(Taxi_journeydata_clean!K586="","",VLOOKUP(Taxi_journeydata_clean!G586,'Taxi_location&amp;demand'!$A$5:$B$269,2,FALSE))</f>
        <v>A</v>
      </c>
      <c r="T587" t="str">
        <f>IF(Taxi_journeydata_clean!K586="","",VLOOKUP(Taxi_journeydata_clean!H586,'Taxi_location&amp;demand'!$A$5:$B$269,2,FALSE))</f>
        <v>A</v>
      </c>
      <c r="U587" t="str">
        <f>IF(Taxi_journeydata_clean!K586="","",IF(OR(S587="A",T587="A"),"Y","N"))</f>
        <v>Y</v>
      </c>
    </row>
    <row r="588" spans="2:21" x14ac:dyDescent="0.35">
      <c r="B588">
        <f>IF(Taxi_journeydata_clean!J587="","",Taxi_journeydata_clean!J587)</f>
        <v>4.3499999999999996</v>
      </c>
      <c r="C588" s="18">
        <f>IF(Taxi_journeydata_clean!J587="","",Taxi_journeydata_clean!N587)</f>
        <v>19.600000003119931</v>
      </c>
      <c r="D588" s="19">
        <f>IF(Taxi_journeydata_clean!K587="","",Taxi_journeydata_clean!K587)</f>
        <v>16.5</v>
      </c>
      <c r="F588" s="19">
        <f>IF(Taxi_journeydata_clean!K587="","",Constant+Dist_Mult*Fare_analysis!B588+Dur_Mult*Fare_analysis!C588)</f>
        <v>16.782000001154373</v>
      </c>
      <c r="G588" s="19">
        <f>IF(Taxi_journeydata_clean!K587="","",F588*(1+1/EXP(B588)))</f>
        <v>16.998602129894884</v>
      </c>
      <c r="H588" s="30">
        <f>IF(Taxi_journeydata_clean!K587="","",(G588-F588)/F588)</f>
        <v>1.2906812580479815E-2</v>
      </c>
      <c r="I588" s="31">
        <f>IF(Taxi_journeydata_clean!K587="","",ROUND(ROUNDUP(H588,1),1))</f>
        <v>0.1</v>
      </c>
      <c r="J588" s="32">
        <f>IF(Taxi_journeydata_clean!K587="","",IF(I588&gt;200%,'Taxi_location&amp;demand'!F601,VLOOKUP(I588,'Taxi_location&amp;demand'!$E$5:$F$26,2,FALSE)))</f>
        <v>-9.0899999999999991E-3</v>
      </c>
      <c r="K588" s="32">
        <f>IF(Taxi_journeydata_clean!K587="","",1+J588)</f>
        <v>0.99090999999999996</v>
      </c>
      <c r="M588" s="19">
        <f>IF(Taxi_journeydata_clean!K587="","",F588*(1+R_/EXP(B588)))</f>
        <v>17.344003140300948</v>
      </c>
      <c r="N588" s="30">
        <f>IF(Taxi_journeydata_clean!K587="","",(M588-F588)/F588)</f>
        <v>3.3488448284347376E-2</v>
      </c>
      <c r="O588" s="31">
        <f>IF(Taxi_journeydata_clean!K587="","",ROUND(ROUNDUP(N588,1),1))</f>
        <v>0.1</v>
      </c>
      <c r="P588" s="32">
        <f>IF(Taxi_journeydata_clean!K587="","",IF(O588&gt;200%,'Taxi_location&amp;demand'!F601,VLOOKUP(O588,'Taxi_location&amp;demand'!$E$5:$F$26,2,FALSE)))</f>
        <v>-9.0899999999999991E-3</v>
      </c>
      <c r="Q588" s="32">
        <f>IF(Taxi_journeydata_clean!K587="","",1+P588)</f>
        <v>0.99090999999999996</v>
      </c>
      <c r="S588" t="str">
        <f>IF(Taxi_journeydata_clean!K587="","",VLOOKUP(Taxi_journeydata_clean!G587,'Taxi_location&amp;demand'!$A$5:$B$269,2,FALSE))</f>
        <v>B</v>
      </c>
      <c r="T588" t="str">
        <f>IF(Taxi_journeydata_clean!K587="","",VLOOKUP(Taxi_journeydata_clean!H587,'Taxi_location&amp;demand'!$A$5:$B$269,2,FALSE))</f>
        <v>B</v>
      </c>
      <c r="U588" t="str">
        <f>IF(Taxi_journeydata_clean!K587="","",IF(OR(S588="A",T588="A"),"Y","N"))</f>
        <v>N</v>
      </c>
    </row>
    <row r="589" spans="2:21" x14ac:dyDescent="0.35">
      <c r="B589">
        <f>IF(Taxi_journeydata_clean!J588="","",Taxi_journeydata_clean!J588)</f>
        <v>1.4</v>
      </c>
      <c r="C589" s="18">
        <f>IF(Taxi_journeydata_clean!J588="","",Taxi_journeydata_clean!N588)</f>
        <v>8.2500000006984919</v>
      </c>
      <c r="D589" s="19">
        <f>IF(Taxi_journeydata_clean!K588="","",Taxi_journeydata_clean!K588)</f>
        <v>7.5</v>
      </c>
      <c r="F589" s="19">
        <f>IF(Taxi_journeydata_clean!K588="","",Constant+Dist_Mult*Fare_analysis!B589+Dur_Mult*Fare_analysis!C589)</f>
        <v>7.2725000002584412</v>
      </c>
      <c r="G589" s="19">
        <f>IF(Taxi_journeydata_clean!K588="","",F589*(1+1/EXP(B589)))</f>
        <v>9.0658764205875055</v>
      </c>
      <c r="H589" s="30">
        <f>IF(Taxi_journeydata_clean!K588="","",(G589-F589)/F589)</f>
        <v>0.24659696394160652</v>
      </c>
      <c r="I589" s="31">
        <f>IF(Taxi_journeydata_clean!K588="","",ROUND(ROUNDUP(H589,1),1))</f>
        <v>0.3</v>
      </c>
      <c r="J589" s="32">
        <f>IF(Taxi_journeydata_clean!K588="","",IF(I589&gt;200%,'Taxi_location&amp;demand'!F602,VLOOKUP(I589,'Taxi_location&amp;demand'!$E$5:$F$26,2,FALSE)))</f>
        <v>-3.4340000000000002E-2</v>
      </c>
      <c r="K589" s="32">
        <f>IF(Taxi_journeydata_clean!K588="","",1+J589)</f>
        <v>0.96565999999999996</v>
      </c>
      <c r="M589" s="19">
        <f>IF(Taxi_journeydata_clean!K588="","",F589*(1+R_/EXP(B589)))</f>
        <v>11.925654536444082</v>
      </c>
      <c r="N589" s="30">
        <f>IF(Taxi_journeydata_clean!K588="","",(M589-F589)/F589)</f>
        <v>0.63982874335101858</v>
      </c>
      <c r="O589" s="31">
        <f>IF(Taxi_journeydata_clean!K588="","",ROUND(ROUNDUP(N589,1),1))</f>
        <v>0.7</v>
      </c>
      <c r="P589" s="32">
        <f>IF(Taxi_journeydata_clean!K588="","",IF(O589&gt;200%,'Taxi_location&amp;demand'!F602,VLOOKUP(O589,'Taxi_location&amp;demand'!$E$5:$F$26,2,FALSE)))</f>
        <v>-0.1111</v>
      </c>
      <c r="Q589" s="32">
        <f>IF(Taxi_journeydata_clean!K588="","",1+P589)</f>
        <v>0.88890000000000002</v>
      </c>
      <c r="S589" t="str">
        <f>IF(Taxi_journeydata_clean!K588="","",VLOOKUP(Taxi_journeydata_clean!G588,'Taxi_location&amp;demand'!$A$5:$B$269,2,FALSE))</f>
        <v>B</v>
      </c>
      <c r="T589" t="str">
        <f>IF(Taxi_journeydata_clean!K588="","",VLOOKUP(Taxi_journeydata_clean!H588,'Taxi_location&amp;demand'!$A$5:$B$269,2,FALSE))</f>
        <v>B</v>
      </c>
      <c r="U589" t="str">
        <f>IF(Taxi_journeydata_clean!K588="","",IF(OR(S589="A",T589="A"),"Y","N"))</f>
        <v>N</v>
      </c>
    </row>
    <row r="590" spans="2:21" x14ac:dyDescent="0.35">
      <c r="B590">
        <f>IF(Taxi_journeydata_clean!J589="","",Taxi_journeydata_clean!J589)</f>
        <v>2.06</v>
      </c>
      <c r="C590" s="18">
        <f>IF(Taxi_journeydata_clean!J589="","",Taxi_journeydata_clean!N589)</f>
        <v>9.0166666684672236</v>
      </c>
      <c r="D590" s="19">
        <f>IF(Taxi_journeydata_clean!K589="","",Taxi_journeydata_clean!K589)</f>
        <v>8</v>
      </c>
      <c r="F590" s="19">
        <f>IF(Taxi_journeydata_clean!K589="","",Constant+Dist_Mult*Fare_analysis!B590+Dur_Mult*Fare_analysis!C590)</f>
        <v>8.7441666673328733</v>
      </c>
      <c r="G590" s="19">
        <f>IF(Taxi_journeydata_clean!K589="","",F590*(1+1/EXP(B590)))</f>
        <v>9.8586454225064113</v>
      </c>
      <c r="H590" s="30">
        <f>IF(Taxi_journeydata_clean!K589="","",(G590-F590)/F590)</f>
        <v>0.12745396989482063</v>
      </c>
      <c r="I590" s="31">
        <f>IF(Taxi_journeydata_clean!K589="","",ROUND(ROUNDUP(H590,1),1))</f>
        <v>0.2</v>
      </c>
      <c r="J590" s="32">
        <f>IF(Taxi_journeydata_clean!K589="","",IF(I590&gt;200%,'Taxi_location&amp;demand'!F603,VLOOKUP(I590,'Taxi_location&amp;demand'!$E$5:$F$26,2,FALSE)))</f>
        <v>-2.1210000000000003E-2</v>
      </c>
      <c r="K590" s="32">
        <f>IF(Taxi_journeydata_clean!K589="","",1+J590)</f>
        <v>0.97879000000000005</v>
      </c>
      <c r="M590" s="19">
        <f>IF(Taxi_journeydata_clean!K589="","",F590*(1+R_/EXP(B590)))</f>
        <v>11.635830579233051</v>
      </c>
      <c r="N590" s="30">
        <f>IF(Taxi_journeydata_clean!K589="","",(M590-F590)/F590)</f>
        <v>0.33069633984712082</v>
      </c>
      <c r="O590" s="31">
        <f>IF(Taxi_journeydata_clean!K589="","",ROUND(ROUNDUP(N590,1),1))</f>
        <v>0.4</v>
      </c>
      <c r="P590" s="32">
        <f>IF(Taxi_journeydata_clean!K589="","",IF(O590&gt;200%,'Taxi_location&amp;demand'!F603,VLOOKUP(O590,'Taxi_location&amp;demand'!$E$5:$F$26,2,FALSE)))</f>
        <v>-4.6460000000000001E-2</v>
      </c>
      <c r="Q590" s="32">
        <f>IF(Taxi_journeydata_clean!K589="","",1+P590)</f>
        <v>0.95354000000000005</v>
      </c>
      <c r="S590" t="str">
        <f>IF(Taxi_journeydata_clean!K589="","",VLOOKUP(Taxi_journeydata_clean!G589,'Taxi_location&amp;demand'!$A$5:$B$269,2,FALSE))</f>
        <v>A</v>
      </c>
      <c r="T590" t="str">
        <f>IF(Taxi_journeydata_clean!K589="","",VLOOKUP(Taxi_journeydata_clean!H589,'Taxi_location&amp;demand'!$A$5:$B$269,2,FALSE))</f>
        <v>A</v>
      </c>
      <c r="U590" t="str">
        <f>IF(Taxi_journeydata_clean!K589="","",IF(OR(S590="A",T590="A"),"Y","N"))</f>
        <v>Y</v>
      </c>
    </row>
    <row r="591" spans="2:21" x14ac:dyDescent="0.35">
      <c r="B591">
        <f>IF(Taxi_journeydata_clean!J590="","",Taxi_journeydata_clean!J590)</f>
        <v>2.4900000000000002</v>
      </c>
      <c r="C591" s="18">
        <f>IF(Taxi_journeydata_clean!J590="","",Taxi_journeydata_clean!N590)</f>
        <v>8.6666666704695672</v>
      </c>
      <c r="D591" s="19">
        <f>IF(Taxi_journeydata_clean!K590="","",Taxi_journeydata_clean!K590)</f>
        <v>9.5</v>
      </c>
      <c r="F591" s="19">
        <f>IF(Taxi_journeydata_clean!K590="","",Constant+Dist_Mult*Fare_analysis!B591+Dur_Mult*Fare_analysis!C591)</f>
        <v>9.3886666680737392</v>
      </c>
      <c r="G591" s="19">
        <f>IF(Taxi_journeydata_clean!K590="","",F591*(1+1/EXP(B591)))</f>
        <v>10.167080707709172</v>
      </c>
      <c r="H591" s="30">
        <f>IF(Taxi_journeydata_clean!K590="","",(G591-F591)/F591)</f>
        <v>8.2909966575172772E-2</v>
      </c>
      <c r="I591" s="31">
        <f>IF(Taxi_journeydata_clean!K590="","",ROUND(ROUNDUP(H591,1),1))</f>
        <v>0.1</v>
      </c>
      <c r="J591" s="32">
        <f>IF(Taxi_journeydata_clean!K590="","",IF(I591&gt;200%,'Taxi_location&amp;demand'!F604,VLOOKUP(I591,'Taxi_location&amp;demand'!$E$5:$F$26,2,FALSE)))</f>
        <v>-9.0899999999999991E-3</v>
      </c>
      <c r="K591" s="32">
        <f>IF(Taxi_journeydata_clean!K590="","",1+J591)</f>
        <v>0.99090999999999996</v>
      </c>
      <c r="M591" s="19">
        <f>IF(Taxi_journeydata_clean!K590="","",F591*(1+R_/EXP(B591)))</f>
        <v>11.408365811266213</v>
      </c>
      <c r="N591" s="30">
        <f>IF(Taxi_journeydata_clean!K590="","",(M591-F591)/F591)</f>
        <v>0.21512097666226476</v>
      </c>
      <c r="O591" s="31">
        <f>IF(Taxi_journeydata_clean!K590="","",ROUND(ROUNDUP(N591,1),1))</f>
        <v>0.3</v>
      </c>
      <c r="P591" s="32">
        <f>IF(Taxi_journeydata_clean!K590="","",IF(O591&gt;200%,'Taxi_location&amp;demand'!F604,VLOOKUP(O591,'Taxi_location&amp;demand'!$E$5:$F$26,2,FALSE)))</f>
        <v>-3.4340000000000002E-2</v>
      </c>
      <c r="Q591" s="32">
        <f>IF(Taxi_journeydata_clean!K590="","",1+P591)</f>
        <v>0.96565999999999996</v>
      </c>
      <c r="S591" t="str">
        <f>IF(Taxi_journeydata_clean!K590="","",VLOOKUP(Taxi_journeydata_clean!G590,'Taxi_location&amp;demand'!$A$5:$B$269,2,FALSE))</f>
        <v>A</v>
      </c>
      <c r="T591" t="str">
        <f>IF(Taxi_journeydata_clean!K590="","",VLOOKUP(Taxi_journeydata_clean!H590,'Taxi_location&amp;demand'!$A$5:$B$269,2,FALSE))</f>
        <v>A</v>
      </c>
      <c r="U591" t="str">
        <f>IF(Taxi_journeydata_clean!K590="","",IF(OR(S591="A",T591="A"),"Y","N"))</f>
        <v>Y</v>
      </c>
    </row>
    <row r="592" spans="2:21" x14ac:dyDescent="0.35">
      <c r="B592">
        <f>IF(Taxi_journeydata_clean!J591="","",Taxi_journeydata_clean!J591)</f>
        <v>0.81</v>
      </c>
      <c r="C592" s="18">
        <f>IF(Taxi_journeydata_clean!J591="","",Taxi_journeydata_clean!N591)</f>
        <v>5.3000000026077032</v>
      </c>
      <c r="D592" s="19">
        <f>IF(Taxi_journeydata_clean!K591="","",Taxi_journeydata_clean!K591)</f>
        <v>5.5</v>
      </c>
      <c r="F592" s="19">
        <f>IF(Taxi_journeydata_clean!K591="","",Constant+Dist_Mult*Fare_analysis!B592+Dur_Mult*Fare_analysis!C592)</f>
        <v>5.1190000009648502</v>
      </c>
      <c r="G592" s="19">
        <f>IF(Taxi_journeydata_clean!K591="","",F592*(1+1/EXP(B592)))</f>
        <v>7.3962284423893072</v>
      </c>
      <c r="H592" s="30">
        <f>IF(Taxi_journeydata_clean!K591="","",(G592-F592)/F592)</f>
        <v>0.44485806622294111</v>
      </c>
      <c r="I592" s="31">
        <f>IF(Taxi_journeydata_clean!K591="","",ROUND(ROUNDUP(H592,1),1))</f>
        <v>0.5</v>
      </c>
      <c r="J592" s="32">
        <f>IF(Taxi_journeydata_clean!K591="","",IF(I592&gt;200%,'Taxi_location&amp;demand'!F605,VLOOKUP(I592,'Taxi_location&amp;demand'!$E$5:$F$26,2,FALSE)))</f>
        <v>-6.7670000000000008E-2</v>
      </c>
      <c r="K592" s="32">
        <f>IF(Taxi_journeydata_clean!K591="","",1+J592)</f>
        <v>0.93232999999999999</v>
      </c>
      <c r="M592" s="19">
        <f>IF(Taxi_journeydata_clean!K591="","",F592*(1+R_/EXP(B592)))</f>
        <v>11.027573199557963</v>
      </c>
      <c r="N592" s="30">
        <f>IF(Taxi_journeydata_clean!K591="","",(M592-F592)/F592)</f>
        <v>1.1542436408438057</v>
      </c>
      <c r="O592" s="31">
        <f>IF(Taxi_journeydata_clean!K591="","",ROUND(ROUNDUP(N592,1),1))</f>
        <v>1.2</v>
      </c>
      <c r="P592" s="32">
        <f>IF(Taxi_journeydata_clean!K591="","",IF(O592&gt;200%,'Taxi_location&amp;demand'!F605,VLOOKUP(O592,'Taxi_location&amp;demand'!$E$5:$F$26,2,FALSE)))</f>
        <v>-0.42419999999999997</v>
      </c>
      <c r="Q592" s="32">
        <f>IF(Taxi_journeydata_clean!K591="","",1+P592)</f>
        <v>0.57580000000000009</v>
      </c>
      <c r="S592" t="str">
        <f>IF(Taxi_journeydata_clean!K591="","",VLOOKUP(Taxi_journeydata_clean!G591,'Taxi_location&amp;demand'!$A$5:$B$269,2,FALSE))</f>
        <v>A</v>
      </c>
      <c r="T592" t="str">
        <f>IF(Taxi_journeydata_clean!K591="","",VLOOKUP(Taxi_journeydata_clean!H591,'Taxi_location&amp;demand'!$A$5:$B$269,2,FALSE))</f>
        <v>A</v>
      </c>
      <c r="U592" t="str">
        <f>IF(Taxi_journeydata_clean!K591="","",IF(OR(S592="A",T592="A"),"Y","N"))</f>
        <v>Y</v>
      </c>
    </row>
    <row r="593" spans="2:21" x14ac:dyDescent="0.35">
      <c r="B593">
        <f>IF(Taxi_journeydata_clean!J592="","",Taxi_journeydata_clean!J592)</f>
        <v>1.42</v>
      </c>
      <c r="C593" s="18">
        <f>IF(Taxi_journeydata_clean!J592="","",Taxi_journeydata_clean!N592)</f>
        <v>5.9666666679549962</v>
      </c>
      <c r="D593" s="19">
        <f>IF(Taxi_journeydata_clean!K592="","",Taxi_journeydata_clean!K592)</f>
        <v>7</v>
      </c>
      <c r="F593" s="19">
        <f>IF(Taxi_journeydata_clean!K592="","",Constant+Dist_Mult*Fare_analysis!B593+Dur_Mult*Fare_analysis!C593)</f>
        <v>6.4636666671433485</v>
      </c>
      <c r="G593" s="19">
        <f>IF(Taxi_journeydata_clean!K592="","",F593*(1+1/EXP(B593)))</f>
        <v>8.0260255011420476</v>
      </c>
      <c r="H593" s="30">
        <f>IF(Taxi_journeydata_clean!K592="","",(G593-F593)/F593)</f>
        <v>0.24171401689703653</v>
      </c>
      <c r="I593" s="31">
        <f>IF(Taxi_journeydata_clean!K592="","",ROUND(ROUNDUP(H593,1),1))</f>
        <v>0.3</v>
      </c>
      <c r="J593" s="32">
        <f>IF(Taxi_journeydata_clean!K592="","",IF(I593&gt;200%,'Taxi_location&amp;demand'!F606,VLOOKUP(I593,'Taxi_location&amp;demand'!$E$5:$F$26,2,FALSE)))</f>
        <v>-3.4340000000000002E-2</v>
      </c>
      <c r="K593" s="32">
        <f>IF(Taxi_journeydata_clean!K592="","",1+J593)</f>
        <v>0.96565999999999996</v>
      </c>
      <c r="M593" s="19">
        <f>IF(Taxi_journeydata_clean!K592="","",F593*(1+R_/EXP(B593)))</f>
        <v>10.517415235018914</v>
      </c>
      <c r="N593" s="30">
        <f>IF(Taxi_journeydata_clean!K592="","",(M593-F593)/F593)</f>
        <v>0.6271592853761967</v>
      </c>
      <c r="O593" s="31">
        <f>IF(Taxi_journeydata_clean!K592="","",ROUND(ROUNDUP(N593,1),1))</f>
        <v>0.7</v>
      </c>
      <c r="P593" s="32">
        <f>IF(Taxi_journeydata_clean!K592="","",IF(O593&gt;200%,'Taxi_location&amp;demand'!F606,VLOOKUP(O593,'Taxi_location&amp;demand'!$E$5:$F$26,2,FALSE)))</f>
        <v>-0.1111</v>
      </c>
      <c r="Q593" s="32">
        <f>IF(Taxi_journeydata_clean!K592="","",1+P593)</f>
        <v>0.88890000000000002</v>
      </c>
      <c r="S593" t="str">
        <f>IF(Taxi_journeydata_clean!K592="","",VLOOKUP(Taxi_journeydata_clean!G592,'Taxi_location&amp;demand'!$A$5:$B$269,2,FALSE))</f>
        <v>A</v>
      </c>
      <c r="T593" t="str">
        <f>IF(Taxi_journeydata_clean!K592="","",VLOOKUP(Taxi_journeydata_clean!H592,'Taxi_location&amp;demand'!$A$5:$B$269,2,FALSE))</f>
        <v>A</v>
      </c>
      <c r="U593" t="str">
        <f>IF(Taxi_journeydata_clean!K592="","",IF(OR(S593="A",T593="A"),"Y","N"))</f>
        <v>Y</v>
      </c>
    </row>
    <row r="594" spans="2:21" x14ac:dyDescent="0.35">
      <c r="B594">
        <f>IF(Taxi_journeydata_clean!J593="","",Taxi_journeydata_clean!J593)</f>
        <v>1.18</v>
      </c>
      <c r="C594" s="18">
        <f>IF(Taxi_journeydata_clean!J593="","",Taxi_journeydata_clean!N593)</f>
        <v>6.033333329251036</v>
      </c>
      <c r="D594" s="19">
        <f>IF(Taxi_journeydata_clean!K593="","",Taxi_journeydata_clean!K593)</f>
        <v>6.5</v>
      </c>
      <c r="F594" s="19">
        <f>IF(Taxi_journeydata_clean!K593="","",Constant+Dist_Mult*Fare_analysis!B594+Dur_Mult*Fare_analysis!C594)</f>
        <v>6.0563333318228834</v>
      </c>
      <c r="G594" s="19">
        <f>IF(Taxi_journeydata_clean!K593="","",F594*(1+1/EXP(B594)))</f>
        <v>7.9173157985734059</v>
      </c>
      <c r="H594" s="30">
        <f>IF(Taxi_journeydata_clean!K593="","",(G594-F594)/F594)</f>
        <v>0.30727873860113136</v>
      </c>
      <c r="I594" s="31">
        <f>IF(Taxi_journeydata_clean!K593="","",ROUND(ROUNDUP(H594,1),1))</f>
        <v>0.4</v>
      </c>
      <c r="J594" s="32">
        <f>IF(Taxi_journeydata_clean!K593="","",IF(I594&gt;200%,'Taxi_location&amp;demand'!F607,VLOOKUP(I594,'Taxi_location&amp;demand'!$E$5:$F$26,2,FALSE)))</f>
        <v>-4.6460000000000001E-2</v>
      </c>
      <c r="K594" s="32">
        <f>IF(Taxi_journeydata_clean!K593="","",1+J594)</f>
        <v>0.95354000000000005</v>
      </c>
      <c r="M594" s="19">
        <f>IF(Taxi_journeydata_clean!K593="","",F594*(1+R_/EXP(B594)))</f>
        <v>10.884900780776643</v>
      </c>
      <c r="N594" s="30">
        <f>IF(Taxi_journeydata_clean!K593="","",(M594-F594)/F594)</f>
        <v>0.79727570865066955</v>
      </c>
      <c r="O594" s="31">
        <f>IF(Taxi_journeydata_clean!K593="","",ROUND(ROUNDUP(N594,1),1))</f>
        <v>0.8</v>
      </c>
      <c r="P594" s="32">
        <f>IF(Taxi_journeydata_clean!K593="","",IF(O594&gt;200%,'Taxi_location&amp;demand'!F607,VLOOKUP(O594,'Taxi_location&amp;demand'!$E$5:$F$26,2,FALSE)))</f>
        <v>-0.1515</v>
      </c>
      <c r="Q594" s="32">
        <f>IF(Taxi_journeydata_clean!K593="","",1+P594)</f>
        <v>0.84850000000000003</v>
      </c>
      <c r="S594" t="str">
        <f>IF(Taxi_journeydata_clean!K593="","",VLOOKUP(Taxi_journeydata_clean!G593,'Taxi_location&amp;demand'!$A$5:$B$269,2,FALSE))</f>
        <v>A</v>
      </c>
      <c r="T594" t="str">
        <f>IF(Taxi_journeydata_clean!K593="","",VLOOKUP(Taxi_journeydata_clean!H593,'Taxi_location&amp;demand'!$A$5:$B$269,2,FALSE))</f>
        <v>Bx</v>
      </c>
      <c r="U594" t="str">
        <f>IF(Taxi_journeydata_clean!K593="","",IF(OR(S594="A",T594="A"),"Y","N"))</f>
        <v>Y</v>
      </c>
    </row>
    <row r="595" spans="2:21" x14ac:dyDescent="0.35">
      <c r="B595">
        <f>IF(Taxi_journeydata_clean!J594="","",Taxi_journeydata_clean!J594)</f>
        <v>5.3</v>
      </c>
      <c r="C595" s="18">
        <f>IF(Taxi_journeydata_clean!J594="","",Taxi_journeydata_clean!N594)</f>
        <v>11.416666663717479</v>
      </c>
      <c r="D595" s="19">
        <f>IF(Taxi_journeydata_clean!K594="","",Taxi_journeydata_clean!K594)</f>
        <v>16</v>
      </c>
      <c r="F595" s="19">
        <f>IF(Taxi_journeydata_clean!K594="","",Constant+Dist_Mult*Fare_analysis!B595+Dur_Mult*Fare_analysis!C595)</f>
        <v>15.464166665575465</v>
      </c>
      <c r="G595" s="19">
        <f>IF(Taxi_journeydata_clean!K594="","",F595*(1+1/EXP(B595)))</f>
        <v>15.541357505678796</v>
      </c>
      <c r="H595" s="30">
        <f>IF(Taxi_journeydata_clean!K594="","",(G595-F595)/F595)</f>
        <v>4.9915939069102291E-3</v>
      </c>
      <c r="I595" s="31">
        <f>IF(Taxi_journeydata_clean!K594="","",ROUND(ROUNDUP(H595,1),1))</f>
        <v>0.1</v>
      </c>
      <c r="J595" s="32">
        <f>IF(Taxi_journeydata_clean!K594="","",IF(I595&gt;200%,'Taxi_location&amp;demand'!F608,VLOOKUP(I595,'Taxi_location&amp;demand'!$E$5:$F$26,2,FALSE)))</f>
        <v>-9.0899999999999991E-3</v>
      </c>
      <c r="K595" s="32">
        <f>IF(Taxi_journeydata_clean!K594="","",1+J595)</f>
        <v>0.99090999999999996</v>
      </c>
      <c r="M595" s="19">
        <f>IF(Taxi_journeydata_clean!K594="","",F595*(1+R_/EXP(B595)))</f>
        <v>15.664448605109882</v>
      </c>
      <c r="N595" s="30">
        <f>IF(Taxi_journeydata_clean!K594="","",(M595-F595)/F595)</f>
        <v>1.2951356763391673E-2</v>
      </c>
      <c r="O595" s="31">
        <f>IF(Taxi_journeydata_clean!K594="","",ROUND(ROUNDUP(N595,1),1))</f>
        <v>0.1</v>
      </c>
      <c r="P595" s="32">
        <f>IF(Taxi_journeydata_clean!K594="","",IF(O595&gt;200%,'Taxi_location&amp;demand'!F608,VLOOKUP(O595,'Taxi_location&amp;demand'!$E$5:$F$26,2,FALSE)))</f>
        <v>-9.0899999999999991E-3</v>
      </c>
      <c r="Q595" s="32">
        <f>IF(Taxi_journeydata_clean!K594="","",1+P595)</f>
        <v>0.99090999999999996</v>
      </c>
      <c r="S595" t="str">
        <f>IF(Taxi_journeydata_clean!K594="","",VLOOKUP(Taxi_journeydata_clean!G594,'Taxi_location&amp;demand'!$A$5:$B$269,2,FALSE))</f>
        <v>Q</v>
      </c>
      <c r="T595" t="str">
        <f>IF(Taxi_journeydata_clean!K594="","",VLOOKUP(Taxi_journeydata_clean!H594,'Taxi_location&amp;demand'!$A$5:$B$269,2,FALSE))</f>
        <v>Q</v>
      </c>
      <c r="U595" t="str">
        <f>IF(Taxi_journeydata_clean!K594="","",IF(OR(S595="A",T595="A"),"Y","N"))</f>
        <v>N</v>
      </c>
    </row>
    <row r="596" spans="2:21" x14ac:dyDescent="0.35">
      <c r="B596">
        <f>IF(Taxi_journeydata_clean!J595="","",Taxi_journeydata_clean!J595)</f>
        <v>0.74</v>
      </c>
      <c r="C596" s="18">
        <f>IF(Taxi_journeydata_clean!J595="","",Taxi_journeydata_clean!N595)</f>
        <v>6.1500000022351742</v>
      </c>
      <c r="D596" s="19">
        <f>IF(Taxi_journeydata_clean!K595="","",Taxi_journeydata_clean!K595)</f>
        <v>6</v>
      </c>
      <c r="F596" s="19">
        <f>IF(Taxi_journeydata_clean!K595="","",Constant+Dist_Mult*Fare_analysis!B596+Dur_Mult*Fare_analysis!C596)</f>
        <v>5.3075000008270141</v>
      </c>
      <c r="G596" s="19">
        <f>IF(Taxi_journeydata_clean!K595="","",F596*(1+1/EXP(B596)))</f>
        <v>7.8397821078494845</v>
      </c>
      <c r="H596" s="30">
        <f>IF(Taxi_journeydata_clean!K595="","",(G596-F596)/F596)</f>
        <v>0.47711391552103444</v>
      </c>
      <c r="I596" s="31">
        <f>IF(Taxi_journeydata_clean!K595="","",ROUND(ROUNDUP(H596,1),1))</f>
        <v>0.5</v>
      </c>
      <c r="J596" s="32">
        <f>IF(Taxi_journeydata_clean!K595="","",IF(I596&gt;200%,'Taxi_location&amp;demand'!F609,VLOOKUP(I596,'Taxi_location&amp;demand'!$E$5:$F$26,2,FALSE)))</f>
        <v>-6.7670000000000008E-2</v>
      </c>
      <c r="K596" s="32">
        <f>IF(Taxi_journeydata_clean!K595="","",1+J596)</f>
        <v>0.93232999999999999</v>
      </c>
      <c r="M596" s="19">
        <f>IF(Taxi_journeydata_clean!K595="","",F596*(1+R_/EXP(B596)))</f>
        <v>11.877843984178414</v>
      </c>
      <c r="N596" s="30">
        <f>IF(Taxi_journeydata_clean!K595="","",(M596-F596)/F596)</f>
        <v>1.2379357479656352</v>
      </c>
      <c r="O596" s="31">
        <f>IF(Taxi_journeydata_clean!K595="","",ROUND(ROUNDUP(N596,1),1))</f>
        <v>1.3</v>
      </c>
      <c r="P596" s="32">
        <f>IF(Taxi_journeydata_clean!K595="","",IF(O596&gt;200%,'Taxi_location&amp;demand'!F609,VLOOKUP(O596,'Taxi_location&amp;demand'!$E$5:$F$26,2,FALSE)))</f>
        <v>-0.47469999999999996</v>
      </c>
      <c r="Q596" s="32">
        <f>IF(Taxi_journeydata_clean!K595="","",1+P596)</f>
        <v>0.5253000000000001</v>
      </c>
      <c r="S596" t="str">
        <f>IF(Taxi_journeydata_clean!K595="","",VLOOKUP(Taxi_journeydata_clean!G595,'Taxi_location&amp;demand'!$A$5:$B$269,2,FALSE))</f>
        <v>B</v>
      </c>
      <c r="T596" t="str">
        <f>IF(Taxi_journeydata_clean!K595="","",VLOOKUP(Taxi_journeydata_clean!H595,'Taxi_location&amp;demand'!$A$5:$B$269,2,FALSE))</f>
        <v>B</v>
      </c>
      <c r="U596" t="str">
        <f>IF(Taxi_journeydata_clean!K595="","",IF(OR(S596="A",T596="A"),"Y","N"))</f>
        <v>N</v>
      </c>
    </row>
    <row r="597" spans="2:21" x14ac:dyDescent="0.35">
      <c r="B597">
        <f>IF(Taxi_journeydata_clean!J596="","",Taxi_journeydata_clean!J596)</f>
        <v>1.1100000000000001</v>
      </c>
      <c r="C597" s="18">
        <f>IF(Taxi_journeydata_clean!J596="","",Taxi_journeydata_clean!N596)</f>
        <v>3.6500000045634806</v>
      </c>
      <c r="D597" s="19">
        <f>IF(Taxi_journeydata_clean!K596="","",Taxi_journeydata_clean!K596)</f>
        <v>5.5</v>
      </c>
      <c r="F597" s="19">
        <f>IF(Taxi_journeydata_clean!K596="","",Constant+Dist_Mult*Fare_analysis!B597+Dur_Mult*Fare_analysis!C597)</f>
        <v>5.0485000016884882</v>
      </c>
      <c r="G597" s="19">
        <f>IF(Taxi_journeydata_clean!K596="","",F597*(1+1/EXP(B597)))</f>
        <v>6.7122784172330361</v>
      </c>
      <c r="H597" s="30">
        <f>IF(Taxi_journeydata_clean!K596="","",(G597-F597)/F597)</f>
        <v>0.32955896107518895</v>
      </c>
      <c r="I597" s="31">
        <f>IF(Taxi_journeydata_clean!K596="","",ROUND(ROUNDUP(H597,1),1))</f>
        <v>0.4</v>
      </c>
      <c r="J597" s="32">
        <f>IF(Taxi_journeydata_clean!K596="","",IF(I597&gt;200%,'Taxi_location&amp;demand'!F610,VLOOKUP(I597,'Taxi_location&amp;demand'!$E$5:$F$26,2,FALSE)))</f>
        <v>-4.6460000000000001E-2</v>
      </c>
      <c r="K597" s="32">
        <f>IF(Taxi_journeydata_clean!K596="","",1+J597)</f>
        <v>0.95354000000000005</v>
      </c>
      <c r="M597" s="19">
        <f>IF(Taxi_journeydata_clean!K596="","",F597*(1+R_/EXP(B597)))</f>
        <v>9.3653952132795588</v>
      </c>
      <c r="N597" s="30">
        <f>IF(Taxi_journeydata_clean!K596="","",(M597-F597)/F597)</f>
        <v>0.85508472024309601</v>
      </c>
      <c r="O597" s="31">
        <f>IF(Taxi_journeydata_clean!K596="","",ROUND(ROUNDUP(N597,1),1))</f>
        <v>0.9</v>
      </c>
      <c r="P597" s="32">
        <f>IF(Taxi_journeydata_clean!K596="","",IF(O597&gt;200%,'Taxi_location&amp;demand'!F610,VLOOKUP(O597,'Taxi_location&amp;demand'!$E$5:$F$26,2,FALSE)))</f>
        <v>-0.19190000000000002</v>
      </c>
      <c r="Q597" s="32">
        <f>IF(Taxi_journeydata_clean!K596="","",1+P597)</f>
        <v>0.80810000000000004</v>
      </c>
      <c r="S597" t="str">
        <f>IF(Taxi_journeydata_clean!K596="","",VLOOKUP(Taxi_journeydata_clean!G596,'Taxi_location&amp;demand'!$A$5:$B$269,2,FALSE))</f>
        <v>A</v>
      </c>
      <c r="T597" t="str">
        <f>IF(Taxi_journeydata_clean!K596="","",VLOOKUP(Taxi_journeydata_clean!H596,'Taxi_location&amp;demand'!$A$5:$B$269,2,FALSE))</f>
        <v>A</v>
      </c>
      <c r="U597" t="str">
        <f>IF(Taxi_journeydata_clean!K596="","",IF(OR(S597="A",T597="A"),"Y","N"))</f>
        <v>Y</v>
      </c>
    </row>
    <row r="598" spans="2:21" x14ac:dyDescent="0.35">
      <c r="B598">
        <f>IF(Taxi_journeydata_clean!J597="","",Taxi_journeydata_clean!J597)</f>
        <v>2.68</v>
      </c>
      <c r="C598" s="18">
        <f>IF(Taxi_journeydata_clean!J597="","",Taxi_journeydata_clean!N597)</f>
        <v>17.016666663112119</v>
      </c>
      <c r="D598" s="19">
        <f>IF(Taxi_journeydata_clean!K597="","",Taxi_journeydata_clean!K597)</f>
        <v>13</v>
      </c>
      <c r="F598" s="19">
        <f>IF(Taxi_journeydata_clean!K597="","",Constant+Dist_Mult*Fare_analysis!B598+Dur_Mult*Fare_analysis!C598)</f>
        <v>12.820166665351485</v>
      </c>
      <c r="G598" s="19">
        <f>IF(Taxi_journeydata_clean!K597="","",F598*(1+1/EXP(B598)))</f>
        <v>13.699157728711514</v>
      </c>
      <c r="H598" s="30">
        <f>IF(Taxi_journeydata_clean!K597="","",(G598-F598)/F598)</f>
        <v>6.8563154154277953E-2</v>
      </c>
      <c r="I598" s="31">
        <f>IF(Taxi_journeydata_clean!K597="","",ROUND(ROUNDUP(H598,1),1))</f>
        <v>0.1</v>
      </c>
      <c r="J598" s="32">
        <f>IF(Taxi_journeydata_clean!K597="","",IF(I598&gt;200%,'Taxi_location&amp;demand'!F611,VLOOKUP(I598,'Taxi_location&amp;demand'!$E$5:$F$26,2,FALSE)))</f>
        <v>-9.0899999999999991E-3</v>
      </c>
      <c r="K598" s="32">
        <f>IF(Taxi_journeydata_clean!K597="","",1+J598)</f>
        <v>0.99090999999999996</v>
      </c>
      <c r="M598" s="19">
        <f>IF(Taxi_journeydata_clean!K597="","",F598*(1+R_/EXP(B598)))</f>
        <v>15.100826323511747</v>
      </c>
      <c r="N598" s="30">
        <f>IF(Taxi_journeydata_clean!K597="","",(M598-F598)/F598)</f>
        <v>0.17789625655367675</v>
      </c>
      <c r="O598" s="31">
        <f>IF(Taxi_journeydata_clean!K597="","",ROUND(ROUNDUP(N598,1),1))</f>
        <v>0.2</v>
      </c>
      <c r="P598" s="32">
        <f>IF(Taxi_journeydata_clean!K597="","",IF(O598&gt;200%,'Taxi_location&amp;demand'!F611,VLOOKUP(O598,'Taxi_location&amp;demand'!$E$5:$F$26,2,FALSE)))</f>
        <v>-2.1210000000000003E-2</v>
      </c>
      <c r="Q598" s="32">
        <f>IF(Taxi_journeydata_clean!K597="","",1+P598)</f>
        <v>0.97879000000000005</v>
      </c>
      <c r="S598" t="str">
        <f>IF(Taxi_journeydata_clean!K597="","",VLOOKUP(Taxi_journeydata_clean!G597,'Taxi_location&amp;demand'!$A$5:$B$269,2,FALSE))</f>
        <v>A</v>
      </c>
      <c r="T598" t="str">
        <f>IF(Taxi_journeydata_clean!K597="","",VLOOKUP(Taxi_journeydata_clean!H597,'Taxi_location&amp;demand'!$A$5:$B$269,2,FALSE))</f>
        <v>Bx</v>
      </c>
      <c r="U598" t="str">
        <f>IF(Taxi_journeydata_clean!K597="","",IF(OR(S598="A",T598="A"),"Y","N"))</f>
        <v>Y</v>
      </c>
    </row>
    <row r="599" spans="2:21" x14ac:dyDescent="0.35">
      <c r="B599">
        <f>IF(Taxi_journeydata_clean!J598="","",Taxi_journeydata_clean!J598)</f>
        <v>1.68</v>
      </c>
      <c r="C599" s="18">
        <f>IF(Taxi_journeydata_clean!J598="","",Taxi_journeydata_clean!N598)</f>
        <v>11.28333333064802</v>
      </c>
      <c r="D599" s="19">
        <f>IF(Taxi_journeydata_clean!K598="","",Taxi_journeydata_clean!K598)</f>
        <v>9</v>
      </c>
      <c r="F599" s="19">
        <f>IF(Taxi_journeydata_clean!K598="","",Constant+Dist_Mult*Fare_analysis!B599+Dur_Mult*Fare_analysis!C599)</f>
        <v>8.8988333323397679</v>
      </c>
      <c r="G599" s="19">
        <f>IF(Taxi_journeydata_clean!K598="","",F599*(1+1/EXP(B599)))</f>
        <v>10.557344282599962</v>
      </c>
      <c r="H599" s="30">
        <f>IF(Taxi_journeydata_clean!K598="","",(G599-F599)/F599)</f>
        <v>0.18637397603940986</v>
      </c>
      <c r="I599" s="31">
        <f>IF(Taxi_journeydata_clean!K598="","",ROUND(ROUNDUP(H599,1),1))</f>
        <v>0.2</v>
      </c>
      <c r="J599" s="32">
        <f>IF(Taxi_journeydata_clean!K598="","",IF(I599&gt;200%,'Taxi_location&amp;demand'!F612,VLOOKUP(I599,'Taxi_location&amp;demand'!$E$5:$F$26,2,FALSE)))</f>
        <v>-2.1210000000000003E-2</v>
      </c>
      <c r="K599" s="32">
        <f>IF(Taxi_journeydata_clean!K598="","",1+J599)</f>
        <v>0.97879000000000005</v>
      </c>
      <c r="M599" s="19">
        <f>IF(Taxi_journeydata_clean!K598="","",F599*(1+R_/EXP(B599)))</f>
        <v>13.202061402050168</v>
      </c>
      <c r="N599" s="30">
        <f>IF(Taxi_journeydata_clean!K598="","",(M599-F599)/F599)</f>
        <v>0.48357216154074811</v>
      </c>
      <c r="O599" s="31">
        <f>IF(Taxi_journeydata_clean!K598="","",ROUND(ROUNDUP(N599,1),1))</f>
        <v>0.5</v>
      </c>
      <c r="P599" s="32">
        <f>IF(Taxi_journeydata_clean!K598="","",IF(O599&gt;200%,'Taxi_location&amp;demand'!F612,VLOOKUP(O599,'Taxi_location&amp;demand'!$E$5:$F$26,2,FALSE)))</f>
        <v>-6.7670000000000008E-2</v>
      </c>
      <c r="Q599" s="32">
        <f>IF(Taxi_journeydata_clean!K598="","",1+P599)</f>
        <v>0.93232999999999999</v>
      </c>
      <c r="S599" t="str">
        <f>IF(Taxi_journeydata_clean!K598="","",VLOOKUP(Taxi_journeydata_clean!G598,'Taxi_location&amp;demand'!$A$5:$B$269,2,FALSE))</f>
        <v>A</v>
      </c>
      <c r="T599" t="str">
        <f>IF(Taxi_journeydata_clean!K598="","",VLOOKUP(Taxi_journeydata_clean!H598,'Taxi_location&amp;demand'!$A$5:$B$269,2,FALSE))</f>
        <v>A</v>
      </c>
      <c r="U599" t="str">
        <f>IF(Taxi_journeydata_clean!K598="","",IF(OR(S599="A",T599="A"),"Y","N"))</f>
        <v>Y</v>
      </c>
    </row>
    <row r="600" spans="2:21" x14ac:dyDescent="0.35">
      <c r="B600">
        <f>IF(Taxi_journeydata_clean!J599="","",Taxi_journeydata_clean!J599)</f>
        <v>8.16</v>
      </c>
      <c r="C600" s="18">
        <f>IF(Taxi_journeydata_clean!J599="","",Taxi_journeydata_clean!N599)</f>
        <v>22.083333330228925</v>
      </c>
      <c r="D600" s="19">
        <f>IF(Taxi_journeydata_clean!K599="","",Taxi_journeydata_clean!K599)</f>
        <v>26</v>
      </c>
      <c r="F600" s="19">
        <f>IF(Taxi_journeydata_clean!K599="","",Constant+Dist_Mult*Fare_analysis!B600+Dur_Mult*Fare_analysis!C600)</f>
        <v>24.558833332184705</v>
      </c>
      <c r="G600" s="19">
        <f>IF(Taxi_journeydata_clean!K599="","",F600*(1+1/EXP(B600)))</f>
        <v>24.565853779094475</v>
      </c>
      <c r="H600" s="30">
        <f>IF(Taxi_journeydata_clean!K599="","",(G600-F600)/F600)</f>
        <v>2.858623947974732E-4</v>
      </c>
      <c r="I600" s="31">
        <f>IF(Taxi_journeydata_clean!K599="","",ROUND(ROUNDUP(H600,1),1))</f>
        <v>0.1</v>
      </c>
      <c r="J600" s="32">
        <f>IF(Taxi_journeydata_clean!K599="","",IF(I600&gt;200%,'Taxi_location&amp;demand'!F613,VLOOKUP(I600,'Taxi_location&amp;demand'!$E$5:$F$26,2,FALSE)))</f>
        <v>-9.0899999999999991E-3</v>
      </c>
      <c r="K600" s="32">
        <f>IF(Taxi_journeydata_clean!K599="","",1+J600)</f>
        <v>0.99090999999999996</v>
      </c>
      <c r="M600" s="19">
        <f>IF(Taxi_journeydata_clean!K599="","",F600*(1+R_/EXP(B600)))</f>
        <v>24.5770488189135</v>
      </c>
      <c r="N600" s="30">
        <f>IF(Taxi_journeydata_clean!K599="","",(M600-F600)/F600)</f>
        <v>7.4170814559517068E-4</v>
      </c>
      <c r="O600" s="31">
        <f>IF(Taxi_journeydata_clean!K599="","",ROUND(ROUNDUP(N600,1),1))</f>
        <v>0.1</v>
      </c>
      <c r="P600" s="32">
        <f>IF(Taxi_journeydata_clean!K599="","",IF(O600&gt;200%,'Taxi_location&amp;demand'!F613,VLOOKUP(O600,'Taxi_location&amp;demand'!$E$5:$F$26,2,FALSE)))</f>
        <v>-9.0899999999999991E-3</v>
      </c>
      <c r="Q600" s="32">
        <f>IF(Taxi_journeydata_clean!K599="","",1+P600)</f>
        <v>0.99090999999999996</v>
      </c>
      <c r="S600" t="str">
        <f>IF(Taxi_journeydata_clean!K599="","",VLOOKUP(Taxi_journeydata_clean!G599,'Taxi_location&amp;demand'!$A$5:$B$269,2,FALSE))</f>
        <v>B</v>
      </c>
      <c r="T600" t="str">
        <f>IF(Taxi_journeydata_clean!K599="","",VLOOKUP(Taxi_journeydata_clean!H599,'Taxi_location&amp;demand'!$A$5:$B$269,2,FALSE))</f>
        <v>Q</v>
      </c>
      <c r="U600" t="str">
        <f>IF(Taxi_journeydata_clean!K599="","",IF(OR(S600="A",T600="A"),"Y","N"))</f>
        <v>N</v>
      </c>
    </row>
    <row r="601" spans="2:21" x14ac:dyDescent="0.35">
      <c r="B601">
        <f>IF(Taxi_journeydata_clean!J600="","",Taxi_journeydata_clean!J600)</f>
        <v>0.38</v>
      </c>
      <c r="C601" s="18">
        <f>IF(Taxi_journeydata_clean!J600="","",Taxi_journeydata_clean!N600)</f>
        <v>1.6333333379589021</v>
      </c>
      <c r="D601" s="19">
        <f>IF(Taxi_journeydata_clean!K600="","",Taxi_journeydata_clean!K600)</f>
        <v>3.5</v>
      </c>
      <c r="F601" s="19">
        <f>IF(Taxi_journeydata_clean!K600="","",Constant+Dist_Mult*Fare_analysis!B601+Dur_Mult*Fare_analysis!C601)</f>
        <v>2.9883333350447936</v>
      </c>
      <c r="G601" s="19">
        <f>IF(Taxi_journeydata_clean!K600="","",F601*(1+1/EXP(B601)))</f>
        <v>5.0319391807447849</v>
      </c>
      <c r="H601" s="30">
        <f>IF(Taxi_journeydata_clean!K600="","",(G601-F601)/F601)</f>
        <v>0.68386140921235572</v>
      </c>
      <c r="I601" s="31">
        <f>IF(Taxi_journeydata_clean!K600="","",ROUND(ROUNDUP(H601,1),1))</f>
        <v>0.7</v>
      </c>
      <c r="J601" s="32">
        <f>IF(Taxi_journeydata_clean!K600="","",IF(I601&gt;200%,'Taxi_location&amp;demand'!F614,VLOOKUP(I601,'Taxi_location&amp;demand'!$E$5:$F$26,2,FALSE)))</f>
        <v>-0.1111</v>
      </c>
      <c r="K601" s="32">
        <f>IF(Taxi_journeydata_clean!K600="","",1+J601)</f>
        <v>0.88890000000000002</v>
      </c>
      <c r="M601" s="19">
        <f>IF(Taxi_journeydata_clean!K600="","",F601*(1+R_/EXP(B601)))</f>
        <v>8.2907415206891528</v>
      </c>
      <c r="N601" s="30">
        <f>IF(Taxi_journeydata_clean!K600="","",(M601-F601)/F601)</f>
        <v>1.774369720894901</v>
      </c>
      <c r="O601" s="31">
        <f>IF(Taxi_journeydata_clean!K600="","",ROUND(ROUNDUP(N601,1),1))</f>
        <v>1.8</v>
      </c>
      <c r="P601" s="32">
        <f>IF(Taxi_journeydata_clean!K600="","",IF(O601&gt;200%,'Taxi_location&amp;demand'!F614,VLOOKUP(O601,'Taxi_location&amp;demand'!$E$5:$F$26,2,FALSE)))</f>
        <v>-0.75750000000000006</v>
      </c>
      <c r="Q601" s="32">
        <f>IF(Taxi_journeydata_clean!K600="","",1+P601)</f>
        <v>0.24249999999999994</v>
      </c>
      <c r="S601" t="str">
        <f>IF(Taxi_journeydata_clean!K600="","",VLOOKUP(Taxi_journeydata_clean!G600,'Taxi_location&amp;demand'!$A$5:$B$269,2,FALSE))</f>
        <v>A</v>
      </c>
      <c r="T601" t="str">
        <f>IF(Taxi_journeydata_clean!K600="","",VLOOKUP(Taxi_journeydata_clean!H600,'Taxi_location&amp;demand'!$A$5:$B$269,2,FALSE))</f>
        <v>A</v>
      </c>
      <c r="U601" t="str">
        <f>IF(Taxi_journeydata_clean!K600="","",IF(OR(S601="A",T601="A"),"Y","N"))</f>
        <v>Y</v>
      </c>
    </row>
    <row r="602" spans="2:21" x14ac:dyDescent="0.35">
      <c r="B602">
        <f>IF(Taxi_journeydata_clean!J601="","",Taxi_journeydata_clean!J601)</f>
        <v>1.3</v>
      </c>
      <c r="C602" s="18">
        <f>IF(Taxi_journeydata_clean!J601="","",Taxi_journeydata_clean!N601)</f>
        <v>9.3666666664648801</v>
      </c>
      <c r="D602" s="19">
        <f>IF(Taxi_journeydata_clean!K601="","",Taxi_journeydata_clean!K601)</f>
        <v>7.5</v>
      </c>
      <c r="F602" s="19">
        <f>IF(Taxi_journeydata_clean!K601="","",Constant+Dist_Mult*Fare_analysis!B602+Dur_Mult*Fare_analysis!C602)</f>
        <v>7.5056666665920062</v>
      </c>
      <c r="G602" s="19">
        <f>IF(Taxi_journeydata_clean!K601="","",F602*(1+1/EXP(B602)))</f>
        <v>9.5511994611539457</v>
      </c>
      <c r="H602" s="30">
        <f>IF(Taxi_journeydata_clean!K601="","",(G602-F602)/F602)</f>
        <v>0.27253179303401254</v>
      </c>
      <c r="I602" s="31">
        <f>IF(Taxi_journeydata_clean!K601="","",ROUND(ROUNDUP(H602,1),1))</f>
        <v>0.3</v>
      </c>
      <c r="J602" s="32">
        <f>IF(Taxi_journeydata_clean!K601="","",IF(I602&gt;200%,'Taxi_location&amp;demand'!F615,VLOOKUP(I602,'Taxi_location&amp;demand'!$E$5:$F$26,2,FALSE)))</f>
        <v>-3.4340000000000002E-2</v>
      </c>
      <c r="K602" s="32">
        <f>IF(Taxi_journeydata_clean!K601="","",1+J602)</f>
        <v>0.96565999999999996</v>
      </c>
      <c r="M602" s="19">
        <f>IF(Taxi_journeydata_clean!K601="","",F602*(1+R_/EXP(B602)))</f>
        <v>12.813074578304095</v>
      </c>
      <c r="N602" s="30">
        <f>IF(Taxi_journeydata_clean!K601="","",(M602-F602)/F602)</f>
        <v>0.70712011970043287</v>
      </c>
      <c r="O602" s="31">
        <f>IF(Taxi_journeydata_clean!K601="","",ROUND(ROUNDUP(N602,1),1))</f>
        <v>0.8</v>
      </c>
      <c r="P602" s="32">
        <f>IF(Taxi_journeydata_clean!K601="","",IF(O602&gt;200%,'Taxi_location&amp;demand'!F615,VLOOKUP(O602,'Taxi_location&amp;demand'!$E$5:$F$26,2,FALSE)))</f>
        <v>-0.1515</v>
      </c>
      <c r="Q602" s="32">
        <f>IF(Taxi_journeydata_clean!K601="","",1+P602)</f>
        <v>0.84850000000000003</v>
      </c>
      <c r="S602" t="str">
        <f>IF(Taxi_journeydata_clean!K601="","",VLOOKUP(Taxi_journeydata_clean!G601,'Taxi_location&amp;demand'!$A$5:$B$269,2,FALSE))</f>
        <v>A</v>
      </c>
      <c r="T602" t="str">
        <f>IF(Taxi_journeydata_clean!K601="","",VLOOKUP(Taxi_journeydata_clean!H601,'Taxi_location&amp;demand'!$A$5:$B$269,2,FALSE))</f>
        <v>A</v>
      </c>
      <c r="U602" t="str">
        <f>IF(Taxi_journeydata_clean!K601="","",IF(OR(S602="A",T602="A"),"Y","N"))</f>
        <v>Y</v>
      </c>
    </row>
    <row r="603" spans="2:21" x14ac:dyDescent="0.35">
      <c r="B603">
        <f>IF(Taxi_journeydata_clean!J602="","",Taxi_journeydata_clean!J602)</f>
        <v>6.71</v>
      </c>
      <c r="C603" s="18">
        <f>IF(Taxi_journeydata_clean!J602="","",Taxi_journeydata_clean!N602)</f>
        <v>16.500000001396984</v>
      </c>
      <c r="D603" s="19">
        <f>IF(Taxi_journeydata_clean!K602="","",Taxi_journeydata_clean!K602)</f>
        <v>20.5</v>
      </c>
      <c r="F603" s="19">
        <f>IF(Taxi_journeydata_clean!K602="","",Constant+Dist_Mult*Fare_analysis!B603+Dur_Mult*Fare_analysis!C603)</f>
        <v>19.883000000516883</v>
      </c>
      <c r="G603" s="19">
        <f>IF(Taxi_journeydata_clean!K602="","",F603*(1+1/EXP(B603)))</f>
        <v>19.907230699306968</v>
      </c>
      <c r="H603" s="30">
        <f>IF(Taxi_journeydata_clean!K602="","",(G603-F603)/F603)</f>
        <v>1.2186641246016573E-3</v>
      </c>
      <c r="I603" s="31">
        <f>IF(Taxi_journeydata_clean!K602="","",ROUND(ROUNDUP(H603,1),1))</f>
        <v>0.1</v>
      </c>
      <c r="J603" s="32">
        <f>IF(Taxi_journeydata_clean!K602="","",IF(I603&gt;200%,'Taxi_location&amp;demand'!F616,VLOOKUP(I603,'Taxi_location&amp;demand'!$E$5:$F$26,2,FALSE)))</f>
        <v>-9.0899999999999991E-3</v>
      </c>
      <c r="K603" s="32">
        <f>IF(Taxi_journeydata_clean!K602="","",1+J603)</f>
        <v>0.99090999999999996</v>
      </c>
      <c r="M603" s="19">
        <f>IF(Taxi_journeydata_clean!K602="","",F603*(1+R_/EXP(B603)))</f>
        <v>19.945869783297539</v>
      </c>
      <c r="N603" s="30">
        <f>IF(Taxi_journeydata_clean!K602="","",(M603-F603)/F603)</f>
        <v>3.1619867615058639E-3</v>
      </c>
      <c r="O603" s="31">
        <f>IF(Taxi_journeydata_clean!K602="","",ROUND(ROUNDUP(N603,1),1))</f>
        <v>0.1</v>
      </c>
      <c r="P603" s="32">
        <f>IF(Taxi_journeydata_clean!K602="","",IF(O603&gt;200%,'Taxi_location&amp;demand'!F616,VLOOKUP(O603,'Taxi_location&amp;demand'!$E$5:$F$26,2,FALSE)))</f>
        <v>-9.0899999999999991E-3</v>
      </c>
      <c r="Q603" s="32">
        <f>IF(Taxi_journeydata_clean!K602="","",1+P603)</f>
        <v>0.99090999999999996</v>
      </c>
      <c r="S603" t="str">
        <f>IF(Taxi_journeydata_clean!K602="","",VLOOKUP(Taxi_journeydata_clean!G602,'Taxi_location&amp;demand'!$A$5:$B$269,2,FALSE))</f>
        <v>Q</v>
      </c>
      <c r="T603" t="str">
        <f>IF(Taxi_journeydata_clean!K602="","",VLOOKUP(Taxi_journeydata_clean!H602,'Taxi_location&amp;demand'!$A$5:$B$269,2,FALSE))</f>
        <v>Q</v>
      </c>
      <c r="U603" t="str">
        <f>IF(Taxi_journeydata_clean!K602="","",IF(OR(S603="A",T603="A"),"Y","N"))</f>
        <v>N</v>
      </c>
    </row>
    <row r="604" spans="2:21" x14ac:dyDescent="0.35">
      <c r="B604">
        <f>IF(Taxi_journeydata_clean!J603="","",Taxi_journeydata_clean!J603)</f>
        <v>2.8</v>
      </c>
      <c r="C604" s="18">
        <f>IF(Taxi_journeydata_clean!J603="","",Taxi_journeydata_clean!N603)</f>
        <v>20.450000002747402</v>
      </c>
      <c r="D604" s="19">
        <f>IF(Taxi_journeydata_clean!K603="","",Taxi_journeydata_clean!K603)</f>
        <v>14</v>
      </c>
      <c r="F604" s="19">
        <f>IF(Taxi_journeydata_clean!K603="","",Constant+Dist_Mult*Fare_analysis!B604+Dur_Mult*Fare_analysis!C604)</f>
        <v>14.306500001016538</v>
      </c>
      <c r="G604" s="19">
        <f>IF(Taxi_journeydata_clean!K603="","",F604*(1+1/EXP(B604)))</f>
        <v>15.176479162026034</v>
      </c>
      <c r="H604" s="30">
        <f>IF(Taxi_journeydata_clean!K603="","",(G604-F604)/F604)</f>
        <v>6.0810062625217945E-2</v>
      </c>
      <c r="I604" s="31">
        <f>IF(Taxi_journeydata_clean!K603="","",ROUND(ROUNDUP(H604,1),1))</f>
        <v>0.1</v>
      </c>
      <c r="J604" s="32">
        <f>IF(Taxi_journeydata_clean!K603="","",IF(I604&gt;200%,'Taxi_location&amp;demand'!F617,VLOOKUP(I604,'Taxi_location&amp;demand'!$E$5:$F$26,2,FALSE)))</f>
        <v>-9.0899999999999991E-3</v>
      </c>
      <c r="K604" s="32">
        <f>IF(Taxi_journeydata_clean!K603="","",1+J604)</f>
        <v>0.99090999999999996</v>
      </c>
      <c r="M604" s="19">
        <f>IF(Taxi_journeydata_clean!K603="","",F604*(1+R_/EXP(B604)))</f>
        <v>16.563777075449984</v>
      </c>
      <c r="N604" s="30">
        <f>IF(Taxi_journeydata_clean!K603="","",(M604-F604)/F604)</f>
        <v>0.15777982555293449</v>
      </c>
      <c r="O604" s="31">
        <f>IF(Taxi_journeydata_clean!K603="","",ROUND(ROUNDUP(N604,1),1))</f>
        <v>0.2</v>
      </c>
      <c r="P604" s="32">
        <f>IF(Taxi_journeydata_clean!K603="","",IF(O604&gt;200%,'Taxi_location&amp;demand'!F617,VLOOKUP(O604,'Taxi_location&amp;demand'!$E$5:$F$26,2,FALSE)))</f>
        <v>-2.1210000000000003E-2</v>
      </c>
      <c r="Q604" s="32">
        <f>IF(Taxi_journeydata_clean!K603="","",1+P604)</f>
        <v>0.97879000000000005</v>
      </c>
      <c r="S604" t="str">
        <f>IF(Taxi_journeydata_clean!K603="","",VLOOKUP(Taxi_journeydata_clean!G603,'Taxi_location&amp;demand'!$A$5:$B$269,2,FALSE))</f>
        <v>B</v>
      </c>
      <c r="T604" t="str">
        <f>IF(Taxi_journeydata_clean!K603="","",VLOOKUP(Taxi_journeydata_clean!H603,'Taxi_location&amp;demand'!$A$5:$B$269,2,FALSE))</f>
        <v>B</v>
      </c>
      <c r="U604" t="str">
        <f>IF(Taxi_journeydata_clean!K603="","",IF(OR(S604="A",T604="A"),"Y","N"))</f>
        <v>N</v>
      </c>
    </row>
    <row r="605" spans="2:21" x14ac:dyDescent="0.35">
      <c r="B605">
        <f>IF(Taxi_journeydata_clean!J604="","",Taxi_journeydata_clean!J604)</f>
        <v>1.58</v>
      </c>
      <c r="C605" s="18">
        <f>IF(Taxi_journeydata_clean!J604="","",Taxi_journeydata_clean!N604)</f>
        <v>11.266666670562699</v>
      </c>
      <c r="D605" s="19">
        <f>IF(Taxi_journeydata_clean!K604="","",Taxi_journeydata_clean!K604)</f>
        <v>9</v>
      </c>
      <c r="F605" s="19">
        <f>IF(Taxi_journeydata_clean!K604="","",Constant+Dist_Mult*Fare_analysis!B605+Dur_Mult*Fare_analysis!C605)</f>
        <v>8.7126666681081986</v>
      </c>
      <c r="G605" s="19">
        <f>IF(Taxi_journeydata_clean!K604="","",F605*(1+1/EXP(B605)))</f>
        <v>10.507259040698198</v>
      </c>
      <c r="H605" s="30">
        <f>IF(Taxi_journeydata_clean!K604="","",(G605-F605)/F605)</f>
        <v>0.2059750982048833</v>
      </c>
      <c r="I605" s="31">
        <f>IF(Taxi_journeydata_clean!K604="","",ROUND(ROUNDUP(H605,1),1))</f>
        <v>0.3</v>
      </c>
      <c r="J605" s="32">
        <f>IF(Taxi_journeydata_clean!K604="","",IF(I605&gt;200%,'Taxi_location&amp;demand'!F618,VLOOKUP(I605,'Taxi_location&amp;demand'!$E$5:$F$26,2,FALSE)))</f>
        <v>-3.4340000000000002E-2</v>
      </c>
      <c r="K605" s="32">
        <f>IF(Taxi_journeydata_clean!K604="","",1+J605)</f>
        <v>0.96565999999999996</v>
      </c>
      <c r="M605" s="19">
        <f>IF(Taxi_journeydata_clean!K604="","",F605*(1+R_/EXP(B605)))</f>
        <v>13.368976154763036</v>
      </c>
      <c r="N605" s="30">
        <f>IF(Taxi_journeydata_clean!K604="","",(M605-F605)/F605)</f>
        <v>0.53442988972581373</v>
      </c>
      <c r="O605" s="31">
        <f>IF(Taxi_journeydata_clean!K604="","",ROUND(ROUNDUP(N605,1),1))</f>
        <v>0.6</v>
      </c>
      <c r="P605" s="32">
        <f>IF(Taxi_journeydata_clean!K604="","",IF(O605&gt;200%,'Taxi_location&amp;demand'!F618,VLOOKUP(O605,'Taxi_location&amp;demand'!$E$5:$F$26,2,FALSE)))</f>
        <v>-8.8880000000000001E-2</v>
      </c>
      <c r="Q605" s="32">
        <f>IF(Taxi_journeydata_clean!K604="","",1+P605)</f>
        <v>0.91112000000000004</v>
      </c>
      <c r="S605" t="str">
        <f>IF(Taxi_journeydata_clean!K604="","",VLOOKUP(Taxi_journeydata_clean!G604,'Taxi_location&amp;demand'!$A$5:$B$269,2,FALSE))</f>
        <v>B</v>
      </c>
      <c r="T605" t="str">
        <f>IF(Taxi_journeydata_clean!K604="","",VLOOKUP(Taxi_journeydata_clean!H604,'Taxi_location&amp;demand'!$A$5:$B$269,2,FALSE))</f>
        <v>B</v>
      </c>
      <c r="U605" t="str">
        <f>IF(Taxi_journeydata_clean!K604="","",IF(OR(S605="A",T605="A"),"Y","N"))</f>
        <v>N</v>
      </c>
    </row>
    <row r="606" spans="2:21" x14ac:dyDescent="0.35">
      <c r="B606">
        <f>IF(Taxi_journeydata_clean!J605="","",Taxi_journeydata_clean!J605)</f>
        <v>1.35</v>
      </c>
      <c r="C606" s="18">
        <f>IF(Taxi_journeydata_clean!J605="","",Taxi_journeydata_clean!N605)</f>
        <v>8.1499999982770532</v>
      </c>
      <c r="D606" s="19">
        <f>IF(Taxi_journeydata_clean!K605="","",Taxi_journeydata_clean!K605)</f>
        <v>7.5</v>
      </c>
      <c r="F606" s="19">
        <f>IF(Taxi_journeydata_clean!K605="","",Constant+Dist_Mult*Fare_analysis!B606+Dur_Mult*Fare_analysis!C606)</f>
        <v>7.1454999993625101</v>
      </c>
      <c r="G606" s="19">
        <f>IF(Taxi_journeydata_clean!K605="","",F606*(1+1/EXP(B606)))</f>
        <v>8.9979012816424646</v>
      </c>
      <c r="H606" s="30">
        <f>IF(Taxi_journeydata_clean!K605="","",(G606-F606)/F606)</f>
        <v>0.25924026064589145</v>
      </c>
      <c r="I606" s="31">
        <f>IF(Taxi_journeydata_clean!K605="","",ROUND(ROUNDUP(H606,1),1))</f>
        <v>0.3</v>
      </c>
      <c r="J606" s="32">
        <f>IF(Taxi_journeydata_clean!K605="","",IF(I606&gt;200%,'Taxi_location&amp;demand'!F619,VLOOKUP(I606,'Taxi_location&amp;demand'!$E$5:$F$26,2,FALSE)))</f>
        <v>-3.4340000000000002E-2</v>
      </c>
      <c r="K606" s="32">
        <f>IF(Taxi_journeydata_clean!K605="","",1+J606)</f>
        <v>0.96565999999999996</v>
      </c>
      <c r="M606" s="19">
        <f>IF(Taxi_journeydata_clean!K605="","",F606*(1+R_/EXP(B606)))</f>
        <v>11.951802419629352</v>
      </c>
      <c r="N606" s="30">
        <f>IF(Taxi_journeydata_clean!K605="","",(M606-F606)/F606)</f>
        <v>0.67263346451551875</v>
      </c>
      <c r="O606" s="31">
        <f>IF(Taxi_journeydata_clean!K605="","",ROUND(ROUNDUP(N606,1),1))</f>
        <v>0.7</v>
      </c>
      <c r="P606" s="32">
        <f>IF(Taxi_journeydata_clean!K605="","",IF(O606&gt;200%,'Taxi_location&amp;demand'!F619,VLOOKUP(O606,'Taxi_location&amp;demand'!$E$5:$F$26,2,FALSE)))</f>
        <v>-0.1111</v>
      </c>
      <c r="Q606" s="32">
        <f>IF(Taxi_journeydata_clean!K605="","",1+P606)</f>
        <v>0.88890000000000002</v>
      </c>
      <c r="S606" t="str">
        <f>IF(Taxi_journeydata_clean!K605="","",VLOOKUP(Taxi_journeydata_clean!G605,'Taxi_location&amp;demand'!$A$5:$B$269,2,FALSE))</f>
        <v>A</v>
      </c>
      <c r="T606" t="str">
        <f>IF(Taxi_journeydata_clean!K605="","",VLOOKUP(Taxi_journeydata_clean!H605,'Taxi_location&amp;demand'!$A$5:$B$269,2,FALSE))</f>
        <v>A</v>
      </c>
      <c r="U606" t="str">
        <f>IF(Taxi_journeydata_clean!K605="","",IF(OR(S606="A",T606="A"),"Y","N"))</f>
        <v>Y</v>
      </c>
    </row>
    <row r="607" spans="2:21" x14ac:dyDescent="0.35">
      <c r="B607">
        <f>IF(Taxi_journeydata_clean!J606="","",Taxi_journeydata_clean!J606)</f>
        <v>1.07</v>
      </c>
      <c r="C607" s="18">
        <f>IF(Taxi_journeydata_clean!J606="","",Taxi_journeydata_clean!N606)</f>
        <v>8.9999999979045242</v>
      </c>
      <c r="D607" s="19">
        <f>IF(Taxi_journeydata_clean!K606="","",Taxi_journeydata_clean!K606)</f>
        <v>7</v>
      </c>
      <c r="F607" s="19">
        <f>IF(Taxi_journeydata_clean!K606="","",Constant+Dist_Mult*Fare_analysis!B607+Dur_Mult*Fare_analysis!C607)</f>
        <v>6.9559999992246748</v>
      </c>
      <c r="G607" s="19">
        <f>IF(Taxi_journeydata_clean!K606="","",F607*(1+1/EXP(B607)))</f>
        <v>9.3419672461232555</v>
      </c>
      <c r="H607" s="30">
        <f>IF(Taxi_journeydata_clean!K606="","",(G607-F607)/F607)</f>
        <v>0.34300851741870669</v>
      </c>
      <c r="I607" s="31">
        <f>IF(Taxi_journeydata_clean!K606="","",ROUND(ROUNDUP(H607,1),1))</f>
        <v>0.4</v>
      </c>
      <c r="J607" s="32">
        <f>IF(Taxi_journeydata_clean!K606="","",IF(I607&gt;200%,'Taxi_location&amp;demand'!F620,VLOOKUP(I607,'Taxi_location&amp;demand'!$E$5:$F$26,2,FALSE)))</f>
        <v>-4.6460000000000001E-2</v>
      </c>
      <c r="K607" s="32">
        <f>IF(Taxi_journeydata_clean!K606="","",1+J607)</f>
        <v>0.95354000000000005</v>
      </c>
      <c r="M607" s="19">
        <f>IF(Taxi_journeydata_clean!K606="","",F607*(1+R_/EXP(B607)))</f>
        <v>13.146710545122982</v>
      </c>
      <c r="N607" s="30">
        <f>IF(Taxi_journeydata_clean!K606="","",(M607-F607)/F607)</f>
        <v>0.88998138967629847</v>
      </c>
      <c r="O607" s="31">
        <f>IF(Taxi_journeydata_clean!K606="","",ROUND(ROUNDUP(N607,1),1))</f>
        <v>0.9</v>
      </c>
      <c r="P607" s="32">
        <f>IF(Taxi_journeydata_clean!K606="","",IF(O607&gt;200%,'Taxi_location&amp;demand'!F620,VLOOKUP(O607,'Taxi_location&amp;demand'!$E$5:$F$26,2,FALSE)))</f>
        <v>-0.19190000000000002</v>
      </c>
      <c r="Q607" s="32">
        <f>IF(Taxi_journeydata_clean!K606="","",1+P607)</f>
        <v>0.80810000000000004</v>
      </c>
      <c r="S607" t="str">
        <f>IF(Taxi_journeydata_clean!K606="","",VLOOKUP(Taxi_journeydata_clean!G606,'Taxi_location&amp;demand'!$A$5:$B$269,2,FALSE))</f>
        <v>B</v>
      </c>
      <c r="T607" t="str">
        <f>IF(Taxi_journeydata_clean!K606="","",VLOOKUP(Taxi_journeydata_clean!H606,'Taxi_location&amp;demand'!$A$5:$B$269,2,FALSE))</f>
        <v>B</v>
      </c>
      <c r="U607" t="str">
        <f>IF(Taxi_journeydata_clean!K606="","",IF(OR(S607="A",T607="A"),"Y","N"))</f>
        <v>N</v>
      </c>
    </row>
    <row r="608" spans="2:21" x14ac:dyDescent="0.35">
      <c r="B608">
        <f>IF(Taxi_journeydata_clean!J607="","",Taxi_journeydata_clean!J607)</f>
        <v>5.92</v>
      </c>
      <c r="C608" s="18">
        <f>IF(Taxi_journeydata_clean!J607="","",Taxi_journeydata_clean!N607)</f>
        <v>27.016666664276272</v>
      </c>
      <c r="D608" s="19">
        <f>IF(Taxi_journeydata_clean!K607="","",Taxi_journeydata_clean!K607)</f>
        <v>22.5</v>
      </c>
      <c r="F608" s="19">
        <f>IF(Taxi_journeydata_clean!K607="","",Constant+Dist_Mult*Fare_analysis!B608+Dur_Mult*Fare_analysis!C608)</f>
        <v>22.352166665782221</v>
      </c>
      <c r="G608" s="19">
        <f>IF(Taxi_journeydata_clean!K607="","",F608*(1+1/EXP(B608)))</f>
        <v>22.412186707668479</v>
      </c>
      <c r="H608" s="30">
        <f>IF(Taxi_journeydata_clean!K607="","",(G608-F608)/F608)</f>
        <v>2.6852001769537334E-3</v>
      </c>
      <c r="I608" s="31">
        <f>IF(Taxi_journeydata_clean!K607="","",ROUND(ROUNDUP(H608,1),1))</f>
        <v>0.1</v>
      </c>
      <c r="J608" s="32">
        <f>IF(Taxi_journeydata_clean!K607="","",IF(I608&gt;200%,'Taxi_location&amp;demand'!F621,VLOOKUP(I608,'Taxi_location&amp;demand'!$E$5:$F$26,2,FALSE)))</f>
        <v>-9.0899999999999991E-3</v>
      </c>
      <c r="K608" s="32">
        <f>IF(Taxi_journeydata_clean!K607="","",1+J608)</f>
        <v>0.99090999999999996</v>
      </c>
      <c r="M608" s="19">
        <f>IF(Taxi_journeydata_clean!K607="","",F608*(1+R_/EXP(B608)))</f>
        <v>22.50789667706109</v>
      </c>
      <c r="N608" s="30">
        <f>IF(Taxi_journeydata_clean!K607="","",(M608-F608)/F608)</f>
        <v>6.967110330170747E-3</v>
      </c>
      <c r="O608" s="31">
        <f>IF(Taxi_journeydata_clean!K607="","",ROUND(ROUNDUP(N608,1),1))</f>
        <v>0.1</v>
      </c>
      <c r="P608" s="32">
        <f>IF(Taxi_journeydata_clean!K607="","",IF(O608&gt;200%,'Taxi_location&amp;demand'!F621,VLOOKUP(O608,'Taxi_location&amp;demand'!$E$5:$F$26,2,FALSE)))</f>
        <v>-9.0899999999999991E-3</v>
      </c>
      <c r="Q608" s="32">
        <f>IF(Taxi_journeydata_clean!K607="","",1+P608)</f>
        <v>0.99090999999999996</v>
      </c>
      <c r="S608" t="str">
        <f>IF(Taxi_journeydata_clean!K607="","",VLOOKUP(Taxi_journeydata_clean!G607,'Taxi_location&amp;demand'!$A$5:$B$269,2,FALSE))</f>
        <v>A</v>
      </c>
      <c r="T608" t="str">
        <f>IF(Taxi_journeydata_clean!K607="","",VLOOKUP(Taxi_journeydata_clean!H607,'Taxi_location&amp;demand'!$A$5:$B$269,2,FALSE))</f>
        <v>A</v>
      </c>
      <c r="U608" t="str">
        <f>IF(Taxi_journeydata_clean!K607="","",IF(OR(S608="A",T608="A"),"Y","N"))</f>
        <v>Y</v>
      </c>
    </row>
    <row r="609" spans="2:21" x14ac:dyDescent="0.35">
      <c r="B609">
        <f>IF(Taxi_journeydata_clean!J608="","",Taxi_journeydata_clean!J608)</f>
        <v>4.45</v>
      </c>
      <c r="C609" s="18">
        <f>IF(Taxi_journeydata_clean!J608="","",Taxi_journeydata_clean!N608)</f>
        <v>23.983333334326744</v>
      </c>
      <c r="D609" s="19">
        <f>IF(Taxi_journeydata_clean!K608="","",Taxi_journeydata_clean!K608)</f>
        <v>18.5</v>
      </c>
      <c r="F609" s="19">
        <f>IF(Taxi_journeydata_clean!K608="","",Constant+Dist_Mult*Fare_analysis!B609+Dur_Mult*Fare_analysis!C609)</f>
        <v>18.583833333700895</v>
      </c>
      <c r="G609" s="19">
        <f>IF(Taxi_journeydata_clean!K608="","",F609*(1+1/EXP(B609)))</f>
        <v>18.800865875855187</v>
      </c>
      <c r="H609" s="30">
        <f>IF(Taxi_journeydata_clean!K608="","",(G609-F609)/F609)</f>
        <v>1.167856697039542E-2</v>
      </c>
      <c r="I609" s="31">
        <f>IF(Taxi_journeydata_clean!K608="","",ROUND(ROUNDUP(H609,1),1))</f>
        <v>0.1</v>
      </c>
      <c r="J609" s="32">
        <f>IF(Taxi_journeydata_clean!K608="","",IF(I609&gt;200%,'Taxi_location&amp;demand'!F622,VLOOKUP(I609,'Taxi_location&amp;demand'!$E$5:$F$26,2,FALSE)))</f>
        <v>-9.0899999999999991E-3</v>
      </c>
      <c r="K609" s="32">
        <f>IF(Taxi_journeydata_clean!K608="","",1+J609)</f>
        <v>0.99090999999999996</v>
      </c>
      <c r="M609" s="19">
        <f>IF(Taxi_journeydata_clean!K608="","",F609*(1+R_/EXP(B609)))</f>
        <v>19.146953237909205</v>
      </c>
      <c r="N609" s="30">
        <f>IF(Taxi_journeydata_clean!K608="","",(M609-F609)/F609)</f>
        <v>3.0301601079639435E-2</v>
      </c>
      <c r="O609" s="31">
        <f>IF(Taxi_journeydata_clean!K608="","",ROUND(ROUNDUP(N609,1),1))</f>
        <v>0.1</v>
      </c>
      <c r="P609" s="32">
        <f>IF(Taxi_journeydata_clean!K608="","",IF(O609&gt;200%,'Taxi_location&amp;demand'!F622,VLOOKUP(O609,'Taxi_location&amp;demand'!$E$5:$F$26,2,FALSE)))</f>
        <v>-9.0899999999999991E-3</v>
      </c>
      <c r="Q609" s="32">
        <f>IF(Taxi_journeydata_clean!K608="","",1+P609)</f>
        <v>0.99090999999999996</v>
      </c>
      <c r="S609" t="str">
        <f>IF(Taxi_journeydata_clean!K608="","",VLOOKUP(Taxi_journeydata_clean!G608,'Taxi_location&amp;demand'!$A$5:$B$269,2,FALSE))</f>
        <v>B</v>
      </c>
      <c r="T609" t="str">
        <f>IF(Taxi_journeydata_clean!K608="","",VLOOKUP(Taxi_journeydata_clean!H608,'Taxi_location&amp;demand'!$A$5:$B$269,2,FALSE))</f>
        <v>B</v>
      </c>
      <c r="U609" t="str">
        <f>IF(Taxi_journeydata_clean!K608="","",IF(OR(S609="A",T609="A"),"Y","N"))</f>
        <v>N</v>
      </c>
    </row>
    <row r="610" spans="2:21" x14ac:dyDescent="0.35">
      <c r="B610">
        <f>IF(Taxi_journeydata_clean!J609="","",Taxi_journeydata_clean!J609)</f>
        <v>1.97</v>
      </c>
      <c r="C610" s="18">
        <f>IF(Taxi_journeydata_clean!J609="","",Taxi_journeydata_clean!N609)</f>
        <v>16.616666663903743</v>
      </c>
      <c r="D610" s="19">
        <f>IF(Taxi_journeydata_clean!K609="","",Taxi_journeydata_clean!K609)</f>
        <v>12</v>
      </c>
      <c r="F610" s="19">
        <f>IF(Taxi_journeydata_clean!K609="","",Constant+Dist_Mult*Fare_analysis!B610+Dur_Mult*Fare_analysis!C610)</f>
        <v>11.394166665644384</v>
      </c>
      <c r="G610" s="19">
        <f>IF(Taxi_journeydata_clean!K609="","",F610*(1+1/EXP(B610)))</f>
        <v>12.98316132802548</v>
      </c>
      <c r="H610" s="30">
        <f>IF(Taxi_journeydata_clean!K609="","",(G610-F610)/F610)</f>
        <v>0.13945685621505094</v>
      </c>
      <c r="I610" s="31">
        <f>IF(Taxi_journeydata_clean!K609="","",ROUND(ROUNDUP(H610,1),1))</f>
        <v>0.2</v>
      </c>
      <c r="J610" s="32">
        <f>IF(Taxi_journeydata_clean!K609="","",IF(I610&gt;200%,'Taxi_location&amp;demand'!F623,VLOOKUP(I610,'Taxi_location&amp;demand'!$E$5:$F$26,2,FALSE)))</f>
        <v>-2.1210000000000003E-2</v>
      </c>
      <c r="K610" s="32">
        <f>IF(Taxi_journeydata_clean!K609="","",1+J610)</f>
        <v>0.97879000000000005</v>
      </c>
      <c r="M610" s="19">
        <f>IF(Taxi_journeydata_clean!K609="","",F610*(1+R_/EXP(B610)))</f>
        <v>15.517025446109827</v>
      </c>
      <c r="N610" s="30">
        <f>IF(Taxi_journeydata_clean!K609="","",(M610-F610)/F610)</f>
        <v>0.36183943077615838</v>
      </c>
      <c r="O610" s="31">
        <f>IF(Taxi_journeydata_clean!K609="","",ROUND(ROUNDUP(N610,1),1))</f>
        <v>0.4</v>
      </c>
      <c r="P610" s="32">
        <f>IF(Taxi_journeydata_clean!K609="","",IF(O610&gt;200%,'Taxi_location&amp;demand'!F623,VLOOKUP(O610,'Taxi_location&amp;demand'!$E$5:$F$26,2,FALSE)))</f>
        <v>-4.6460000000000001E-2</v>
      </c>
      <c r="Q610" s="32">
        <f>IF(Taxi_journeydata_clean!K609="","",1+P610)</f>
        <v>0.95354000000000005</v>
      </c>
      <c r="S610" t="str">
        <f>IF(Taxi_journeydata_clean!K609="","",VLOOKUP(Taxi_journeydata_clean!G609,'Taxi_location&amp;demand'!$A$5:$B$269,2,FALSE))</f>
        <v>B</v>
      </c>
      <c r="T610" t="str">
        <f>IF(Taxi_journeydata_clean!K609="","",VLOOKUP(Taxi_journeydata_clean!H609,'Taxi_location&amp;demand'!$A$5:$B$269,2,FALSE))</f>
        <v>B</v>
      </c>
      <c r="U610" t="str">
        <f>IF(Taxi_journeydata_clean!K609="","",IF(OR(S610="A",T610="A"),"Y","N"))</f>
        <v>N</v>
      </c>
    </row>
    <row r="611" spans="2:21" x14ac:dyDescent="0.35">
      <c r="B611">
        <f>IF(Taxi_journeydata_clean!J610="","",Taxi_journeydata_clean!J610)</f>
        <v>3.38</v>
      </c>
      <c r="C611" s="18">
        <f>IF(Taxi_journeydata_clean!J610="","",Taxi_journeydata_clean!N610)</f>
        <v>17.516666664741933</v>
      </c>
      <c r="D611" s="19">
        <f>IF(Taxi_journeydata_clean!K610="","",Taxi_journeydata_clean!K610)</f>
        <v>14</v>
      </c>
      <c r="F611" s="19">
        <f>IF(Taxi_journeydata_clean!K610="","",Constant+Dist_Mult*Fare_analysis!B611+Dur_Mult*Fare_analysis!C611)</f>
        <v>14.265166665954515</v>
      </c>
      <c r="G611" s="19">
        <f>IF(Taxi_journeydata_clean!K610="","",F611*(1+1/EXP(B611)))</f>
        <v>14.750859282295115</v>
      </c>
      <c r="H611" s="30">
        <f>IF(Taxi_journeydata_clean!K610="","",(G611-F611)/F611)</f>
        <v>3.4047454734599227E-2</v>
      </c>
      <c r="I611" s="31">
        <f>IF(Taxi_journeydata_clean!K610="","",ROUND(ROUNDUP(H611,1),1))</f>
        <v>0.1</v>
      </c>
      <c r="J611" s="32">
        <f>IF(Taxi_journeydata_clean!K610="","",IF(I611&gt;200%,'Taxi_location&amp;demand'!F624,VLOOKUP(I611,'Taxi_location&amp;demand'!$E$5:$F$26,2,FALSE)))</f>
        <v>-9.0899999999999991E-3</v>
      </c>
      <c r="K611" s="32">
        <f>IF(Taxi_journeydata_clean!K610="","",1+J611)</f>
        <v>0.99090999999999996</v>
      </c>
      <c r="M611" s="19">
        <f>IF(Taxi_journeydata_clean!K610="","",F611*(1+R_/EXP(B611)))</f>
        <v>15.525360998442983</v>
      </c>
      <c r="N611" s="30">
        <f>IF(Taxi_journeydata_clean!K610="","",(M611-F611)/F611)</f>
        <v>8.8340666604062049E-2</v>
      </c>
      <c r="O611" s="31">
        <f>IF(Taxi_journeydata_clean!K610="","",ROUND(ROUNDUP(N611,1),1))</f>
        <v>0.1</v>
      </c>
      <c r="P611" s="32">
        <f>IF(Taxi_journeydata_clean!K610="","",IF(O611&gt;200%,'Taxi_location&amp;demand'!F624,VLOOKUP(O611,'Taxi_location&amp;demand'!$E$5:$F$26,2,FALSE)))</f>
        <v>-9.0899999999999991E-3</v>
      </c>
      <c r="Q611" s="32">
        <f>IF(Taxi_journeydata_clean!K610="","",1+P611)</f>
        <v>0.99090999999999996</v>
      </c>
      <c r="S611" t="str">
        <f>IF(Taxi_journeydata_clean!K610="","",VLOOKUP(Taxi_journeydata_clean!G610,'Taxi_location&amp;demand'!$A$5:$B$269,2,FALSE))</f>
        <v>A</v>
      </c>
      <c r="T611" t="str">
        <f>IF(Taxi_journeydata_clean!K610="","",VLOOKUP(Taxi_journeydata_clean!H610,'Taxi_location&amp;demand'!$A$5:$B$269,2,FALSE))</f>
        <v>A</v>
      </c>
      <c r="U611" t="str">
        <f>IF(Taxi_journeydata_clean!K610="","",IF(OR(S611="A",T611="A"),"Y","N"))</f>
        <v>Y</v>
      </c>
    </row>
    <row r="612" spans="2:21" x14ac:dyDescent="0.35">
      <c r="B612">
        <f>IF(Taxi_journeydata_clean!J611="","",Taxi_journeydata_clean!J611)</f>
        <v>1.06</v>
      </c>
      <c r="C612" s="18">
        <f>IF(Taxi_journeydata_clean!J611="","",Taxi_journeydata_clean!N611)</f>
        <v>8.0333333357702941</v>
      </c>
      <c r="D612" s="19">
        <f>IF(Taxi_journeydata_clean!K611="","",Taxi_journeydata_clean!K611)</f>
        <v>7</v>
      </c>
      <c r="F612" s="19">
        <f>IF(Taxi_journeydata_clean!K611="","",Constant+Dist_Mult*Fare_analysis!B612+Dur_Mult*Fare_analysis!C612)</f>
        <v>6.580333334235009</v>
      </c>
      <c r="G612" s="19">
        <f>IF(Taxi_journeydata_clean!K611="","",F612*(1+1/EXP(B612)))</f>
        <v>8.8601280517892871</v>
      </c>
      <c r="H612" s="30">
        <f>IF(Taxi_journeydata_clean!K611="","",(G612-F612)/F612)</f>
        <v>0.34645581033005735</v>
      </c>
      <c r="I612" s="31">
        <f>IF(Taxi_journeydata_clean!K611="","",ROUND(ROUNDUP(H612,1),1))</f>
        <v>0.4</v>
      </c>
      <c r="J612" s="32">
        <f>IF(Taxi_journeydata_clean!K611="","",IF(I612&gt;200%,'Taxi_location&amp;demand'!F625,VLOOKUP(I612,'Taxi_location&amp;demand'!$E$5:$F$26,2,FALSE)))</f>
        <v>-4.6460000000000001E-2</v>
      </c>
      <c r="K612" s="32">
        <f>IF(Taxi_journeydata_clean!K611="","",1+J612)</f>
        <v>0.95354000000000005</v>
      </c>
      <c r="M612" s="19">
        <f>IF(Taxi_journeydata_clean!K611="","",F612*(1+R_/EXP(B612)))</f>
        <v>12.495565078841789</v>
      </c>
      <c r="N612" s="30">
        <f>IF(Taxi_journeydata_clean!K611="","",(M612-F612)/F612)</f>
        <v>0.89892585134434533</v>
      </c>
      <c r="O612" s="31">
        <f>IF(Taxi_journeydata_clean!K611="","",ROUND(ROUNDUP(N612,1),1))</f>
        <v>0.9</v>
      </c>
      <c r="P612" s="32">
        <f>IF(Taxi_journeydata_clean!K611="","",IF(O612&gt;200%,'Taxi_location&amp;demand'!F625,VLOOKUP(O612,'Taxi_location&amp;demand'!$E$5:$F$26,2,FALSE)))</f>
        <v>-0.19190000000000002</v>
      </c>
      <c r="Q612" s="32">
        <f>IF(Taxi_journeydata_clean!K611="","",1+P612)</f>
        <v>0.80810000000000004</v>
      </c>
      <c r="S612" t="str">
        <f>IF(Taxi_journeydata_clean!K611="","",VLOOKUP(Taxi_journeydata_clean!G611,'Taxi_location&amp;demand'!$A$5:$B$269,2,FALSE))</f>
        <v>A</v>
      </c>
      <c r="T612" t="str">
        <f>IF(Taxi_journeydata_clean!K611="","",VLOOKUP(Taxi_journeydata_clean!H611,'Taxi_location&amp;demand'!$A$5:$B$269,2,FALSE))</f>
        <v>Bx</v>
      </c>
      <c r="U612" t="str">
        <f>IF(Taxi_journeydata_clean!K611="","",IF(OR(S612="A",T612="A"),"Y","N"))</f>
        <v>Y</v>
      </c>
    </row>
    <row r="613" spans="2:21" x14ac:dyDescent="0.35">
      <c r="B613">
        <f>IF(Taxi_journeydata_clean!J612="","",Taxi_journeydata_clean!J612)</f>
        <v>6.16</v>
      </c>
      <c r="C613" s="18">
        <f>IF(Taxi_journeydata_clean!J612="","",Taxi_journeydata_clean!N612)</f>
        <v>59.183333338005468</v>
      </c>
      <c r="D613" s="19">
        <f>IF(Taxi_journeydata_clean!K612="","",Taxi_journeydata_clean!K612)</f>
        <v>37.5</v>
      </c>
      <c r="F613" s="19">
        <f>IF(Taxi_journeydata_clean!K612="","",Constant+Dist_Mult*Fare_analysis!B613+Dur_Mult*Fare_analysis!C613)</f>
        <v>34.685833335062028</v>
      </c>
      <c r="G613" s="19">
        <f>IF(Taxi_journeydata_clean!K612="","",F613*(1+1/EXP(B613)))</f>
        <v>34.759098600006794</v>
      </c>
      <c r="H613" s="30">
        <f>IF(Taxi_journeydata_clean!K612="","",(G613-F613)/F613)</f>
        <v>2.1122532717328703E-3</v>
      </c>
      <c r="I613" s="31">
        <f>IF(Taxi_journeydata_clean!K612="","",ROUND(ROUNDUP(H613,1),1))</f>
        <v>0.1</v>
      </c>
      <c r="J613" s="32">
        <f>IF(Taxi_journeydata_clean!K612="","",IF(I613&gt;200%,'Taxi_location&amp;demand'!F626,VLOOKUP(I613,'Taxi_location&amp;demand'!$E$5:$F$26,2,FALSE)))</f>
        <v>-9.0899999999999991E-3</v>
      </c>
      <c r="K613" s="32">
        <f>IF(Taxi_journeydata_clean!K612="","",1+J613)</f>
        <v>0.99090999999999996</v>
      </c>
      <c r="M613" s="19">
        <f>IF(Taxi_journeydata_clean!K612="","",F613*(1+R_/EXP(B613)))</f>
        <v>34.875929845787873</v>
      </c>
      <c r="N613" s="30">
        <f>IF(Taxi_journeydata_clean!K612="","",(M613-F613)/F613)</f>
        <v>5.4805230968369457E-3</v>
      </c>
      <c r="O613" s="31">
        <f>IF(Taxi_journeydata_clean!K612="","",ROUND(ROUNDUP(N613,1),1))</f>
        <v>0.1</v>
      </c>
      <c r="P613" s="32">
        <f>IF(Taxi_journeydata_clean!K612="","",IF(O613&gt;200%,'Taxi_location&amp;demand'!F626,VLOOKUP(O613,'Taxi_location&amp;demand'!$E$5:$F$26,2,FALSE)))</f>
        <v>-9.0899999999999991E-3</v>
      </c>
      <c r="Q613" s="32">
        <f>IF(Taxi_journeydata_clean!K612="","",1+P613)</f>
        <v>0.99090999999999996</v>
      </c>
      <c r="S613" t="str">
        <f>IF(Taxi_journeydata_clean!K612="","",VLOOKUP(Taxi_journeydata_clean!G612,'Taxi_location&amp;demand'!$A$5:$B$269,2,FALSE))</f>
        <v>Q</v>
      </c>
      <c r="T613" t="str">
        <f>IF(Taxi_journeydata_clean!K612="","",VLOOKUP(Taxi_journeydata_clean!H612,'Taxi_location&amp;demand'!$A$5:$B$269,2,FALSE))</f>
        <v>Q</v>
      </c>
      <c r="U613" t="str">
        <f>IF(Taxi_journeydata_clean!K612="","",IF(OR(S613="A",T613="A"),"Y","N"))</f>
        <v>N</v>
      </c>
    </row>
    <row r="614" spans="2:21" x14ac:dyDescent="0.35">
      <c r="B614">
        <f>IF(Taxi_journeydata_clean!J613="","",Taxi_journeydata_clean!J613)</f>
        <v>1.39</v>
      </c>
      <c r="C614" s="18">
        <f>IF(Taxi_journeydata_clean!J613="","",Taxi_journeydata_clean!N613)</f>
        <v>11.21666666935198</v>
      </c>
      <c r="D614" s="19">
        <f>IF(Taxi_journeydata_clean!K613="","",Taxi_journeydata_clean!K613)</f>
        <v>8.5</v>
      </c>
      <c r="F614" s="19">
        <f>IF(Taxi_journeydata_clean!K613="","",Constant+Dist_Mult*Fare_analysis!B614+Dur_Mult*Fare_analysis!C614)</f>
        <v>8.3521666676602315</v>
      </c>
      <c r="G614" s="19">
        <f>IF(Taxi_journeydata_clean!K613="","",F614*(1+1/EXP(B614)))</f>
        <v>10.43248512474217</v>
      </c>
      <c r="H614" s="30">
        <f>IF(Taxi_journeydata_clean!K613="","",(G614-F614)/F614)</f>
        <v>0.24907530463166838</v>
      </c>
      <c r="I614" s="31">
        <f>IF(Taxi_journeydata_clean!K613="","",ROUND(ROUNDUP(H614,1),1))</f>
        <v>0.3</v>
      </c>
      <c r="J614" s="32">
        <f>IF(Taxi_journeydata_clean!K613="","",IF(I614&gt;200%,'Taxi_location&amp;demand'!F627,VLOOKUP(I614,'Taxi_location&amp;demand'!$E$5:$F$26,2,FALSE)))</f>
        <v>-3.4340000000000002E-2</v>
      </c>
      <c r="K614" s="32">
        <f>IF(Taxi_journeydata_clean!K613="","",1+J614)</f>
        <v>0.96565999999999996</v>
      </c>
      <c r="M614" s="19">
        <f>IF(Taxi_journeydata_clean!K613="","",F614*(1+R_/EXP(B614)))</f>
        <v>13.749830624625471</v>
      </c>
      <c r="N614" s="30">
        <f>IF(Taxi_journeydata_clean!K613="","",(M614-F614)/F614)</f>
        <v>0.64625912912694972</v>
      </c>
      <c r="O614" s="31">
        <f>IF(Taxi_journeydata_clean!K613="","",ROUND(ROUNDUP(N614,1),1))</f>
        <v>0.7</v>
      </c>
      <c r="P614" s="32">
        <f>IF(Taxi_journeydata_clean!K613="","",IF(O614&gt;200%,'Taxi_location&amp;demand'!F627,VLOOKUP(O614,'Taxi_location&amp;demand'!$E$5:$F$26,2,FALSE)))</f>
        <v>-0.1111</v>
      </c>
      <c r="Q614" s="32">
        <f>IF(Taxi_journeydata_clean!K613="","",1+P614)</f>
        <v>0.88890000000000002</v>
      </c>
      <c r="S614" t="str">
        <f>IF(Taxi_journeydata_clean!K613="","",VLOOKUP(Taxi_journeydata_clean!G613,'Taxi_location&amp;demand'!$A$5:$B$269,2,FALSE))</f>
        <v>A</v>
      </c>
      <c r="T614" t="str">
        <f>IF(Taxi_journeydata_clean!K613="","",VLOOKUP(Taxi_journeydata_clean!H613,'Taxi_location&amp;demand'!$A$5:$B$269,2,FALSE))</f>
        <v>A</v>
      </c>
      <c r="U614" t="str">
        <f>IF(Taxi_journeydata_clean!K613="","",IF(OR(S614="A",T614="A"),"Y","N"))</f>
        <v>Y</v>
      </c>
    </row>
    <row r="615" spans="2:21" x14ac:dyDescent="0.35">
      <c r="B615">
        <f>IF(Taxi_journeydata_clean!J614="","",Taxi_journeydata_clean!J614)</f>
        <v>7.92</v>
      </c>
      <c r="C615" s="18">
        <f>IF(Taxi_journeydata_clean!J614="","",Taxi_journeydata_clean!N614)</f>
        <v>31.483333337819204</v>
      </c>
      <c r="D615" s="19">
        <f>IF(Taxi_journeydata_clean!K614="","",Taxi_journeydata_clean!K614)</f>
        <v>24.5</v>
      </c>
      <c r="F615" s="19">
        <f>IF(Taxi_journeydata_clean!K614="","",Constant+Dist_Mult*Fare_analysis!B615+Dur_Mult*Fare_analysis!C615)</f>
        <v>27.604833334993103</v>
      </c>
      <c r="G615" s="19">
        <f>IF(Taxi_journeydata_clean!K614="","",F615*(1+1/EXP(B615)))</f>
        <v>27.614864995649551</v>
      </c>
      <c r="H615" s="30">
        <f>IF(Taxi_journeydata_clean!K614="","",(G615-F615)/F615)</f>
        <v>3.634023264951853E-4</v>
      </c>
      <c r="I615" s="31">
        <f>IF(Taxi_journeydata_clean!K614="","",ROUND(ROUNDUP(H615,1),1))</f>
        <v>0.1</v>
      </c>
      <c r="J615" s="32">
        <f>IF(Taxi_journeydata_clean!K614="","",IF(I615&gt;200%,'Taxi_location&amp;demand'!F628,VLOOKUP(I615,'Taxi_location&amp;demand'!$E$5:$F$26,2,FALSE)))</f>
        <v>-9.0899999999999991E-3</v>
      </c>
      <c r="K615" s="32">
        <f>IF(Taxi_journeydata_clean!K614="","",1+J615)</f>
        <v>0.99090999999999996</v>
      </c>
      <c r="M615" s="19">
        <f>IF(Taxi_journeydata_clean!K614="","",F615*(1+R_/EXP(B615)))</f>
        <v>27.630861817781138</v>
      </c>
      <c r="N615" s="30">
        <f>IF(Taxi_journeydata_clean!K614="","",(M615-F615)/F615)</f>
        <v>9.4289584987425508E-4</v>
      </c>
      <c r="O615" s="31">
        <f>IF(Taxi_journeydata_clean!K614="","",ROUND(ROUNDUP(N615,1),1))</f>
        <v>0.1</v>
      </c>
      <c r="P615" s="32">
        <f>IF(Taxi_journeydata_clean!K614="","",IF(O615&gt;200%,'Taxi_location&amp;demand'!F628,VLOOKUP(O615,'Taxi_location&amp;demand'!$E$5:$F$26,2,FALSE)))</f>
        <v>-9.0899999999999991E-3</v>
      </c>
      <c r="Q615" s="32">
        <f>IF(Taxi_journeydata_clean!K614="","",1+P615)</f>
        <v>0.99090999999999996</v>
      </c>
      <c r="S615" t="str">
        <f>IF(Taxi_journeydata_clean!K614="","",VLOOKUP(Taxi_journeydata_clean!G614,'Taxi_location&amp;demand'!$A$5:$B$269,2,FALSE))</f>
        <v>B</v>
      </c>
      <c r="T615" t="str">
        <f>IF(Taxi_journeydata_clean!K614="","",VLOOKUP(Taxi_journeydata_clean!H614,'Taxi_location&amp;demand'!$A$5:$B$269,2,FALSE))</f>
        <v>B</v>
      </c>
      <c r="U615" t="str">
        <f>IF(Taxi_journeydata_clean!K614="","",IF(OR(S615="A",T615="A"),"Y","N"))</f>
        <v>N</v>
      </c>
    </row>
    <row r="616" spans="2:21" x14ac:dyDescent="0.35">
      <c r="B616">
        <f>IF(Taxi_journeydata_clean!J615="","",Taxi_journeydata_clean!J615)</f>
        <v>1.24</v>
      </c>
      <c r="C616" s="18">
        <f>IF(Taxi_journeydata_clean!J615="","",Taxi_journeydata_clean!N615)</f>
        <v>8.4333333349786699</v>
      </c>
      <c r="D616" s="19">
        <f>IF(Taxi_journeydata_clean!K615="","",Taxi_journeydata_clean!K615)</f>
        <v>7</v>
      </c>
      <c r="F616" s="19">
        <f>IF(Taxi_journeydata_clean!K615="","",Constant+Dist_Mult*Fare_analysis!B616+Dur_Mult*Fare_analysis!C616)</f>
        <v>7.0523333339421086</v>
      </c>
      <c r="G616" s="19">
        <f>IF(Taxi_journeydata_clean!K615="","",F616*(1+1/EXP(B616)))</f>
        <v>9.0931673004304443</v>
      </c>
      <c r="H616" s="30">
        <f>IF(Taxi_journeydata_clean!K615="","",(G616-F616)/F616)</f>
        <v>0.28938421793905078</v>
      </c>
      <c r="I616" s="31">
        <f>IF(Taxi_journeydata_clean!K615="","",ROUND(ROUNDUP(H616,1),1))</f>
        <v>0.3</v>
      </c>
      <c r="J616" s="32">
        <f>IF(Taxi_journeydata_clean!K615="","",IF(I616&gt;200%,'Taxi_location&amp;demand'!F629,VLOOKUP(I616,'Taxi_location&amp;demand'!$E$5:$F$26,2,FALSE)))</f>
        <v>-3.4340000000000002E-2</v>
      </c>
      <c r="K616" s="32">
        <f>IF(Taxi_journeydata_clean!K615="","",1+J616)</f>
        <v>0.96565999999999996</v>
      </c>
      <c r="M616" s="19">
        <f>IF(Taxi_journeydata_clean!K615="","",F616*(1+R_/EXP(B616)))</f>
        <v>12.347549508929212</v>
      </c>
      <c r="N616" s="30">
        <f>IF(Taxi_journeydata_clean!K615="","",(M616-F616)/F616)</f>
        <v>0.75084598589544937</v>
      </c>
      <c r="O616" s="31">
        <f>IF(Taxi_journeydata_clean!K615="","",ROUND(ROUNDUP(N616,1),1))</f>
        <v>0.8</v>
      </c>
      <c r="P616" s="32">
        <f>IF(Taxi_journeydata_clean!K615="","",IF(O616&gt;200%,'Taxi_location&amp;demand'!F629,VLOOKUP(O616,'Taxi_location&amp;demand'!$E$5:$F$26,2,FALSE)))</f>
        <v>-0.1515</v>
      </c>
      <c r="Q616" s="32">
        <f>IF(Taxi_journeydata_clean!K615="","",1+P616)</f>
        <v>0.84850000000000003</v>
      </c>
      <c r="S616" t="str">
        <f>IF(Taxi_journeydata_clean!K615="","",VLOOKUP(Taxi_journeydata_clean!G615,'Taxi_location&amp;demand'!$A$5:$B$269,2,FALSE))</f>
        <v>A</v>
      </c>
      <c r="T616" t="str">
        <f>IF(Taxi_journeydata_clean!K615="","",VLOOKUP(Taxi_journeydata_clean!H615,'Taxi_location&amp;demand'!$A$5:$B$269,2,FALSE))</f>
        <v>A</v>
      </c>
      <c r="U616" t="str">
        <f>IF(Taxi_journeydata_clean!K615="","",IF(OR(S616="A",T616="A"),"Y","N"))</f>
        <v>Y</v>
      </c>
    </row>
    <row r="617" spans="2:21" x14ac:dyDescent="0.35">
      <c r="B617">
        <f>IF(Taxi_journeydata_clean!J616="","",Taxi_journeydata_clean!J616)</f>
        <v>3.3</v>
      </c>
      <c r="C617" s="18">
        <f>IF(Taxi_journeydata_clean!J616="","",Taxi_journeydata_clean!N616)</f>
        <v>19.983333331765607</v>
      </c>
      <c r="D617" s="19">
        <f>IF(Taxi_journeydata_clean!K616="","",Taxi_journeydata_clean!K616)</f>
        <v>14.5</v>
      </c>
      <c r="F617" s="19">
        <f>IF(Taxi_journeydata_clean!K616="","",Constant+Dist_Mult*Fare_analysis!B617+Dur_Mult*Fare_analysis!C617)</f>
        <v>15.033833332753275</v>
      </c>
      <c r="G617" s="19">
        <f>IF(Taxi_journeydata_clean!K616="","",F617*(1+1/EXP(B617)))</f>
        <v>15.588328724247555</v>
      </c>
      <c r="H617" s="30">
        <f>IF(Taxi_journeydata_clean!K616="","",(G617-F617)/F617)</f>
        <v>3.6883167401239932E-2</v>
      </c>
      <c r="I617" s="31">
        <f>IF(Taxi_journeydata_clean!K616="","",ROUND(ROUNDUP(H617,1),1))</f>
        <v>0.1</v>
      </c>
      <c r="J617" s="32">
        <f>IF(Taxi_journeydata_clean!K616="","",IF(I617&gt;200%,'Taxi_location&amp;demand'!F630,VLOOKUP(I617,'Taxi_location&amp;demand'!$E$5:$F$26,2,FALSE)))</f>
        <v>-9.0899999999999991E-3</v>
      </c>
      <c r="K617" s="32">
        <f>IF(Taxi_journeydata_clean!K616="","",1+J617)</f>
        <v>0.99090999999999996</v>
      </c>
      <c r="M617" s="19">
        <f>IF(Taxi_journeydata_clean!K616="","",F617*(1+R_/EXP(B617)))</f>
        <v>16.472545650467488</v>
      </c>
      <c r="N617" s="30">
        <f>IF(Taxi_journeydata_clean!K616="","",(M617-F617)/F617)</f>
        <v>9.5698301681965581E-2</v>
      </c>
      <c r="O617" s="31">
        <f>IF(Taxi_journeydata_clean!K616="","",ROUND(ROUNDUP(N617,1),1))</f>
        <v>0.1</v>
      </c>
      <c r="P617" s="32">
        <f>IF(Taxi_journeydata_clean!K616="","",IF(O617&gt;200%,'Taxi_location&amp;demand'!F630,VLOOKUP(O617,'Taxi_location&amp;demand'!$E$5:$F$26,2,FALSE)))</f>
        <v>-9.0899999999999991E-3</v>
      </c>
      <c r="Q617" s="32">
        <f>IF(Taxi_journeydata_clean!K616="","",1+P617)</f>
        <v>0.99090999999999996</v>
      </c>
      <c r="S617" t="str">
        <f>IF(Taxi_journeydata_clean!K616="","",VLOOKUP(Taxi_journeydata_clean!G616,'Taxi_location&amp;demand'!$A$5:$B$269,2,FALSE))</f>
        <v>A</v>
      </c>
      <c r="T617" t="str">
        <f>IF(Taxi_journeydata_clean!K616="","",VLOOKUP(Taxi_journeydata_clean!H616,'Taxi_location&amp;demand'!$A$5:$B$269,2,FALSE))</f>
        <v>Bx</v>
      </c>
      <c r="U617" t="str">
        <f>IF(Taxi_journeydata_clean!K616="","",IF(OR(S617="A",T617="A"),"Y","N"))</f>
        <v>Y</v>
      </c>
    </row>
    <row r="618" spans="2:21" x14ac:dyDescent="0.35">
      <c r="B618">
        <f>IF(Taxi_journeydata_clean!J617="","",Taxi_journeydata_clean!J617)</f>
        <v>0.86</v>
      </c>
      <c r="C618" s="18">
        <f>IF(Taxi_journeydata_clean!J617="","",Taxi_journeydata_clean!N617)</f>
        <v>4.1000000049825758</v>
      </c>
      <c r="D618" s="19">
        <f>IF(Taxi_journeydata_clean!K617="","",Taxi_journeydata_clean!K617)</f>
        <v>5</v>
      </c>
      <c r="F618" s="19">
        <f>IF(Taxi_journeydata_clean!K617="","",Constant+Dist_Mult*Fare_analysis!B618+Dur_Mult*Fare_analysis!C618)</f>
        <v>4.7650000018435534</v>
      </c>
      <c r="G618" s="19">
        <f>IF(Taxi_journeydata_clean!K617="","",F618*(1+1/EXP(B618)))</f>
        <v>6.7813673248677491</v>
      </c>
      <c r="H618" s="30">
        <f>IF(Taxi_journeydata_clean!K617="","",(G618-F618)/F618)</f>
        <v>0.42316208231774893</v>
      </c>
      <c r="I618" s="31">
        <f>IF(Taxi_journeydata_clean!K617="","",ROUND(ROUNDUP(H618,1),1))</f>
        <v>0.5</v>
      </c>
      <c r="J618" s="32">
        <f>IF(Taxi_journeydata_clean!K617="","",IF(I618&gt;200%,'Taxi_location&amp;demand'!F631,VLOOKUP(I618,'Taxi_location&amp;demand'!$E$5:$F$26,2,FALSE)))</f>
        <v>-6.7670000000000008E-2</v>
      </c>
      <c r="K618" s="32">
        <f>IF(Taxi_journeydata_clean!K617="","",1+J618)</f>
        <v>0.93232999999999999</v>
      </c>
      <c r="M618" s="19">
        <f>IF(Taxi_journeydata_clean!K617="","",F618*(1+R_/EXP(B618)))</f>
        <v>9.9967342040948317</v>
      </c>
      <c r="N618" s="30">
        <f>IF(Taxi_journeydata_clean!K617="","",(M618-F618)/F618)</f>
        <v>1.0979505142134622</v>
      </c>
      <c r="O618" s="31">
        <f>IF(Taxi_journeydata_clean!K617="","",ROUND(ROUNDUP(N618,1),1))</f>
        <v>1.1000000000000001</v>
      </c>
      <c r="P618" s="32">
        <f>IF(Taxi_journeydata_clean!K617="","",IF(O618&gt;200%,'Taxi_location&amp;demand'!F631,VLOOKUP(O618,'Taxi_location&amp;demand'!$E$5:$F$26,2,FALSE)))</f>
        <v>-0.35349999999999998</v>
      </c>
      <c r="Q618" s="32">
        <f>IF(Taxi_journeydata_clean!K617="","",1+P618)</f>
        <v>0.64650000000000007</v>
      </c>
      <c r="S618" t="str">
        <f>IF(Taxi_journeydata_clean!K617="","",VLOOKUP(Taxi_journeydata_clean!G617,'Taxi_location&amp;demand'!$A$5:$B$269,2,FALSE))</f>
        <v>Q</v>
      </c>
      <c r="T618" t="str">
        <f>IF(Taxi_journeydata_clean!K617="","",VLOOKUP(Taxi_journeydata_clean!H617,'Taxi_location&amp;demand'!$A$5:$B$269,2,FALSE))</f>
        <v>Q</v>
      </c>
      <c r="U618" t="str">
        <f>IF(Taxi_journeydata_clean!K617="","",IF(OR(S618="A",T618="A"),"Y","N"))</f>
        <v>N</v>
      </c>
    </row>
    <row r="619" spans="2:21" x14ac:dyDescent="0.35">
      <c r="B619">
        <f>IF(Taxi_journeydata_clean!J618="","",Taxi_journeydata_clean!J618)</f>
        <v>1.45</v>
      </c>
      <c r="C619" s="18">
        <f>IF(Taxi_journeydata_clean!J618="","",Taxi_journeydata_clean!N618)</f>
        <v>10.733333338284865</v>
      </c>
      <c r="D619" s="19">
        <f>IF(Taxi_journeydata_clean!K618="","",Taxi_journeydata_clean!K618)</f>
        <v>9</v>
      </c>
      <c r="F619" s="19">
        <f>IF(Taxi_journeydata_clean!K618="","",Constant+Dist_Mult*Fare_analysis!B619+Dur_Mult*Fare_analysis!C619)</f>
        <v>8.2813333351653995</v>
      </c>
      <c r="G619" s="19">
        <f>IF(Taxi_journeydata_clean!K618="","",F619*(1+1/EXP(B619)))</f>
        <v>10.223888081395918</v>
      </c>
      <c r="H619" s="30">
        <f>IF(Taxi_journeydata_clean!K618="","",(G619-F619)/F619)</f>
        <v>0.23457028809379774</v>
      </c>
      <c r="I619" s="31">
        <f>IF(Taxi_journeydata_clean!K618="","",ROUND(ROUNDUP(H619,1),1))</f>
        <v>0.3</v>
      </c>
      <c r="J619" s="32">
        <f>IF(Taxi_journeydata_clean!K618="","",IF(I619&gt;200%,'Taxi_location&amp;demand'!F632,VLOOKUP(I619,'Taxi_location&amp;demand'!$E$5:$F$26,2,FALSE)))</f>
        <v>-3.4340000000000002E-2</v>
      </c>
      <c r="K619" s="32">
        <f>IF(Taxi_journeydata_clean!K618="","",1+J619)</f>
        <v>0.96565999999999996</v>
      </c>
      <c r="M619" s="19">
        <f>IF(Taxi_journeydata_clean!K618="","",F619*(1+R_/EXP(B619)))</f>
        <v>13.321550953033334</v>
      </c>
      <c r="N619" s="30">
        <f>IF(Taxi_journeydata_clean!K618="","",(M619-F619)/F619)</f>
        <v>0.60862392731680437</v>
      </c>
      <c r="O619" s="31">
        <f>IF(Taxi_journeydata_clean!K618="","",ROUND(ROUNDUP(N619,1),1))</f>
        <v>0.7</v>
      </c>
      <c r="P619" s="32">
        <f>IF(Taxi_journeydata_clean!K618="","",IF(O619&gt;200%,'Taxi_location&amp;demand'!F632,VLOOKUP(O619,'Taxi_location&amp;demand'!$E$5:$F$26,2,FALSE)))</f>
        <v>-0.1111</v>
      </c>
      <c r="Q619" s="32">
        <f>IF(Taxi_journeydata_clean!K618="","",1+P619)</f>
        <v>0.88890000000000002</v>
      </c>
      <c r="S619" t="str">
        <f>IF(Taxi_journeydata_clean!K618="","",VLOOKUP(Taxi_journeydata_clean!G618,'Taxi_location&amp;demand'!$A$5:$B$269,2,FALSE))</f>
        <v>B</v>
      </c>
      <c r="T619" t="str">
        <f>IF(Taxi_journeydata_clean!K618="","",VLOOKUP(Taxi_journeydata_clean!H618,'Taxi_location&amp;demand'!$A$5:$B$269,2,FALSE))</f>
        <v>B</v>
      </c>
      <c r="U619" t="str">
        <f>IF(Taxi_journeydata_clean!K618="","",IF(OR(S619="A",T619="A"),"Y","N"))</f>
        <v>N</v>
      </c>
    </row>
    <row r="620" spans="2:21" x14ac:dyDescent="0.35">
      <c r="B620">
        <f>IF(Taxi_journeydata_clean!J619="","",Taxi_journeydata_clean!J619)</f>
        <v>2.4300000000000002</v>
      </c>
      <c r="C620" s="18">
        <f>IF(Taxi_journeydata_clean!J619="","",Taxi_journeydata_clean!N619)</f>
        <v>17.916666663950309</v>
      </c>
      <c r="D620" s="19">
        <f>IF(Taxi_journeydata_clean!K619="","",Taxi_journeydata_clean!K619)</f>
        <v>13</v>
      </c>
      <c r="F620" s="19">
        <f>IF(Taxi_journeydata_clean!K619="","",Constant+Dist_Mult*Fare_analysis!B620+Dur_Mult*Fare_analysis!C620)</f>
        <v>12.703166665661616</v>
      </c>
      <c r="G620" s="19">
        <f>IF(Taxi_journeydata_clean!K619="","",F620*(1+1/EXP(B620)))</f>
        <v>13.821513222672444</v>
      </c>
      <c r="H620" s="30">
        <f>IF(Taxi_journeydata_clean!K619="","",(G620-F620)/F620)</f>
        <v>8.8036832582372562E-2</v>
      </c>
      <c r="I620" s="31">
        <f>IF(Taxi_journeydata_clean!K619="","",ROUND(ROUNDUP(H620,1),1))</f>
        <v>0.1</v>
      </c>
      <c r="J620" s="32">
        <f>IF(Taxi_journeydata_clean!K619="","",IF(I620&gt;200%,'Taxi_location&amp;demand'!F633,VLOOKUP(I620,'Taxi_location&amp;demand'!$E$5:$F$26,2,FALSE)))</f>
        <v>-9.0899999999999991E-3</v>
      </c>
      <c r="K620" s="32">
        <f>IF(Taxi_journeydata_clean!K619="","",1+J620)</f>
        <v>0.99090999999999996</v>
      </c>
      <c r="M620" s="19">
        <f>IF(Taxi_journeydata_clean!K619="","",F620*(1+R_/EXP(B620)))</f>
        <v>15.604866105775633</v>
      </c>
      <c r="N620" s="30">
        <f>IF(Taxi_journeydata_clean!K619="","",(M620-F620)/F620)</f>
        <v>0.22842331494852416</v>
      </c>
      <c r="O620" s="31">
        <f>IF(Taxi_journeydata_clean!K619="","",ROUND(ROUNDUP(N620,1),1))</f>
        <v>0.3</v>
      </c>
      <c r="P620" s="32">
        <f>IF(Taxi_journeydata_clean!K619="","",IF(O620&gt;200%,'Taxi_location&amp;demand'!F633,VLOOKUP(O620,'Taxi_location&amp;demand'!$E$5:$F$26,2,FALSE)))</f>
        <v>-3.4340000000000002E-2</v>
      </c>
      <c r="Q620" s="32">
        <f>IF(Taxi_journeydata_clean!K619="","",1+P620)</f>
        <v>0.96565999999999996</v>
      </c>
      <c r="S620" t="str">
        <f>IF(Taxi_journeydata_clean!K619="","",VLOOKUP(Taxi_journeydata_clean!G619,'Taxi_location&amp;demand'!$A$5:$B$269,2,FALSE))</f>
        <v>B</v>
      </c>
      <c r="T620" t="str">
        <f>IF(Taxi_journeydata_clean!K619="","",VLOOKUP(Taxi_journeydata_clean!H619,'Taxi_location&amp;demand'!$A$5:$B$269,2,FALSE))</f>
        <v>B</v>
      </c>
      <c r="U620" t="str">
        <f>IF(Taxi_journeydata_clean!K619="","",IF(OR(S620="A",T620="A"),"Y","N"))</f>
        <v>N</v>
      </c>
    </row>
    <row r="621" spans="2:21" x14ac:dyDescent="0.35">
      <c r="B621">
        <f>IF(Taxi_journeydata_clean!J620="","",Taxi_journeydata_clean!J620)</f>
        <v>1.81</v>
      </c>
      <c r="C621" s="18">
        <f>IF(Taxi_journeydata_clean!J620="","",Taxi_journeydata_clean!N620)</f>
        <v>13.466666671447456</v>
      </c>
      <c r="D621" s="19">
        <f>IF(Taxi_journeydata_clean!K620="","",Taxi_journeydata_clean!K620)</f>
        <v>9</v>
      </c>
      <c r="F621" s="19">
        <f>IF(Taxi_journeydata_clean!K620="","",Constant+Dist_Mult*Fare_analysis!B621+Dur_Mult*Fare_analysis!C621)</f>
        <v>9.9406666684355578</v>
      </c>
      <c r="G621" s="19">
        <f>IF(Taxi_journeydata_clean!K620="","",F621*(1+1/EXP(B621)))</f>
        <v>11.567497891301791</v>
      </c>
      <c r="H621" s="30">
        <f>IF(Taxi_journeydata_clean!K620="","",(G621-F621)/F621)</f>
        <v>0.16365413680270405</v>
      </c>
      <c r="I621" s="31">
        <f>IF(Taxi_journeydata_clean!K620="","",ROUND(ROUNDUP(H621,1),1))</f>
        <v>0.2</v>
      </c>
      <c r="J621" s="32">
        <f>IF(Taxi_journeydata_clean!K620="","",IF(I621&gt;200%,'Taxi_location&amp;demand'!F634,VLOOKUP(I621,'Taxi_location&amp;demand'!$E$5:$F$26,2,FALSE)))</f>
        <v>-2.1210000000000003E-2</v>
      </c>
      <c r="K621" s="32">
        <f>IF(Taxi_journeydata_clean!K620="","",1+J621)</f>
        <v>0.97879000000000005</v>
      </c>
      <c r="M621" s="19">
        <f>IF(Taxi_journeydata_clean!K620="","",F621*(1+R_/EXP(B621)))</f>
        <v>14.161697456215991</v>
      </c>
      <c r="N621" s="30">
        <f>IF(Taxi_journeydata_clean!K620="","",(M621-F621)/F621)</f>
        <v>0.42462250556931019</v>
      </c>
      <c r="O621" s="31">
        <f>IF(Taxi_journeydata_clean!K620="","",ROUND(ROUNDUP(N621,1),1))</f>
        <v>0.5</v>
      </c>
      <c r="P621" s="32">
        <f>IF(Taxi_journeydata_clean!K620="","",IF(O621&gt;200%,'Taxi_location&amp;demand'!F634,VLOOKUP(O621,'Taxi_location&amp;demand'!$E$5:$F$26,2,FALSE)))</f>
        <v>-6.7670000000000008E-2</v>
      </c>
      <c r="Q621" s="32">
        <f>IF(Taxi_journeydata_clean!K620="","",1+P621)</f>
        <v>0.93232999999999999</v>
      </c>
      <c r="S621" t="str">
        <f>IF(Taxi_journeydata_clean!K620="","",VLOOKUP(Taxi_journeydata_clean!G620,'Taxi_location&amp;demand'!$A$5:$B$269,2,FALSE))</f>
        <v>B</v>
      </c>
      <c r="T621" t="str">
        <f>IF(Taxi_journeydata_clean!K620="","",VLOOKUP(Taxi_journeydata_clean!H620,'Taxi_location&amp;demand'!$A$5:$B$269,2,FALSE))</f>
        <v>B</v>
      </c>
      <c r="U621" t="str">
        <f>IF(Taxi_journeydata_clean!K620="","",IF(OR(S621="A",T621="A"),"Y","N"))</f>
        <v>N</v>
      </c>
    </row>
    <row r="622" spans="2:21" x14ac:dyDescent="0.35">
      <c r="B622">
        <f>IF(Taxi_journeydata_clean!J621="","",Taxi_journeydata_clean!J621)</f>
        <v>5.54</v>
      </c>
      <c r="C622" s="18">
        <f>IF(Taxi_journeydata_clean!J621="","",Taxi_journeydata_clean!N621)</f>
        <v>28.166666671168059</v>
      </c>
      <c r="D622" s="19">
        <f>IF(Taxi_journeydata_clean!K621="","",Taxi_journeydata_clean!K621)</f>
        <v>22</v>
      </c>
      <c r="F622" s="19">
        <f>IF(Taxi_journeydata_clean!K621="","",Constant+Dist_Mult*Fare_analysis!B622+Dur_Mult*Fare_analysis!C622)</f>
        <v>22.093666668332183</v>
      </c>
      <c r="G622" s="19">
        <f>IF(Taxi_journeydata_clean!K621="","",F622*(1+1/EXP(B622)))</f>
        <v>22.180418043461966</v>
      </c>
      <c r="H622" s="30">
        <f>IF(Taxi_journeydata_clean!K621="","",(G622-F622)/F622)</f>
        <v>3.9265268383055383E-3</v>
      </c>
      <c r="I622" s="31">
        <f>IF(Taxi_journeydata_clean!K621="","",ROUND(ROUNDUP(H622,1),1))</f>
        <v>0.1</v>
      </c>
      <c r="J622" s="32">
        <f>IF(Taxi_journeydata_clean!K621="","",IF(I622&gt;200%,'Taxi_location&amp;demand'!F635,VLOOKUP(I622,'Taxi_location&amp;demand'!$E$5:$F$26,2,FALSE)))</f>
        <v>-9.0899999999999991E-3</v>
      </c>
      <c r="K622" s="32">
        <f>IF(Taxi_journeydata_clean!K621="","",1+J622)</f>
        <v>0.99090999999999996</v>
      </c>
      <c r="M622" s="19">
        <f>IF(Taxi_journeydata_clean!K621="","",F622*(1+R_/EXP(B622)))</f>
        <v>22.318754692312915</v>
      </c>
      <c r="N622" s="30">
        <f>IF(Taxi_journeydata_clean!K621="","",(M622-F622)/F622)</f>
        <v>1.0187898068696766E-2</v>
      </c>
      <c r="O622" s="31">
        <f>IF(Taxi_journeydata_clean!K621="","",ROUND(ROUNDUP(N622,1),1))</f>
        <v>0.1</v>
      </c>
      <c r="P622" s="32">
        <f>IF(Taxi_journeydata_clean!K621="","",IF(O622&gt;200%,'Taxi_location&amp;demand'!F635,VLOOKUP(O622,'Taxi_location&amp;demand'!$E$5:$F$26,2,FALSE)))</f>
        <v>-9.0899999999999991E-3</v>
      </c>
      <c r="Q622" s="32">
        <f>IF(Taxi_journeydata_clean!K621="","",1+P622)</f>
        <v>0.99090999999999996</v>
      </c>
      <c r="S622" t="str">
        <f>IF(Taxi_journeydata_clean!K621="","",VLOOKUP(Taxi_journeydata_clean!G621,'Taxi_location&amp;demand'!$A$5:$B$269,2,FALSE))</f>
        <v>A</v>
      </c>
      <c r="T622" t="str">
        <f>IF(Taxi_journeydata_clean!K621="","",VLOOKUP(Taxi_journeydata_clean!H621,'Taxi_location&amp;demand'!$A$5:$B$269,2,FALSE))</f>
        <v>A</v>
      </c>
      <c r="U622" t="str">
        <f>IF(Taxi_journeydata_clean!K621="","",IF(OR(S622="A",T622="A"),"Y","N"))</f>
        <v>Y</v>
      </c>
    </row>
    <row r="623" spans="2:21" x14ac:dyDescent="0.35">
      <c r="B623">
        <f>IF(Taxi_journeydata_clean!J622="","",Taxi_journeydata_clean!J622)</f>
        <v>2.0299999999999998</v>
      </c>
      <c r="C623" s="18">
        <f>IF(Taxi_journeydata_clean!J622="","",Taxi_journeydata_clean!N622)</f>
        <v>12.866666667396203</v>
      </c>
      <c r="D623" s="19">
        <f>IF(Taxi_journeydata_clean!K622="","",Taxi_journeydata_clean!K622)</f>
        <v>10.5</v>
      </c>
      <c r="F623" s="19">
        <f>IF(Taxi_journeydata_clean!K622="","",Constant+Dist_Mult*Fare_analysis!B623+Dur_Mult*Fare_analysis!C623)</f>
        <v>10.114666666936596</v>
      </c>
      <c r="G623" s="19">
        <f>IF(Taxi_journeydata_clean!K622="","",F623*(1+1/EXP(B623)))</f>
        <v>11.443081684882005</v>
      </c>
      <c r="H623" s="30">
        <f>IF(Taxi_journeydata_clean!K622="","",(G623-F623)/F623)</f>
        <v>0.13133552114849298</v>
      </c>
      <c r="I623" s="31">
        <f>IF(Taxi_journeydata_clean!K622="","",ROUND(ROUNDUP(H623,1),1))</f>
        <v>0.2</v>
      </c>
      <c r="J623" s="32">
        <f>IF(Taxi_journeydata_clean!K622="","",IF(I623&gt;200%,'Taxi_location&amp;demand'!F636,VLOOKUP(I623,'Taxi_location&amp;demand'!$E$5:$F$26,2,FALSE)))</f>
        <v>-2.1210000000000003E-2</v>
      </c>
      <c r="K623" s="32">
        <f>IF(Taxi_journeydata_clean!K622="","",1+J623)</f>
        <v>0.97879000000000005</v>
      </c>
      <c r="M623" s="19">
        <f>IF(Taxi_journeydata_clean!K622="","",F623*(1+R_/EXP(B623)))</f>
        <v>13.561416772837736</v>
      </c>
      <c r="N623" s="30">
        <f>IF(Taxi_journeydata_clean!K622="","",(M623-F623)/F623)</f>
        <v>0.34076754275729865</v>
      </c>
      <c r="O623" s="31">
        <f>IF(Taxi_journeydata_clean!K622="","",ROUND(ROUNDUP(N623,1),1))</f>
        <v>0.4</v>
      </c>
      <c r="P623" s="32">
        <f>IF(Taxi_journeydata_clean!K622="","",IF(O623&gt;200%,'Taxi_location&amp;demand'!F636,VLOOKUP(O623,'Taxi_location&amp;demand'!$E$5:$F$26,2,FALSE)))</f>
        <v>-4.6460000000000001E-2</v>
      </c>
      <c r="Q623" s="32">
        <f>IF(Taxi_journeydata_clean!K622="","",1+P623)</f>
        <v>0.95354000000000005</v>
      </c>
      <c r="S623" t="str">
        <f>IF(Taxi_journeydata_clean!K622="","",VLOOKUP(Taxi_journeydata_clean!G622,'Taxi_location&amp;demand'!$A$5:$B$269,2,FALSE))</f>
        <v>Bx</v>
      </c>
      <c r="T623" t="str">
        <f>IF(Taxi_journeydata_clean!K622="","",VLOOKUP(Taxi_journeydata_clean!H622,'Taxi_location&amp;demand'!$A$5:$B$269,2,FALSE))</f>
        <v>A</v>
      </c>
      <c r="U623" t="str">
        <f>IF(Taxi_journeydata_clean!K622="","",IF(OR(S623="A",T623="A"),"Y","N"))</f>
        <v>Y</v>
      </c>
    </row>
    <row r="624" spans="2:21" x14ac:dyDescent="0.35">
      <c r="B624">
        <f>IF(Taxi_journeydata_clean!J623="","",Taxi_journeydata_clean!J623)</f>
        <v>1.55</v>
      </c>
      <c r="C624" s="18">
        <f>IF(Taxi_journeydata_clean!J623="","",Taxi_journeydata_clean!N623)</f>
        <v>9.7666666656732559</v>
      </c>
      <c r="D624" s="19">
        <f>IF(Taxi_journeydata_clean!K623="","",Taxi_journeydata_clean!K623)</f>
        <v>8</v>
      </c>
      <c r="F624" s="19">
        <f>IF(Taxi_journeydata_clean!K623="","",Constant+Dist_Mult*Fare_analysis!B624+Dur_Mult*Fare_analysis!C624)</f>
        <v>8.1036666662991053</v>
      </c>
      <c r="G624" s="19">
        <f>IF(Taxi_journeydata_clean!K623="","",F624*(1+1/EXP(B624)))</f>
        <v>9.8236534967884079</v>
      </c>
      <c r="H624" s="30">
        <f>IF(Taxi_journeydata_clean!K623="","",(G624-F624)/F624)</f>
        <v>0.21224797382674307</v>
      </c>
      <c r="I624" s="31">
        <f>IF(Taxi_journeydata_clean!K623="","",ROUND(ROUNDUP(H624,1),1))</f>
        <v>0.3</v>
      </c>
      <c r="J624" s="32">
        <f>IF(Taxi_journeydata_clean!K623="","",IF(I624&gt;200%,'Taxi_location&amp;demand'!F637,VLOOKUP(I624,'Taxi_location&amp;demand'!$E$5:$F$26,2,FALSE)))</f>
        <v>-3.4340000000000002E-2</v>
      </c>
      <c r="K624" s="32">
        <f>IF(Taxi_journeydata_clean!K623="","",1+J624)</f>
        <v>0.96565999999999996</v>
      </c>
      <c r="M624" s="19">
        <f>IF(Taxi_journeydata_clean!K623="","",F624*(1+R_/EXP(B624)))</f>
        <v>12.566402114221598</v>
      </c>
      <c r="N624" s="30">
        <f>IF(Taxi_journeydata_clean!K623="","",(M624-F624)/F624)</f>
        <v>0.55070570294824284</v>
      </c>
      <c r="O624" s="31">
        <f>IF(Taxi_journeydata_clean!K623="","",ROUND(ROUNDUP(N624,1),1))</f>
        <v>0.6</v>
      </c>
      <c r="P624" s="32">
        <f>IF(Taxi_journeydata_clean!K623="","",IF(O624&gt;200%,'Taxi_location&amp;demand'!F637,VLOOKUP(O624,'Taxi_location&amp;demand'!$E$5:$F$26,2,FALSE)))</f>
        <v>-8.8880000000000001E-2</v>
      </c>
      <c r="Q624" s="32">
        <f>IF(Taxi_journeydata_clean!K623="","",1+P624)</f>
        <v>0.91112000000000004</v>
      </c>
      <c r="S624" t="str">
        <f>IF(Taxi_journeydata_clean!K623="","",VLOOKUP(Taxi_journeydata_clean!G623,'Taxi_location&amp;demand'!$A$5:$B$269,2,FALSE))</f>
        <v>Q</v>
      </c>
      <c r="T624" t="str">
        <f>IF(Taxi_journeydata_clean!K623="","",VLOOKUP(Taxi_journeydata_clean!H623,'Taxi_location&amp;demand'!$A$5:$B$269,2,FALSE))</f>
        <v>Q</v>
      </c>
      <c r="U624" t="str">
        <f>IF(Taxi_journeydata_clean!K623="","",IF(OR(S624="A",T624="A"),"Y","N"))</f>
        <v>N</v>
      </c>
    </row>
    <row r="625" spans="2:21" x14ac:dyDescent="0.35">
      <c r="B625">
        <f>IF(Taxi_journeydata_clean!J624="","",Taxi_journeydata_clean!J624)</f>
        <v>0.68</v>
      </c>
      <c r="C625" s="18">
        <f>IF(Taxi_journeydata_clean!J624="","",Taxi_journeydata_clean!N624)</f>
        <v>5.0166666659060866</v>
      </c>
      <c r="D625" s="19">
        <f>IF(Taxi_journeydata_clean!K624="","",Taxi_journeydata_clean!K624)</f>
        <v>5.5</v>
      </c>
      <c r="F625" s="19">
        <f>IF(Taxi_journeydata_clean!K624="","",Constant+Dist_Mult*Fare_analysis!B625+Dur_Mult*Fare_analysis!C625)</f>
        <v>4.7801666663852522</v>
      </c>
      <c r="G625" s="19">
        <f>IF(Taxi_journeydata_clean!K624="","",F625*(1+1/EXP(B625)))</f>
        <v>7.201880325915595</v>
      </c>
      <c r="H625" s="30">
        <f>IF(Taxi_journeydata_clean!K624="","",(G625-F625)/F625)</f>
        <v>0.50661699236558955</v>
      </c>
      <c r="I625" s="31">
        <f>IF(Taxi_journeydata_clean!K624="","",ROUND(ROUNDUP(H625,1),1))</f>
        <v>0.6</v>
      </c>
      <c r="J625" s="32">
        <f>IF(Taxi_journeydata_clean!K624="","",IF(I625&gt;200%,'Taxi_location&amp;demand'!F638,VLOOKUP(I625,'Taxi_location&amp;demand'!$E$5:$F$26,2,FALSE)))</f>
        <v>-8.8880000000000001E-2</v>
      </c>
      <c r="K625" s="32">
        <f>IF(Taxi_journeydata_clean!K624="","",1+J625)</f>
        <v>0.91112000000000004</v>
      </c>
      <c r="M625" s="19">
        <f>IF(Taxi_journeydata_clean!K624="","",F625*(1+R_/EXP(B625)))</f>
        <v>11.063626051960693</v>
      </c>
      <c r="N625" s="30">
        <f>IF(Taxi_journeydata_clean!K624="","",(M625-F625)/F625)</f>
        <v>1.314485419464877</v>
      </c>
      <c r="O625" s="31">
        <f>IF(Taxi_journeydata_clean!K624="","",ROUND(ROUNDUP(N625,1),1))</f>
        <v>1.4</v>
      </c>
      <c r="P625" s="32">
        <f>IF(Taxi_journeydata_clean!K624="","",IF(O625&gt;200%,'Taxi_location&amp;demand'!F638,VLOOKUP(O625,'Taxi_location&amp;demand'!$E$5:$F$26,2,FALSE)))</f>
        <v>-0.5454</v>
      </c>
      <c r="Q625" s="32">
        <f>IF(Taxi_journeydata_clean!K624="","",1+P625)</f>
        <v>0.4546</v>
      </c>
      <c r="S625" t="str">
        <f>IF(Taxi_journeydata_clean!K624="","",VLOOKUP(Taxi_journeydata_clean!G624,'Taxi_location&amp;demand'!$A$5:$B$269,2,FALSE))</f>
        <v>A</v>
      </c>
      <c r="T625" t="str">
        <f>IF(Taxi_journeydata_clean!K624="","",VLOOKUP(Taxi_journeydata_clean!H624,'Taxi_location&amp;demand'!$A$5:$B$269,2,FALSE))</f>
        <v>A</v>
      </c>
      <c r="U625" t="str">
        <f>IF(Taxi_journeydata_clean!K624="","",IF(OR(S625="A",T625="A"),"Y","N"))</f>
        <v>Y</v>
      </c>
    </row>
    <row r="626" spans="2:21" x14ac:dyDescent="0.35">
      <c r="B626">
        <f>IF(Taxi_journeydata_clean!J625="","",Taxi_journeydata_clean!J625)</f>
        <v>12.73</v>
      </c>
      <c r="C626" s="18">
        <f>IF(Taxi_journeydata_clean!J625="","",Taxi_journeydata_clean!N625)</f>
        <v>25.066666669445112</v>
      </c>
      <c r="D626" s="19">
        <f>IF(Taxi_journeydata_clean!K625="","",Taxi_journeydata_clean!K625)</f>
        <v>37</v>
      </c>
      <c r="F626" s="19">
        <f>IF(Taxi_journeydata_clean!K625="","",Constant+Dist_Mult*Fare_analysis!B626+Dur_Mult*Fare_analysis!C626)</f>
        <v>33.888666667694693</v>
      </c>
      <c r="G626" s="19">
        <f>IF(Taxi_journeydata_clean!K625="","",F626*(1+1/EXP(B626)))</f>
        <v>33.888767010381912</v>
      </c>
      <c r="H626" s="30">
        <f>IF(Taxi_journeydata_clean!K625="","",(G626-F626)/F626)</f>
        <v>2.9609511699811825E-6</v>
      </c>
      <c r="I626" s="31">
        <f>IF(Taxi_journeydata_clean!K625="","",ROUND(ROUNDUP(H626,1),1))</f>
        <v>0.1</v>
      </c>
      <c r="J626" s="32">
        <f>IF(Taxi_journeydata_clean!K625="","",IF(I626&gt;200%,'Taxi_location&amp;demand'!F639,VLOOKUP(I626,'Taxi_location&amp;demand'!$E$5:$F$26,2,FALSE)))</f>
        <v>-9.0899999999999991E-3</v>
      </c>
      <c r="K626" s="32">
        <f>IF(Taxi_journeydata_clean!K625="","",1+J626)</f>
        <v>0.99090999999999996</v>
      </c>
      <c r="M626" s="19">
        <f>IF(Taxi_journeydata_clean!K625="","",F626*(1+R_/EXP(B626)))</f>
        <v>33.888927020192327</v>
      </c>
      <c r="N626" s="30">
        <f>IF(Taxi_journeydata_clean!K625="","",(M626-F626)/F626)</f>
        <v>7.6825830944202925E-6</v>
      </c>
      <c r="O626" s="31">
        <f>IF(Taxi_journeydata_clean!K625="","",ROUND(ROUNDUP(N626,1),1))</f>
        <v>0.1</v>
      </c>
      <c r="P626" s="32">
        <f>IF(Taxi_journeydata_clean!K625="","",IF(O626&gt;200%,'Taxi_location&amp;demand'!F639,VLOOKUP(O626,'Taxi_location&amp;demand'!$E$5:$F$26,2,FALSE)))</f>
        <v>-9.0899999999999991E-3</v>
      </c>
      <c r="Q626" s="32">
        <f>IF(Taxi_journeydata_clean!K625="","",1+P626)</f>
        <v>0.99090999999999996</v>
      </c>
      <c r="S626" t="str">
        <f>IF(Taxi_journeydata_clean!K625="","",VLOOKUP(Taxi_journeydata_clean!G625,'Taxi_location&amp;demand'!$A$5:$B$269,2,FALSE))</f>
        <v>B</v>
      </c>
      <c r="T626" t="str">
        <f>IF(Taxi_journeydata_clean!K625="","",VLOOKUP(Taxi_journeydata_clean!H625,'Taxi_location&amp;demand'!$A$5:$B$269,2,FALSE))</f>
        <v>B</v>
      </c>
      <c r="U626" t="str">
        <f>IF(Taxi_journeydata_clean!K625="","",IF(OR(S626="A",T626="A"),"Y","N"))</f>
        <v>N</v>
      </c>
    </row>
    <row r="627" spans="2:21" x14ac:dyDescent="0.35">
      <c r="B627">
        <f>IF(Taxi_journeydata_clean!J626="","",Taxi_journeydata_clean!J626)</f>
        <v>0.35</v>
      </c>
      <c r="C627" s="18">
        <f>IF(Taxi_journeydata_clean!J626="","",Taxi_journeydata_clean!N626)</f>
        <v>1.0833333351183683</v>
      </c>
      <c r="D627" s="19">
        <f>IF(Taxi_journeydata_clean!K626="","",Taxi_journeydata_clean!K626)</f>
        <v>3</v>
      </c>
      <c r="F627" s="19">
        <f>IF(Taxi_journeydata_clean!K626="","",Constant+Dist_Mult*Fare_analysis!B627+Dur_Mult*Fare_analysis!C627)</f>
        <v>2.7308333339937962</v>
      </c>
      <c r="G627" s="19">
        <f>IF(Taxi_journeydata_clean!K626="","",F627*(1+1/EXP(B627)))</f>
        <v>4.6552190594660701</v>
      </c>
      <c r="H627" s="30">
        <f>IF(Taxi_journeydata_clean!K626="","",(G627-F627)/F627)</f>
        <v>0.70468808971871355</v>
      </c>
      <c r="I627" s="31">
        <f>IF(Taxi_journeydata_clean!K626="","",ROUND(ROUNDUP(H627,1),1))</f>
        <v>0.8</v>
      </c>
      <c r="J627" s="32">
        <f>IF(Taxi_journeydata_clean!K626="","",IF(I627&gt;200%,'Taxi_location&amp;demand'!F640,VLOOKUP(I627,'Taxi_location&amp;demand'!$E$5:$F$26,2,FALSE)))</f>
        <v>-0.1515</v>
      </c>
      <c r="K627" s="32">
        <f>IF(Taxi_journeydata_clean!K626="","",1+J627)</f>
        <v>0.84850000000000003</v>
      </c>
      <c r="M627" s="19">
        <f>IF(Taxi_journeydata_clean!K626="","",F627*(1+R_/EXP(B627)))</f>
        <v>7.7239090019615748</v>
      </c>
      <c r="N627" s="30">
        <f>IF(Taxi_journeydata_clean!K626="","",(M627-F627)/F627)</f>
        <v>1.828407323805987</v>
      </c>
      <c r="O627" s="31">
        <f>IF(Taxi_journeydata_clean!K626="","",ROUND(ROUNDUP(N627,1),1))</f>
        <v>1.9</v>
      </c>
      <c r="P627" s="32">
        <f>IF(Taxi_journeydata_clean!K626="","",IF(O627&gt;200%,'Taxi_location&amp;demand'!F640,VLOOKUP(O627,'Taxi_location&amp;demand'!$E$5:$F$26,2,FALSE)))</f>
        <v>-0.81810000000000005</v>
      </c>
      <c r="Q627" s="32">
        <f>IF(Taxi_journeydata_clean!K626="","",1+P627)</f>
        <v>0.18189999999999995</v>
      </c>
      <c r="S627" t="str">
        <f>IF(Taxi_journeydata_clean!K626="","",VLOOKUP(Taxi_journeydata_clean!G626,'Taxi_location&amp;demand'!$A$5:$B$269,2,FALSE))</f>
        <v>A</v>
      </c>
      <c r="T627" t="str">
        <f>IF(Taxi_journeydata_clean!K626="","",VLOOKUP(Taxi_journeydata_clean!H626,'Taxi_location&amp;demand'!$A$5:$B$269,2,FALSE))</f>
        <v>A</v>
      </c>
      <c r="U627" t="str">
        <f>IF(Taxi_journeydata_clean!K626="","",IF(OR(S627="A",T627="A"),"Y","N"))</f>
        <v>Y</v>
      </c>
    </row>
    <row r="628" spans="2:21" x14ac:dyDescent="0.35">
      <c r="B628">
        <f>IF(Taxi_journeydata_clean!J627="","",Taxi_journeydata_clean!J627)</f>
        <v>1.59</v>
      </c>
      <c r="C628" s="18">
        <f>IF(Taxi_journeydata_clean!J627="","",Taxi_journeydata_clean!N627)</f>
        <v>5.5333333380986005</v>
      </c>
      <c r="D628" s="19">
        <f>IF(Taxi_journeydata_clean!K627="","",Taxi_journeydata_clean!K627)</f>
        <v>7</v>
      </c>
      <c r="F628" s="19">
        <f>IF(Taxi_journeydata_clean!K627="","",Constant+Dist_Mult*Fare_analysis!B628+Dur_Mult*Fare_analysis!C628)</f>
        <v>6.6093333350964825</v>
      </c>
      <c r="G628" s="19">
        <f>IF(Taxi_journeydata_clean!K627="","",F628*(1+1/EXP(B628)))</f>
        <v>7.9571456786113615</v>
      </c>
      <c r="H628" s="30">
        <f>IF(Taxi_journeydata_clean!K627="","",(G628-F628)/F628)</f>
        <v>0.20392561173421339</v>
      </c>
      <c r="I628" s="31">
        <f>IF(Taxi_journeydata_clean!K627="","",ROUND(ROUNDUP(H628,1),1))</f>
        <v>0.3</v>
      </c>
      <c r="J628" s="32">
        <f>IF(Taxi_journeydata_clean!K627="","",IF(I628&gt;200%,'Taxi_location&amp;demand'!F641,VLOOKUP(I628,'Taxi_location&amp;demand'!$E$5:$F$26,2,FALSE)))</f>
        <v>-3.4340000000000002E-2</v>
      </c>
      <c r="K628" s="32">
        <f>IF(Taxi_journeydata_clean!K627="","",1+J628)</f>
        <v>0.96565999999999996</v>
      </c>
      <c r="M628" s="19">
        <f>IF(Taxi_journeydata_clean!K627="","",F628*(1+R_/EXP(B628)))</f>
        <v>10.106412391707751</v>
      </c>
      <c r="N628" s="30">
        <f>IF(Taxi_journeydata_clean!K627="","",(M628-F628)/F628)</f>
        <v>0.52911222347362796</v>
      </c>
      <c r="O628" s="31">
        <f>IF(Taxi_journeydata_clean!K627="","",ROUND(ROUNDUP(N628,1),1))</f>
        <v>0.6</v>
      </c>
      <c r="P628" s="32">
        <f>IF(Taxi_journeydata_clean!K627="","",IF(O628&gt;200%,'Taxi_location&amp;demand'!F641,VLOOKUP(O628,'Taxi_location&amp;demand'!$E$5:$F$26,2,FALSE)))</f>
        <v>-8.8880000000000001E-2</v>
      </c>
      <c r="Q628" s="32">
        <f>IF(Taxi_journeydata_clean!K627="","",1+P628)</f>
        <v>0.91112000000000004</v>
      </c>
      <c r="S628" t="str">
        <f>IF(Taxi_journeydata_clean!K627="","",VLOOKUP(Taxi_journeydata_clean!G627,'Taxi_location&amp;demand'!$A$5:$B$269,2,FALSE))</f>
        <v>A</v>
      </c>
      <c r="T628" t="str">
        <f>IF(Taxi_journeydata_clean!K627="","",VLOOKUP(Taxi_journeydata_clean!H627,'Taxi_location&amp;demand'!$A$5:$B$269,2,FALSE))</f>
        <v>Bx</v>
      </c>
      <c r="U628" t="str">
        <f>IF(Taxi_journeydata_clean!K627="","",IF(OR(S628="A",T628="A"),"Y","N"))</f>
        <v>Y</v>
      </c>
    </row>
    <row r="629" spans="2:21" x14ac:dyDescent="0.35">
      <c r="B629">
        <f>IF(Taxi_journeydata_clean!J628="","",Taxi_journeydata_clean!J628)</f>
        <v>2.23</v>
      </c>
      <c r="C629" s="18">
        <f>IF(Taxi_journeydata_clean!J628="","",Taxi_journeydata_clean!N628)</f>
        <v>13.500000002095476</v>
      </c>
      <c r="D629" s="19">
        <f>IF(Taxi_journeydata_clean!K628="","",Taxi_journeydata_clean!K628)</f>
        <v>11.5</v>
      </c>
      <c r="F629" s="19">
        <f>IF(Taxi_journeydata_clean!K628="","",Constant+Dist_Mult*Fare_analysis!B629+Dur_Mult*Fare_analysis!C629)</f>
        <v>10.709000000775326</v>
      </c>
      <c r="G629" s="19">
        <f>IF(Taxi_journeydata_clean!K628="","",F629*(1+1/EXP(B629)))</f>
        <v>11.860521959182925</v>
      </c>
      <c r="H629" s="30">
        <f>IF(Taxi_journeydata_clean!K628="","",(G629-F629)/F629)</f>
        <v>0.10752843013579509</v>
      </c>
      <c r="I629" s="31">
        <f>IF(Taxi_journeydata_clean!K628="","",ROUND(ROUNDUP(H629,1),1))</f>
        <v>0.2</v>
      </c>
      <c r="J629" s="32">
        <f>IF(Taxi_journeydata_clean!K628="","",IF(I629&gt;200%,'Taxi_location&amp;demand'!F642,VLOOKUP(I629,'Taxi_location&amp;demand'!$E$5:$F$26,2,FALSE)))</f>
        <v>-2.1210000000000003E-2</v>
      </c>
      <c r="K629" s="32">
        <f>IF(Taxi_journeydata_clean!K628="","",1+J629)</f>
        <v>0.97879000000000005</v>
      </c>
      <c r="M629" s="19">
        <f>IF(Taxi_journeydata_clean!K628="","",F629*(1+R_/EXP(B629)))</f>
        <v>13.696777448690314</v>
      </c>
      <c r="N629" s="30">
        <f>IF(Taxi_journeydata_clean!K628="","",(M629-F629)/F629)</f>
        <v>0.27899686690621667</v>
      </c>
      <c r="O629" s="31">
        <f>IF(Taxi_journeydata_clean!K628="","",ROUND(ROUNDUP(N629,1),1))</f>
        <v>0.3</v>
      </c>
      <c r="P629" s="32">
        <f>IF(Taxi_journeydata_clean!K628="","",IF(O629&gt;200%,'Taxi_location&amp;demand'!F642,VLOOKUP(O629,'Taxi_location&amp;demand'!$E$5:$F$26,2,FALSE)))</f>
        <v>-3.4340000000000002E-2</v>
      </c>
      <c r="Q629" s="32">
        <f>IF(Taxi_journeydata_clean!K628="","",1+P629)</f>
        <v>0.96565999999999996</v>
      </c>
      <c r="S629" t="str">
        <f>IF(Taxi_journeydata_clean!K628="","",VLOOKUP(Taxi_journeydata_clean!G628,'Taxi_location&amp;demand'!$A$5:$B$269,2,FALSE))</f>
        <v>Q</v>
      </c>
      <c r="T629" t="str">
        <f>IF(Taxi_journeydata_clean!K628="","",VLOOKUP(Taxi_journeydata_clean!H628,'Taxi_location&amp;demand'!$A$5:$B$269,2,FALSE))</f>
        <v>Q</v>
      </c>
      <c r="U629" t="str">
        <f>IF(Taxi_journeydata_clean!K628="","",IF(OR(S629="A",T629="A"),"Y","N"))</f>
        <v>N</v>
      </c>
    </row>
    <row r="630" spans="2:21" x14ac:dyDescent="0.35">
      <c r="B630">
        <f>IF(Taxi_journeydata_clean!J629="","",Taxi_journeydata_clean!J629)</f>
        <v>0.91</v>
      </c>
      <c r="C630" s="18">
        <f>IF(Taxi_journeydata_clean!J629="","",Taxi_journeydata_clean!N629)</f>
        <v>7.9000000027008355</v>
      </c>
      <c r="D630" s="19">
        <f>IF(Taxi_journeydata_clean!K629="","",Taxi_journeydata_clean!K629)</f>
        <v>7</v>
      </c>
      <c r="F630" s="19">
        <f>IF(Taxi_journeydata_clean!K629="","",Constant+Dist_Mult*Fare_analysis!B630+Dur_Mult*Fare_analysis!C630)</f>
        <v>6.2610000009993092</v>
      </c>
      <c r="G630" s="19">
        <f>IF(Taxi_journeydata_clean!K629="","",F630*(1+1/EXP(B630)))</f>
        <v>8.781204168076151</v>
      </c>
      <c r="H630" s="30">
        <f>IF(Taxi_journeydata_clean!K629="","",(G630-F630)/F630)</f>
        <v>0.40252422403363608</v>
      </c>
      <c r="I630" s="31">
        <f>IF(Taxi_journeydata_clean!K629="","",ROUND(ROUNDUP(H630,1),1))</f>
        <v>0.5</v>
      </c>
      <c r="J630" s="32">
        <f>IF(Taxi_journeydata_clean!K629="","",IF(I630&gt;200%,'Taxi_location&amp;demand'!F643,VLOOKUP(I630,'Taxi_location&amp;demand'!$E$5:$F$26,2,FALSE)))</f>
        <v>-6.7670000000000008E-2</v>
      </c>
      <c r="K630" s="32">
        <f>IF(Taxi_journeydata_clean!K629="","",1+J630)</f>
        <v>0.93232999999999999</v>
      </c>
      <c r="M630" s="19">
        <f>IF(Taxi_journeydata_clean!K629="","",F630*(1+R_/EXP(B630)))</f>
        <v>12.800006156771005</v>
      </c>
      <c r="N630" s="30">
        <f>IF(Taxi_journeydata_clean!K629="","",(M630-F630)/F630)</f>
        <v>1.0444028357655348</v>
      </c>
      <c r="O630" s="31">
        <f>IF(Taxi_journeydata_clean!K629="","",ROUND(ROUNDUP(N630,1),1))</f>
        <v>1.1000000000000001</v>
      </c>
      <c r="P630" s="32">
        <f>IF(Taxi_journeydata_clean!K629="","",IF(O630&gt;200%,'Taxi_location&amp;demand'!F643,VLOOKUP(O630,'Taxi_location&amp;demand'!$E$5:$F$26,2,FALSE)))</f>
        <v>-0.35349999999999998</v>
      </c>
      <c r="Q630" s="32">
        <f>IF(Taxi_journeydata_clean!K629="","",1+P630)</f>
        <v>0.64650000000000007</v>
      </c>
      <c r="S630" t="str">
        <f>IF(Taxi_journeydata_clean!K629="","",VLOOKUP(Taxi_journeydata_clean!G629,'Taxi_location&amp;demand'!$A$5:$B$269,2,FALSE))</f>
        <v>A</v>
      </c>
      <c r="T630" t="str">
        <f>IF(Taxi_journeydata_clean!K629="","",VLOOKUP(Taxi_journeydata_clean!H629,'Taxi_location&amp;demand'!$A$5:$B$269,2,FALSE))</f>
        <v>A</v>
      </c>
      <c r="U630" t="str">
        <f>IF(Taxi_journeydata_clean!K629="","",IF(OR(S630="A",T630="A"),"Y","N"))</f>
        <v>Y</v>
      </c>
    </row>
    <row r="631" spans="2:21" x14ac:dyDescent="0.35">
      <c r="B631">
        <f>IF(Taxi_journeydata_clean!J630="","",Taxi_journeydata_clean!J630)</f>
        <v>8.84</v>
      </c>
      <c r="C631" s="18">
        <f>IF(Taxi_journeydata_clean!J630="","",Taxi_journeydata_clean!N630)</f>
        <v>78.350000000791624</v>
      </c>
      <c r="D631" s="19">
        <f>IF(Taxi_journeydata_clean!K630="","",Taxi_journeydata_clean!K630)</f>
        <v>49.5</v>
      </c>
      <c r="F631" s="19">
        <f>IF(Taxi_journeydata_clean!K630="","",Constant+Dist_Mult*Fare_analysis!B631+Dur_Mult*Fare_analysis!C631)</f>
        <v>46.601500000292901</v>
      </c>
      <c r="G631" s="19">
        <f>IF(Taxi_journeydata_clean!K630="","",F631*(1+1/EXP(B631)))</f>
        <v>46.608248957522477</v>
      </c>
      <c r="H631" s="30">
        <f>IF(Taxi_journeydata_clean!K630="","",(G631-F631)/F631)</f>
        <v>1.4482274668268537E-4</v>
      </c>
      <c r="I631" s="31">
        <f>IF(Taxi_journeydata_clean!K630="","",ROUND(ROUNDUP(H631,1),1))</f>
        <v>0.1</v>
      </c>
      <c r="J631" s="32">
        <f>IF(Taxi_journeydata_clean!K630="","",IF(I631&gt;200%,'Taxi_location&amp;demand'!F644,VLOOKUP(I631,'Taxi_location&amp;demand'!$E$5:$F$26,2,FALSE)))</f>
        <v>-9.0899999999999991E-3</v>
      </c>
      <c r="K631" s="32">
        <f>IF(Taxi_journeydata_clean!K630="","",1+J631)</f>
        <v>0.99090999999999996</v>
      </c>
      <c r="M631" s="19">
        <f>IF(Taxi_journeydata_clean!K630="","",F631*(1+R_/EXP(B631)))</f>
        <v>46.619011070802884</v>
      </c>
      <c r="N631" s="30">
        <f>IF(Taxi_journeydata_clean!K630="","",(M631-F631)/F631)</f>
        <v>3.757619499344981E-4</v>
      </c>
      <c r="O631" s="31">
        <f>IF(Taxi_journeydata_clean!K630="","",ROUND(ROUNDUP(N631,1),1))</f>
        <v>0.1</v>
      </c>
      <c r="P631" s="32">
        <f>IF(Taxi_journeydata_clean!K630="","",IF(O631&gt;200%,'Taxi_location&amp;demand'!F644,VLOOKUP(O631,'Taxi_location&amp;demand'!$E$5:$F$26,2,FALSE)))</f>
        <v>-9.0899999999999991E-3</v>
      </c>
      <c r="Q631" s="32">
        <f>IF(Taxi_journeydata_clean!K630="","",1+P631)</f>
        <v>0.99090999999999996</v>
      </c>
      <c r="S631" t="str">
        <f>IF(Taxi_journeydata_clean!K630="","",VLOOKUP(Taxi_journeydata_clean!G630,'Taxi_location&amp;demand'!$A$5:$B$269,2,FALSE))</f>
        <v>B</v>
      </c>
      <c r="T631" t="str">
        <f>IF(Taxi_journeydata_clean!K630="","",VLOOKUP(Taxi_journeydata_clean!H630,'Taxi_location&amp;demand'!$A$5:$B$269,2,FALSE))</f>
        <v>B</v>
      </c>
      <c r="U631" t="str">
        <f>IF(Taxi_journeydata_clean!K630="","",IF(OR(S631="A",T631="A"),"Y","N"))</f>
        <v>N</v>
      </c>
    </row>
    <row r="632" spans="2:21" x14ac:dyDescent="0.35">
      <c r="B632">
        <f>IF(Taxi_journeydata_clean!J631="","",Taxi_journeydata_clean!J631)</f>
        <v>1.18</v>
      </c>
      <c r="C632" s="18">
        <f>IF(Taxi_journeydata_clean!J631="","",Taxi_journeydata_clean!N631)</f>
        <v>8.216666670050472</v>
      </c>
      <c r="D632" s="19">
        <f>IF(Taxi_journeydata_clean!K631="","",Taxi_journeydata_clean!K631)</f>
        <v>7.5</v>
      </c>
      <c r="F632" s="19">
        <f>IF(Taxi_journeydata_clean!K631="","",Constant+Dist_Mult*Fare_analysis!B632+Dur_Mult*Fare_analysis!C632)</f>
        <v>6.8641666679186741</v>
      </c>
      <c r="G632" s="19">
        <f>IF(Taxi_journeydata_clean!K631="","",F632*(1+1/EXP(B632)))</f>
        <v>8.9733791431846548</v>
      </c>
      <c r="H632" s="30">
        <f>IF(Taxi_journeydata_clean!K631="","",(G632-F632)/F632)</f>
        <v>0.30727873860113131</v>
      </c>
      <c r="I632" s="31">
        <f>IF(Taxi_journeydata_clean!K631="","",ROUND(ROUNDUP(H632,1),1))</f>
        <v>0.4</v>
      </c>
      <c r="J632" s="32">
        <f>IF(Taxi_journeydata_clean!K631="","",IF(I632&gt;200%,'Taxi_location&amp;demand'!F645,VLOOKUP(I632,'Taxi_location&amp;demand'!$E$5:$F$26,2,FALSE)))</f>
        <v>-4.6460000000000001E-2</v>
      </c>
      <c r="K632" s="32">
        <f>IF(Taxi_journeydata_clean!K631="","",1+J632)</f>
        <v>0.95354000000000005</v>
      </c>
      <c r="M632" s="19">
        <f>IF(Taxi_journeydata_clean!K631="","",F632*(1+R_/EXP(B632)))</f>
        <v>12.336800012379841</v>
      </c>
      <c r="N632" s="30">
        <f>IF(Taxi_journeydata_clean!K631="","",(M632-F632)/F632)</f>
        <v>0.79727570865066977</v>
      </c>
      <c r="O632" s="31">
        <f>IF(Taxi_journeydata_clean!K631="","",ROUND(ROUNDUP(N632,1),1))</f>
        <v>0.8</v>
      </c>
      <c r="P632" s="32">
        <f>IF(Taxi_journeydata_clean!K631="","",IF(O632&gt;200%,'Taxi_location&amp;demand'!F645,VLOOKUP(O632,'Taxi_location&amp;demand'!$E$5:$F$26,2,FALSE)))</f>
        <v>-0.1515</v>
      </c>
      <c r="Q632" s="32">
        <f>IF(Taxi_journeydata_clean!K631="","",1+P632)</f>
        <v>0.84850000000000003</v>
      </c>
      <c r="S632" t="str">
        <f>IF(Taxi_journeydata_clean!K631="","",VLOOKUP(Taxi_journeydata_clean!G631,'Taxi_location&amp;demand'!$A$5:$B$269,2,FALSE))</f>
        <v>A</v>
      </c>
      <c r="T632" t="str">
        <f>IF(Taxi_journeydata_clean!K631="","",VLOOKUP(Taxi_journeydata_clean!H631,'Taxi_location&amp;demand'!$A$5:$B$269,2,FALSE))</f>
        <v>A</v>
      </c>
      <c r="U632" t="str">
        <f>IF(Taxi_journeydata_clean!K631="","",IF(OR(S632="A",T632="A"),"Y","N"))</f>
        <v>Y</v>
      </c>
    </row>
    <row r="633" spans="2:21" x14ac:dyDescent="0.35">
      <c r="B633">
        <f>IF(Taxi_journeydata_clean!J632="","",Taxi_journeydata_clean!J632)</f>
        <v>3.23</v>
      </c>
      <c r="C633" s="18">
        <f>IF(Taxi_journeydata_clean!J632="","",Taxi_journeydata_clean!N632)</f>
        <v>23.45000000204891</v>
      </c>
      <c r="D633" s="19">
        <f>IF(Taxi_journeydata_clean!K632="","",Taxi_journeydata_clean!K632)</f>
        <v>16.5</v>
      </c>
      <c r="F633" s="19">
        <f>IF(Taxi_journeydata_clean!K632="","",Constant+Dist_Mult*Fare_analysis!B633+Dur_Mult*Fare_analysis!C633)</f>
        <v>16.190500000758096</v>
      </c>
      <c r="G633" s="19">
        <f>IF(Taxi_journeydata_clean!K632="","",F633*(1+1/EXP(B633)))</f>
        <v>16.830955684921651</v>
      </c>
      <c r="H633" s="30">
        <f>IF(Taxi_journeydata_clean!K632="","",(G633-F633)/F633)</f>
        <v>3.9557498788398565E-2</v>
      </c>
      <c r="I633" s="31">
        <f>IF(Taxi_journeydata_clean!K632="","",ROUND(ROUNDUP(H633,1),1))</f>
        <v>0.1</v>
      </c>
      <c r="J633" s="32">
        <f>IF(Taxi_journeydata_clean!K632="","",IF(I633&gt;200%,'Taxi_location&amp;demand'!F646,VLOOKUP(I633,'Taxi_location&amp;demand'!$E$5:$F$26,2,FALSE)))</f>
        <v>-9.0899999999999991E-3</v>
      </c>
      <c r="K633" s="32">
        <f>IF(Taxi_journeydata_clean!K632="","",1+J633)</f>
        <v>0.99090999999999996</v>
      </c>
      <c r="M633" s="19">
        <f>IF(Taxi_journeydata_clean!K632="","",F633*(1+R_/EXP(B633)))</f>
        <v>17.852247773400673</v>
      </c>
      <c r="N633" s="30">
        <f>IF(Taxi_journeydata_clean!K632="","",(M633-F633)/F633)</f>
        <v>0.10263721148604235</v>
      </c>
      <c r="O633" s="31">
        <f>IF(Taxi_journeydata_clean!K632="","",ROUND(ROUNDUP(N633,1),1))</f>
        <v>0.2</v>
      </c>
      <c r="P633" s="32">
        <f>IF(Taxi_journeydata_clean!K632="","",IF(O633&gt;200%,'Taxi_location&amp;demand'!F646,VLOOKUP(O633,'Taxi_location&amp;demand'!$E$5:$F$26,2,FALSE)))</f>
        <v>-2.1210000000000003E-2</v>
      </c>
      <c r="Q633" s="32">
        <f>IF(Taxi_journeydata_clean!K632="","",1+P633)</f>
        <v>0.97879000000000005</v>
      </c>
      <c r="S633" t="str">
        <f>IF(Taxi_journeydata_clean!K632="","",VLOOKUP(Taxi_journeydata_clean!G632,'Taxi_location&amp;demand'!$A$5:$B$269,2,FALSE))</f>
        <v>Bx</v>
      </c>
      <c r="T633" t="str">
        <f>IF(Taxi_journeydata_clean!K632="","",VLOOKUP(Taxi_journeydata_clean!H632,'Taxi_location&amp;demand'!$A$5:$B$269,2,FALSE))</f>
        <v>Bx</v>
      </c>
      <c r="U633" t="str">
        <f>IF(Taxi_journeydata_clean!K632="","",IF(OR(S633="A",T633="A"),"Y","N"))</f>
        <v>N</v>
      </c>
    </row>
    <row r="634" spans="2:21" x14ac:dyDescent="0.35">
      <c r="B634">
        <f>IF(Taxi_journeydata_clean!J633="","",Taxi_journeydata_clean!J633)</f>
        <v>11.76</v>
      </c>
      <c r="C634" s="18">
        <f>IF(Taxi_journeydata_clean!J633="","",Taxi_journeydata_clean!N633)</f>
        <v>45.633333334699273</v>
      </c>
      <c r="D634" s="19">
        <f>IF(Taxi_journeydata_clean!K633="","",Taxi_journeydata_clean!K633)</f>
        <v>39.5</v>
      </c>
      <c r="F634" s="19">
        <f>IF(Taxi_journeydata_clean!K633="","",Constant+Dist_Mult*Fare_analysis!B634+Dur_Mult*Fare_analysis!C634)</f>
        <v>39.752333333838735</v>
      </c>
      <c r="G634" s="19">
        <f>IF(Taxi_journeydata_clean!K633="","",F634*(1+1/EXP(B634)))</f>
        <v>39.752643832347161</v>
      </c>
      <c r="H634" s="30">
        <f>IF(Taxi_journeydata_clean!K633="","",(G634-F634)/F634)</f>
        <v>7.8108247337028769E-6</v>
      </c>
      <c r="I634" s="31">
        <f>IF(Taxi_journeydata_clean!K633="","",ROUND(ROUNDUP(H634,1),1))</f>
        <v>0.1</v>
      </c>
      <c r="J634" s="32">
        <f>IF(Taxi_journeydata_clean!K633="","",IF(I634&gt;200%,'Taxi_location&amp;demand'!F647,VLOOKUP(I634,'Taxi_location&amp;demand'!$E$5:$F$26,2,FALSE)))</f>
        <v>-9.0899999999999991E-3</v>
      </c>
      <c r="K634" s="32">
        <f>IF(Taxi_journeydata_clean!K633="","",1+J634)</f>
        <v>0.99090999999999996</v>
      </c>
      <c r="M634" s="19">
        <f>IF(Taxi_journeydata_clean!K633="","",F634*(1+R_/EXP(B634)))</f>
        <v>39.753138963670011</v>
      </c>
      <c r="N634" s="30">
        <f>IF(Taxi_journeydata_clean!K633="","",(M634-F634)/F634)</f>
        <v>2.0266227506973772E-5</v>
      </c>
      <c r="O634" s="31">
        <f>IF(Taxi_journeydata_clean!K633="","",ROUND(ROUNDUP(N634,1),1))</f>
        <v>0.1</v>
      </c>
      <c r="P634" s="32">
        <f>IF(Taxi_journeydata_clean!K633="","",IF(O634&gt;200%,'Taxi_location&amp;demand'!F647,VLOOKUP(O634,'Taxi_location&amp;demand'!$E$5:$F$26,2,FALSE)))</f>
        <v>-9.0899999999999991E-3</v>
      </c>
      <c r="Q634" s="32">
        <f>IF(Taxi_journeydata_clean!K633="","",1+P634)</f>
        <v>0.99090999999999996</v>
      </c>
      <c r="S634" t="str">
        <f>IF(Taxi_journeydata_clean!K633="","",VLOOKUP(Taxi_journeydata_clean!G633,'Taxi_location&amp;demand'!$A$5:$B$269,2,FALSE))</f>
        <v>Q</v>
      </c>
      <c r="T634" t="str">
        <f>IF(Taxi_journeydata_clean!K633="","",VLOOKUP(Taxi_journeydata_clean!H633,'Taxi_location&amp;demand'!$A$5:$B$269,2,FALSE))</f>
        <v>B</v>
      </c>
      <c r="U634" t="str">
        <f>IF(Taxi_journeydata_clean!K633="","",IF(OR(S634="A",T634="A"),"Y","N"))</f>
        <v>N</v>
      </c>
    </row>
    <row r="635" spans="2:21" x14ac:dyDescent="0.35">
      <c r="B635">
        <f>IF(Taxi_journeydata_clean!J634="","",Taxi_journeydata_clean!J634)</f>
        <v>0.35</v>
      </c>
      <c r="C635" s="18">
        <f>IF(Taxi_journeydata_clean!J634="","",Taxi_journeydata_clean!N634)</f>
        <v>2.183333330322057</v>
      </c>
      <c r="D635" s="19">
        <f>IF(Taxi_journeydata_clean!K634="","",Taxi_journeydata_clean!K634)</f>
        <v>3.5</v>
      </c>
      <c r="F635" s="19">
        <f>IF(Taxi_journeydata_clean!K634="","",Constant+Dist_Mult*Fare_analysis!B635+Dur_Mult*Fare_analysis!C635)</f>
        <v>3.1378333322191612</v>
      </c>
      <c r="G635" s="19">
        <f>IF(Taxi_journeydata_clean!K634="","",F635*(1+1/EXP(B635)))</f>
        <v>5.3490271089563874</v>
      </c>
      <c r="H635" s="30">
        <f>IF(Taxi_journeydata_clean!K634="","",(G635-F635)/F635)</f>
        <v>0.70468808971871355</v>
      </c>
      <c r="I635" s="31">
        <f>IF(Taxi_journeydata_clean!K634="","",ROUND(ROUNDUP(H635,1),1))</f>
        <v>0.8</v>
      </c>
      <c r="J635" s="32">
        <f>IF(Taxi_journeydata_clean!K634="","",IF(I635&gt;200%,'Taxi_location&amp;demand'!F648,VLOOKUP(I635,'Taxi_location&amp;demand'!$E$5:$F$26,2,FALSE)))</f>
        <v>-0.1515</v>
      </c>
      <c r="K635" s="32">
        <f>IF(Taxi_journeydata_clean!K634="","",1+J635)</f>
        <v>0.84850000000000003</v>
      </c>
      <c r="M635" s="19">
        <f>IF(Taxi_journeydata_clean!K634="","",F635*(1+R_/EXP(B635)))</f>
        <v>8.8750707777312208</v>
      </c>
      <c r="N635" s="30">
        <f>IF(Taxi_journeydata_clean!K634="","",(M635-F635)/F635)</f>
        <v>1.8284073238059873</v>
      </c>
      <c r="O635" s="31">
        <f>IF(Taxi_journeydata_clean!K634="","",ROUND(ROUNDUP(N635,1),1))</f>
        <v>1.9</v>
      </c>
      <c r="P635" s="32">
        <f>IF(Taxi_journeydata_clean!K634="","",IF(O635&gt;200%,'Taxi_location&amp;demand'!F648,VLOOKUP(O635,'Taxi_location&amp;demand'!$E$5:$F$26,2,FALSE)))</f>
        <v>-0.81810000000000005</v>
      </c>
      <c r="Q635" s="32">
        <f>IF(Taxi_journeydata_clean!K634="","",1+P635)</f>
        <v>0.18189999999999995</v>
      </c>
      <c r="S635" t="str">
        <f>IF(Taxi_journeydata_clean!K634="","",VLOOKUP(Taxi_journeydata_clean!G634,'Taxi_location&amp;demand'!$A$5:$B$269,2,FALSE))</f>
        <v>Q</v>
      </c>
      <c r="T635" t="str">
        <f>IF(Taxi_journeydata_clean!K634="","",VLOOKUP(Taxi_journeydata_clean!H634,'Taxi_location&amp;demand'!$A$5:$B$269,2,FALSE))</f>
        <v>Q</v>
      </c>
      <c r="U635" t="str">
        <f>IF(Taxi_journeydata_clean!K634="","",IF(OR(S635="A",T635="A"),"Y","N"))</f>
        <v>N</v>
      </c>
    </row>
    <row r="636" spans="2:21" x14ac:dyDescent="0.35">
      <c r="B636">
        <f>IF(Taxi_journeydata_clean!J635="","",Taxi_journeydata_clean!J635)</f>
        <v>16.04</v>
      </c>
      <c r="C636" s="18">
        <f>IF(Taxi_journeydata_clean!J635="","",Taxi_journeydata_clean!N635)</f>
        <v>36.800000000512227</v>
      </c>
      <c r="D636" s="19">
        <f>IF(Taxi_journeydata_clean!K635="","",Taxi_journeydata_clean!K635)</f>
        <v>47</v>
      </c>
      <c r="F636" s="19">
        <f>IF(Taxi_journeydata_clean!K635="","",Constant+Dist_Mult*Fare_analysis!B636+Dur_Mult*Fare_analysis!C636)</f>
        <v>44.188000000189525</v>
      </c>
      <c r="G636" s="19">
        <f>IF(Taxi_journeydata_clean!K635="","",F636*(1+1/EXP(B636)))</f>
        <v>44.188004777911296</v>
      </c>
      <c r="H636" s="30">
        <f>IF(Taxi_journeydata_clean!K635="","",(G636-F636)/F636)</f>
        <v>1.0812260727324221E-7</v>
      </c>
      <c r="I636" s="31">
        <f>IF(Taxi_journeydata_clean!K635="","",ROUND(ROUNDUP(H636,1),1))</f>
        <v>0.1</v>
      </c>
      <c r="J636" s="32">
        <f>IF(Taxi_journeydata_clean!K635="","",IF(I636&gt;200%,'Taxi_location&amp;demand'!F649,VLOOKUP(I636,'Taxi_location&amp;demand'!$E$5:$F$26,2,FALSE)))</f>
        <v>-9.0899999999999991E-3</v>
      </c>
      <c r="K636" s="32">
        <f>IF(Taxi_journeydata_clean!K635="","",1+J636)</f>
        <v>0.99090999999999996</v>
      </c>
      <c r="M636" s="19">
        <f>IF(Taxi_journeydata_clean!K635="","",F636*(1+R_/EXP(B636)))</f>
        <v>44.18801239662649</v>
      </c>
      <c r="N636" s="30">
        <f>IF(Taxi_journeydata_clean!K635="","",(M636-F636)/F636)</f>
        <v>2.805385390803191E-7</v>
      </c>
      <c r="O636" s="31">
        <f>IF(Taxi_journeydata_clean!K635="","",ROUND(ROUNDUP(N636,1),1))</f>
        <v>0.1</v>
      </c>
      <c r="P636" s="32">
        <f>IF(Taxi_journeydata_clean!K635="","",IF(O636&gt;200%,'Taxi_location&amp;demand'!F649,VLOOKUP(O636,'Taxi_location&amp;demand'!$E$5:$F$26,2,FALSE)))</f>
        <v>-9.0899999999999991E-3</v>
      </c>
      <c r="Q636" s="32">
        <f>IF(Taxi_journeydata_clean!K635="","",1+P636)</f>
        <v>0.99090999999999996</v>
      </c>
      <c r="S636" t="str">
        <f>IF(Taxi_journeydata_clean!K635="","",VLOOKUP(Taxi_journeydata_clean!G635,'Taxi_location&amp;demand'!$A$5:$B$269,2,FALSE))</f>
        <v>B</v>
      </c>
      <c r="T636" t="str">
        <f>IF(Taxi_journeydata_clean!K635="","",VLOOKUP(Taxi_journeydata_clean!H635,'Taxi_location&amp;demand'!$A$5:$B$269,2,FALSE))</f>
        <v>Q</v>
      </c>
      <c r="U636" t="str">
        <f>IF(Taxi_journeydata_clean!K635="","",IF(OR(S636="A",T636="A"),"Y","N"))</f>
        <v>N</v>
      </c>
    </row>
    <row r="637" spans="2:21" x14ac:dyDescent="0.35">
      <c r="B637">
        <f>IF(Taxi_journeydata_clean!J636="","",Taxi_journeydata_clean!J636)</f>
        <v>0.87</v>
      </c>
      <c r="C637" s="18">
        <f>IF(Taxi_journeydata_clean!J636="","",Taxi_journeydata_clean!N636)</f>
        <v>5.9499999973922968</v>
      </c>
      <c r="D637" s="19">
        <f>IF(Taxi_journeydata_clean!K636="","",Taxi_journeydata_clean!K636)</f>
        <v>6</v>
      </c>
      <c r="F637" s="19">
        <f>IF(Taxi_journeydata_clean!K636="","",Constant+Dist_Mult*Fare_analysis!B637+Dur_Mult*Fare_analysis!C637)</f>
        <v>5.4674999990351498</v>
      </c>
      <c r="G637" s="19">
        <f>IF(Taxi_journeydata_clean!K636="","",F637*(1+1/EXP(B637)))</f>
        <v>7.7581175941423908</v>
      </c>
      <c r="H637" s="30">
        <f>IF(Taxi_journeydata_clean!K636="","",(G637-F637)/F637)</f>
        <v>0.41895154924763905</v>
      </c>
      <c r="I637" s="31">
        <f>IF(Taxi_journeydata_clean!K636="","",ROUND(ROUNDUP(H637,1),1))</f>
        <v>0.5</v>
      </c>
      <c r="J637" s="32">
        <f>IF(Taxi_journeydata_clean!K636="","",IF(I637&gt;200%,'Taxi_location&amp;demand'!F650,VLOOKUP(I637,'Taxi_location&amp;demand'!$E$5:$F$26,2,FALSE)))</f>
        <v>-6.7670000000000008E-2</v>
      </c>
      <c r="K637" s="32">
        <f>IF(Taxi_journeydata_clean!K636="","",1+J637)</f>
        <v>0.93232999999999999</v>
      </c>
      <c r="M637" s="19">
        <f>IF(Taxi_journeydata_clean!K636="","",F637*(1+R_/EXP(B637)))</f>
        <v>11.410813144294508</v>
      </c>
      <c r="N637" s="30">
        <f>IF(Taxi_journeydata_clean!K636="","",(M637-F637)/F637)</f>
        <v>1.0870257240618519</v>
      </c>
      <c r="O637" s="31">
        <f>IF(Taxi_journeydata_clean!K636="","",ROUND(ROUNDUP(N637,1),1))</f>
        <v>1.1000000000000001</v>
      </c>
      <c r="P637" s="32">
        <f>IF(Taxi_journeydata_clean!K636="","",IF(O637&gt;200%,'Taxi_location&amp;demand'!F650,VLOOKUP(O637,'Taxi_location&amp;demand'!$E$5:$F$26,2,FALSE)))</f>
        <v>-0.35349999999999998</v>
      </c>
      <c r="Q637" s="32">
        <f>IF(Taxi_journeydata_clean!K636="","",1+P637)</f>
        <v>0.64650000000000007</v>
      </c>
      <c r="S637" t="str">
        <f>IF(Taxi_journeydata_clean!K636="","",VLOOKUP(Taxi_journeydata_clean!G636,'Taxi_location&amp;demand'!$A$5:$B$269,2,FALSE))</f>
        <v>A</v>
      </c>
      <c r="T637" t="str">
        <f>IF(Taxi_journeydata_clean!K636="","",VLOOKUP(Taxi_journeydata_clean!H636,'Taxi_location&amp;demand'!$A$5:$B$269,2,FALSE))</f>
        <v>A</v>
      </c>
      <c r="U637" t="str">
        <f>IF(Taxi_journeydata_clean!K636="","",IF(OR(S637="A",T637="A"),"Y","N"))</f>
        <v>Y</v>
      </c>
    </row>
    <row r="638" spans="2:21" x14ac:dyDescent="0.35">
      <c r="B638">
        <f>IF(Taxi_journeydata_clean!J637="","",Taxi_journeydata_clean!J637)</f>
        <v>1.03</v>
      </c>
      <c r="C638" s="18">
        <f>IF(Taxi_journeydata_clean!J637="","",Taxi_journeydata_clean!N637)</f>
        <v>7.9666666639968753</v>
      </c>
      <c r="D638" s="19">
        <f>IF(Taxi_journeydata_clean!K637="","",Taxi_journeydata_clean!K637)</f>
        <v>6.5</v>
      </c>
      <c r="F638" s="19">
        <f>IF(Taxi_journeydata_clean!K637="","",Constant+Dist_Mult*Fare_analysis!B638+Dur_Mult*Fare_analysis!C638)</f>
        <v>6.5016666656788438</v>
      </c>
      <c r="G638" s="19">
        <f>IF(Taxi_journeydata_clean!K637="","",F638*(1+1/EXP(B638)))</f>
        <v>8.8228069206265918</v>
      </c>
      <c r="H638" s="30">
        <f>IF(Taxi_journeydata_clean!K637="","",(G638-F638)/F638)</f>
        <v>0.35700696056914755</v>
      </c>
      <c r="I638" s="31">
        <f>IF(Taxi_journeydata_clean!K637="","",ROUND(ROUNDUP(H638,1),1))</f>
        <v>0.4</v>
      </c>
      <c r="J638" s="32">
        <f>IF(Taxi_journeydata_clean!K637="","",IF(I638&gt;200%,'Taxi_location&amp;demand'!F651,VLOOKUP(I638,'Taxi_location&amp;demand'!$E$5:$F$26,2,FALSE)))</f>
        <v>-4.6460000000000001E-2</v>
      </c>
      <c r="K638" s="32">
        <f>IF(Taxi_journeydata_clean!K637="","",1+J638)</f>
        <v>0.95354000000000005</v>
      </c>
      <c r="M638" s="19">
        <f>IF(Taxi_journeydata_clean!K637="","",F638*(1+R_/EXP(B638)))</f>
        <v>12.524174926633568</v>
      </c>
      <c r="N638" s="30">
        <f>IF(Taxi_journeydata_clean!K637="","",(M638-F638)/F638)</f>
        <v>0.9263022192058058</v>
      </c>
      <c r="O638" s="31">
        <f>IF(Taxi_journeydata_clean!K637="","",ROUND(ROUNDUP(N638,1),1))</f>
        <v>1</v>
      </c>
      <c r="P638" s="32">
        <f>IF(Taxi_journeydata_clean!K637="","",IF(O638&gt;200%,'Taxi_location&amp;demand'!F651,VLOOKUP(O638,'Taxi_location&amp;demand'!$E$5:$F$26,2,FALSE)))</f>
        <v>-0.28280000000000005</v>
      </c>
      <c r="Q638" s="32">
        <f>IF(Taxi_journeydata_clean!K637="","",1+P638)</f>
        <v>0.71719999999999995</v>
      </c>
      <c r="S638" t="str">
        <f>IF(Taxi_journeydata_clean!K637="","",VLOOKUP(Taxi_journeydata_clean!G637,'Taxi_location&amp;demand'!$A$5:$B$269,2,FALSE))</f>
        <v>A</v>
      </c>
      <c r="T638" t="str">
        <f>IF(Taxi_journeydata_clean!K637="","",VLOOKUP(Taxi_journeydata_clean!H637,'Taxi_location&amp;demand'!$A$5:$B$269,2,FALSE))</f>
        <v>A</v>
      </c>
      <c r="U638" t="str">
        <f>IF(Taxi_journeydata_clean!K637="","",IF(OR(S638="A",T638="A"),"Y","N"))</f>
        <v>Y</v>
      </c>
    </row>
    <row r="639" spans="2:21" x14ac:dyDescent="0.35">
      <c r="B639">
        <f>IF(Taxi_journeydata_clean!J638="","",Taxi_journeydata_clean!J638)</f>
        <v>8.01</v>
      </c>
      <c r="C639" s="18">
        <f>IF(Taxi_journeydata_clean!J638="","",Taxi_journeydata_clean!N638)</f>
        <v>68.133333334699273</v>
      </c>
      <c r="D639" s="19">
        <f>IF(Taxi_journeydata_clean!K638="","",Taxi_journeydata_clean!K638)</f>
        <v>42.5</v>
      </c>
      <c r="F639" s="19">
        <f>IF(Taxi_journeydata_clean!K638="","",Constant+Dist_Mult*Fare_analysis!B639+Dur_Mult*Fare_analysis!C639)</f>
        <v>41.32733333383873</v>
      </c>
      <c r="G639" s="19">
        <f>IF(Taxi_journeydata_clean!K638="","",F639*(1+1/EXP(B639)))</f>
        <v>41.341059162808591</v>
      </c>
      <c r="H639" s="30">
        <f>IF(Taxi_journeydata_clean!K638="","",(G639-F639)/F639)</f>
        <v>3.3212471898403528E-4</v>
      </c>
      <c r="I639" s="31">
        <f>IF(Taxi_journeydata_clean!K638="","",ROUND(ROUNDUP(H639,1),1))</f>
        <v>0.1</v>
      </c>
      <c r="J639" s="32">
        <f>IF(Taxi_journeydata_clean!K638="","",IF(I639&gt;200%,'Taxi_location&amp;demand'!F652,VLOOKUP(I639,'Taxi_location&amp;demand'!$E$5:$F$26,2,FALSE)))</f>
        <v>-9.0899999999999991E-3</v>
      </c>
      <c r="K639" s="32">
        <f>IF(Taxi_journeydata_clean!K638="","",1+J639)</f>
        <v>0.99090999999999996</v>
      </c>
      <c r="M639" s="19">
        <f>IF(Taxi_journeydata_clean!K638="","",F639*(1+R_/EXP(B639)))</f>
        <v>41.362946829483043</v>
      </c>
      <c r="N639" s="30">
        <f>IF(Taxi_journeydata_clean!K638="","",(M639-F639)/F639)</f>
        <v>8.6174192166307926E-4</v>
      </c>
      <c r="O639" s="31">
        <f>IF(Taxi_journeydata_clean!K638="","",ROUND(ROUNDUP(N639,1),1))</f>
        <v>0.1</v>
      </c>
      <c r="P639" s="32">
        <f>IF(Taxi_journeydata_clean!K638="","",IF(O639&gt;200%,'Taxi_location&amp;demand'!F652,VLOOKUP(O639,'Taxi_location&amp;demand'!$E$5:$F$26,2,FALSE)))</f>
        <v>-9.0899999999999991E-3</v>
      </c>
      <c r="Q639" s="32">
        <f>IF(Taxi_journeydata_clean!K638="","",1+P639)</f>
        <v>0.99090999999999996</v>
      </c>
      <c r="S639" t="str">
        <f>IF(Taxi_journeydata_clean!K638="","",VLOOKUP(Taxi_journeydata_clean!G638,'Taxi_location&amp;demand'!$A$5:$B$269,2,FALSE))</f>
        <v>Q</v>
      </c>
      <c r="T639" t="str">
        <f>IF(Taxi_journeydata_clean!K638="","",VLOOKUP(Taxi_journeydata_clean!H638,'Taxi_location&amp;demand'!$A$5:$B$269,2,FALSE))</f>
        <v>Q</v>
      </c>
      <c r="U639" t="str">
        <f>IF(Taxi_journeydata_clean!K638="","",IF(OR(S639="A",T639="A"),"Y","N"))</f>
        <v>N</v>
      </c>
    </row>
    <row r="640" spans="2:21" x14ac:dyDescent="0.35">
      <c r="B640">
        <f>IF(Taxi_journeydata_clean!J639="","",Taxi_journeydata_clean!J639)</f>
        <v>1.35</v>
      </c>
      <c r="C640" s="18">
        <f>IF(Taxi_journeydata_clean!J639="","",Taxi_journeydata_clean!N639)</f>
        <v>7.6499999966472387</v>
      </c>
      <c r="D640" s="19">
        <f>IF(Taxi_journeydata_clean!K639="","",Taxi_journeydata_clean!K639)</f>
        <v>7</v>
      </c>
      <c r="F640" s="19">
        <f>IF(Taxi_journeydata_clean!K639="","",Constant+Dist_Mult*Fare_analysis!B640+Dur_Mult*Fare_analysis!C640)</f>
        <v>6.9604999987594782</v>
      </c>
      <c r="G640" s="19">
        <f>IF(Taxi_journeydata_clean!K639="","",F640*(1+1/EXP(B640)))</f>
        <v>8.764941832663613</v>
      </c>
      <c r="H640" s="30">
        <f>IF(Taxi_journeydata_clean!K639="","",(G640-F640)/F640)</f>
        <v>0.25924026064589151</v>
      </c>
      <c r="I640" s="31">
        <f>IF(Taxi_journeydata_clean!K639="","",ROUND(ROUNDUP(H640,1),1))</f>
        <v>0.3</v>
      </c>
      <c r="J640" s="32">
        <f>IF(Taxi_journeydata_clean!K639="","",IF(I640&gt;200%,'Taxi_location&amp;demand'!F653,VLOOKUP(I640,'Taxi_location&amp;demand'!$E$5:$F$26,2,FALSE)))</f>
        <v>-3.4340000000000002E-2</v>
      </c>
      <c r="K640" s="32">
        <f>IF(Taxi_journeydata_clean!K639="","",1+J640)</f>
        <v>0.96565999999999996</v>
      </c>
      <c r="M640" s="19">
        <f>IF(Taxi_journeydata_clean!K639="","",F640*(1+R_/EXP(B640)))</f>
        <v>11.64236522768533</v>
      </c>
      <c r="N640" s="30">
        <f>IF(Taxi_journeydata_clean!K639="","",(M640-F640)/F640)</f>
        <v>0.67263346451551875</v>
      </c>
      <c r="O640" s="31">
        <f>IF(Taxi_journeydata_clean!K639="","",ROUND(ROUNDUP(N640,1),1))</f>
        <v>0.7</v>
      </c>
      <c r="P640" s="32">
        <f>IF(Taxi_journeydata_clean!K639="","",IF(O640&gt;200%,'Taxi_location&amp;demand'!F653,VLOOKUP(O640,'Taxi_location&amp;demand'!$E$5:$F$26,2,FALSE)))</f>
        <v>-0.1111</v>
      </c>
      <c r="Q640" s="32">
        <f>IF(Taxi_journeydata_clean!K639="","",1+P640)</f>
        <v>0.88890000000000002</v>
      </c>
      <c r="S640" t="str">
        <f>IF(Taxi_journeydata_clean!K639="","",VLOOKUP(Taxi_journeydata_clean!G639,'Taxi_location&amp;demand'!$A$5:$B$269,2,FALSE))</f>
        <v>A</v>
      </c>
      <c r="T640" t="str">
        <f>IF(Taxi_journeydata_clean!K639="","",VLOOKUP(Taxi_journeydata_clean!H639,'Taxi_location&amp;demand'!$A$5:$B$269,2,FALSE))</f>
        <v>A</v>
      </c>
      <c r="U640" t="str">
        <f>IF(Taxi_journeydata_clean!K639="","",IF(OR(S640="A",T640="A"),"Y","N"))</f>
        <v>Y</v>
      </c>
    </row>
    <row r="641" spans="2:21" x14ac:dyDescent="0.35">
      <c r="B641">
        <f>IF(Taxi_journeydata_clean!J640="","",Taxi_journeydata_clean!J640)</f>
        <v>2.89</v>
      </c>
      <c r="C641" s="18">
        <f>IF(Taxi_journeydata_clean!J640="","",Taxi_journeydata_clean!N640)</f>
        <v>17.86666666273959</v>
      </c>
      <c r="D641" s="19">
        <f>IF(Taxi_journeydata_clean!K640="","",Taxi_journeydata_clean!K640)</f>
        <v>14</v>
      </c>
      <c r="F641" s="19">
        <f>IF(Taxi_journeydata_clean!K640="","",Constant+Dist_Mult*Fare_analysis!B641+Dur_Mult*Fare_analysis!C641)</f>
        <v>13.512666665213647</v>
      </c>
      <c r="G641" s="19">
        <f>IF(Taxi_journeydata_clean!K640="","",F641*(1+1/EXP(B641)))</f>
        <v>14.263649500747661</v>
      </c>
      <c r="H641" s="30">
        <f>IF(Taxi_journeydata_clean!K640="","",(G641-F641)/F641)</f>
        <v>5.55762126114831E-2</v>
      </c>
      <c r="I641" s="31">
        <f>IF(Taxi_journeydata_clean!K640="","",ROUND(ROUNDUP(H641,1),1))</f>
        <v>0.1</v>
      </c>
      <c r="J641" s="32">
        <f>IF(Taxi_journeydata_clean!K640="","",IF(I641&gt;200%,'Taxi_location&amp;demand'!F654,VLOOKUP(I641,'Taxi_location&amp;demand'!$E$5:$F$26,2,FALSE)))</f>
        <v>-9.0899999999999991E-3</v>
      </c>
      <c r="K641" s="32">
        <f>IF(Taxi_journeydata_clean!K640="","",1+J641)</f>
        <v>0.99090999999999996</v>
      </c>
      <c r="M641" s="19">
        <f>IF(Taxi_journeydata_clean!K640="","",F641*(1+R_/EXP(B641)))</f>
        <v>15.461191887331521</v>
      </c>
      <c r="N641" s="30">
        <f>IF(Taxi_journeydata_clean!K640="","",(M641-F641)/F641)</f>
        <v>0.14419990297948096</v>
      </c>
      <c r="O641" s="31">
        <f>IF(Taxi_journeydata_clean!K640="","",ROUND(ROUNDUP(N641,1),1))</f>
        <v>0.2</v>
      </c>
      <c r="P641" s="32">
        <f>IF(Taxi_journeydata_clean!K640="","",IF(O641&gt;200%,'Taxi_location&amp;demand'!F654,VLOOKUP(O641,'Taxi_location&amp;demand'!$E$5:$F$26,2,FALSE)))</f>
        <v>-2.1210000000000003E-2</v>
      </c>
      <c r="Q641" s="32">
        <f>IF(Taxi_journeydata_clean!K640="","",1+P641)</f>
        <v>0.97879000000000005</v>
      </c>
      <c r="S641" t="str">
        <f>IF(Taxi_journeydata_clean!K640="","",VLOOKUP(Taxi_journeydata_clean!G640,'Taxi_location&amp;demand'!$A$5:$B$269,2,FALSE))</f>
        <v>A</v>
      </c>
      <c r="T641" t="str">
        <f>IF(Taxi_journeydata_clean!K640="","",VLOOKUP(Taxi_journeydata_clean!H640,'Taxi_location&amp;demand'!$A$5:$B$269,2,FALSE))</f>
        <v>A</v>
      </c>
      <c r="U641" t="str">
        <f>IF(Taxi_journeydata_clean!K640="","",IF(OR(S641="A",T641="A"),"Y","N"))</f>
        <v>Y</v>
      </c>
    </row>
    <row r="642" spans="2:21" x14ac:dyDescent="0.35">
      <c r="B642">
        <f>IF(Taxi_journeydata_clean!J641="","",Taxi_journeydata_clean!J641)</f>
        <v>1.31</v>
      </c>
      <c r="C642" s="18">
        <f>IF(Taxi_journeydata_clean!J641="","",Taxi_journeydata_clean!N641)</f>
        <v>13.233333335956559</v>
      </c>
      <c r="D642" s="19">
        <f>IF(Taxi_journeydata_clean!K641="","",Taxi_journeydata_clean!K641)</f>
        <v>9.5</v>
      </c>
      <c r="F642" s="19">
        <f>IF(Taxi_journeydata_clean!K641="","",Constant+Dist_Mult*Fare_analysis!B642+Dur_Mult*Fare_analysis!C642)</f>
        <v>8.9543333343039269</v>
      </c>
      <c r="G642" s="19">
        <f>IF(Taxi_journeydata_clean!K641="","",F642*(1+1/EXP(B642)))</f>
        <v>11.370392059453094</v>
      </c>
      <c r="H642" s="30">
        <f>IF(Taxi_journeydata_clean!K641="","",(G642-F642)/F642)</f>
        <v>0.26982005638468692</v>
      </c>
      <c r="I642" s="31">
        <f>IF(Taxi_journeydata_clean!K641="","",ROUND(ROUNDUP(H642,1),1))</f>
        <v>0.3</v>
      </c>
      <c r="J642" s="32">
        <f>IF(Taxi_journeydata_clean!K641="","",IF(I642&gt;200%,'Taxi_location&amp;demand'!F655,VLOOKUP(I642,'Taxi_location&amp;demand'!$E$5:$F$26,2,FALSE)))</f>
        <v>-3.4340000000000002E-2</v>
      </c>
      <c r="K642" s="32">
        <f>IF(Taxi_journeydata_clean!K641="","",1+J642)</f>
        <v>0.96565999999999996</v>
      </c>
      <c r="M642" s="19">
        <f>IF(Taxi_journeydata_clean!K641="","",F642*(1+R_/EXP(B642)))</f>
        <v>15.22312023770032</v>
      </c>
      <c r="N642" s="30">
        <f>IF(Taxi_journeydata_clean!K641="","",(M642-F642)/F642)</f>
        <v>0.70008415695010562</v>
      </c>
      <c r="O642" s="31">
        <f>IF(Taxi_journeydata_clean!K641="","",ROUND(ROUNDUP(N642,1),1))</f>
        <v>0.8</v>
      </c>
      <c r="P642" s="32">
        <f>IF(Taxi_journeydata_clean!K641="","",IF(O642&gt;200%,'Taxi_location&amp;demand'!F655,VLOOKUP(O642,'Taxi_location&amp;demand'!$E$5:$F$26,2,FALSE)))</f>
        <v>-0.1515</v>
      </c>
      <c r="Q642" s="32">
        <f>IF(Taxi_journeydata_clean!K641="","",1+P642)</f>
        <v>0.84850000000000003</v>
      </c>
      <c r="S642" t="str">
        <f>IF(Taxi_journeydata_clean!K641="","",VLOOKUP(Taxi_journeydata_clean!G641,'Taxi_location&amp;demand'!$A$5:$B$269,2,FALSE))</f>
        <v>B</v>
      </c>
      <c r="T642" t="str">
        <f>IF(Taxi_journeydata_clean!K641="","",VLOOKUP(Taxi_journeydata_clean!H641,'Taxi_location&amp;demand'!$A$5:$B$269,2,FALSE))</f>
        <v>B</v>
      </c>
      <c r="U642" t="str">
        <f>IF(Taxi_journeydata_clean!K641="","",IF(OR(S642="A",T642="A"),"Y","N"))</f>
        <v>N</v>
      </c>
    </row>
    <row r="643" spans="2:21" x14ac:dyDescent="0.35">
      <c r="B643">
        <f>IF(Taxi_journeydata_clean!J642="","",Taxi_journeydata_clean!J642)</f>
        <v>7</v>
      </c>
      <c r="C643" s="18">
        <f>IF(Taxi_journeydata_clean!J642="","",Taxi_journeydata_clean!N642)</f>
        <v>62.883333333302289</v>
      </c>
      <c r="D643" s="19">
        <f>IF(Taxi_journeydata_clean!K642="","",Taxi_journeydata_clean!K642)</f>
        <v>38.5</v>
      </c>
      <c r="F643" s="19">
        <f>IF(Taxi_journeydata_clean!K642="","",Constant+Dist_Mult*Fare_analysis!B643+Dur_Mult*Fare_analysis!C643)</f>
        <v>37.566833333321846</v>
      </c>
      <c r="G643" s="19">
        <f>IF(Taxi_journeydata_clean!K642="","",F643*(1+1/EXP(B643)))</f>
        <v>37.601089851141495</v>
      </c>
      <c r="H643" s="30">
        <f>IF(Taxi_journeydata_clean!K642="","",(G643-F643)/F643)</f>
        <v>9.1188196555454292E-4</v>
      </c>
      <c r="I643" s="31">
        <f>IF(Taxi_journeydata_clean!K642="","",ROUND(ROUNDUP(H643,1),1))</f>
        <v>0.1</v>
      </c>
      <c r="J643" s="32">
        <f>IF(Taxi_journeydata_clean!K642="","",IF(I643&gt;200%,'Taxi_location&amp;demand'!F656,VLOOKUP(I643,'Taxi_location&amp;demand'!$E$5:$F$26,2,FALSE)))</f>
        <v>-9.0899999999999991E-3</v>
      </c>
      <c r="K643" s="32">
        <f>IF(Taxi_journeydata_clean!K642="","",1+J643)</f>
        <v>0.99090999999999996</v>
      </c>
      <c r="M643" s="19">
        <f>IF(Taxi_journeydata_clean!K642="","",F643*(1+R_/EXP(B643)))</f>
        <v>37.655716442009748</v>
      </c>
      <c r="N643" s="30">
        <f>IF(Taxi_journeydata_clean!K642="","",(M643-F643)/F643)</f>
        <v>2.3659994948007183E-3</v>
      </c>
      <c r="O643" s="31">
        <f>IF(Taxi_journeydata_clean!K642="","",ROUND(ROUNDUP(N643,1),1))</f>
        <v>0.1</v>
      </c>
      <c r="P643" s="32">
        <f>IF(Taxi_journeydata_clean!K642="","",IF(O643&gt;200%,'Taxi_location&amp;demand'!F656,VLOOKUP(O643,'Taxi_location&amp;demand'!$E$5:$F$26,2,FALSE)))</f>
        <v>-9.0899999999999991E-3</v>
      </c>
      <c r="Q643" s="32">
        <f>IF(Taxi_journeydata_clean!K642="","",1+P643)</f>
        <v>0.99090999999999996</v>
      </c>
      <c r="S643" t="str">
        <f>IF(Taxi_journeydata_clean!K642="","",VLOOKUP(Taxi_journeydata_clean!G642,'Taxi_location&amp;demand'!$A$5:$B$269,2,FALSE))</f>
        <v>Q</v>
      </c>
      <c r="T643" t="str">
        <f>IF(Taxi_journeydata_clean!K642="","",VLOOKUP(Taxi_journeydata_clean!H642,'Taxi_location&amp;demand'!$A$5:$B$269,2,FALSE))</f>
        <v>Q</v>
      </c>
      <c r="U643" t="str">
        <f>IF(Taxi_journeydata_clean!K642="","",IF(OR(S643="A",T643="A"),"Y","N"))</f>
        <v>N</v>
      </c>
    </row>
    <row r="644" spans="2:21" x14ac:dyDescent="0.35">
      <c r="B644">
        <f>IF(Taxi_journeydata_clean!J643="","",Taxi_journeydata_clean!J643)</f>
        <v>0.97</v>
      </c>
      <c r="C644" s="18">
        <f>IF(Taxi_journeydata_clean!J643="","",Taxi_journeydata_clean!N643)</f>
        <v>7.550000004703179</v>
      </c>
      <c r="D644" s="19">
        <f>IF(Taxi_journeydata_clean!K643="","",Taxi_journeydata_clean!K643)</f>
        <v>6.5</v>
      </c>
      <c r="F644" s="19">
        <f>IF(Taxi_journeydata_clean!K643="","",Constant+Dist_Mult*Fare_analysis!B644+Dur_Mult*Fare_analysis!C644)</f>
        <v>6.2395000017401756</v>
      </c>
      <c r="G644" s="19">
        <f>IF(Taxi_journeydata_clean!K643="","",F644*(1+1/EXP(B644)))</f>
        <v>8.604788618646003</v>
      </c>
      <c r="H644" s="30">
        <f>IF(Taxi_journeydata_clean!K643="","",(G644-F644)/F644)</f>
        <v>0.37908303810339872</v>
      </c>
      <c r="I644" s="31">
        <f>IF(Taxi_journeydata_clean!K643="","",ROUND(ROUNDUP(H644,1),1))</f>
        <v>0.4</v>
      </c>
      <c r="J644" s="32">
        <f>IF(Taxi_journeydata_clean!K643="","",IF(I644&gt;200%,'Taxi_location&amp;demand'!F657,VLOOKUP(I644,'Taxi_location&amp;demand'!$E$5:$F$26,2,FALSE)))</f>
        <v>-4.6460000000000001E-2</v>
      </c>
      <c r="K644" s="32">
        <f>IF(Taxi_journeydata_clean!K643="","",1+J644)</f>
        <v>0.95354000000000005</v>
      </c>
      <c r="M644" s="19">
        <f>IF(Taxi_journeydata_clean!K643="","",F644*(1+R_/EXP(B644)))</f>
        <v>12.376557081549516</v>
      </c>
      <c r="N644" s="30">
        <f>IF(Taxi_journeydata_clean!K643="","",(M644-F644)/F644)</f>
        <v>0.98358154949879562</v>
      </c>
      <c r="O644" s="31">
        <f>IF(Taxi_journeydata_clean!K643="","",ROUND(ROUNDUP(N644,1),1))</f>
        <v>1</v>
      </c>
      <c r="P644" s="32">
        <f>IF(Taxi_journeydata_clean!K643="","",IF(O644&gt;200%,'Taxi_location&amp;demand'!F657,VLOOKUP(O644,'Taxi_location&amp;demand'!$E$5:$F$26,2,FALSE)))</f>
        <v>-0.28280000000000005</v>
      </c>
      <c r="Q644" s="32">
        <f>IF(Taxi_journeydata_clean!K643="","",1+P644)</f>
        <v>0.71719999999999995</v>
      </c>
      <c r="S644" t="str">
        <f>IF(Taxi_journeydata_clean!K643="","",VLOOKUP(Taxi_journeydata_clean!G643,'Taxi_location&amp;demand'!$A$5:$B$269,2,FALSE))</f>
        <v>Q</v>
      </c>
      <c r="T644" t="str">
        <f>IF(Taxi_journeydata_clean!K643="","",VLOOKUP(Taxi_journeydata_clean!H643,'Taxi_location&amp;demand'!$A$5:$B$269,2,FALSE))</f>
        <v>Q</v>
      </c>
      <c r="U644" t="str">
        <f>IF(Taxi_journeydata_clean!K643="","",IF(OR(S644="A",T644="A"),"Y","N"))</f>
        <v>N</v>
      </c>
    </row>
    <row r="645" spans="2:21" x14ac:dyDescent="0.35">
      <c r="B645">
        <f>IF(Taxi_journeydata_clean!J644="","",Taxi_journeydata_clean!J644)</f>
        <v>4.32</v>
      </c>
      <c r="C645" s="18">
        <f>IF(Taxi_journeydata_clean!J644="","",Taxi_journeydata_clean!N644)</f>
        <v>22.299999995157123</v>
      </c>
      <c r="D645" s="19">
        <f>IF(Taxi_journeydata_clean!K644="","",Taxi_journeydata_clean!K644)</f>
        <v>16.5</v>
      </c>
      <c r="F645" s="19">
        <f>IF(Taxi_journeydata_clean!K644="","",Constant+Dist_Mult*Fare_analysis!B645+Dur_Mult*Fare_analysis!C645)</f>
        <v>17.726999998208136</v>
      </c>
      <c r="G645" s="19">
        <f>IF(Taxi_journeydata_clean!K644="","",F645*(1+1/EXP(B645)))</f>
        <v>17.962767033741205</v>
      </c>
      <c r="H645" s="30">
        <f>IF(Taxi_journeydata_clean!K644="","",(G645-F645)/F645)</f>
        <v>1.3299883542443762E-2</v>
      </c>
      <c r="I645" s="31">
        <f>IF(Taxi_journeydata_clean!K644="","",ROUND(ROUNDUP(H645,1),1))</f>
        <v>0.1</v>
      </c>
      <c r="J645" s="32">
        <f>IF(Taxi_journeydata_clean!K644="","",IF(I645&gt;200%,'Taxi_location&amp;demand'!F658,VLOOKUP(I645,'Taxi_location&amp;demand'!$E$5:$F$26,2,FALSE)))</f>
        <v>-9.0899999999999991E-3</v>
      </c>
      <c r="K645" s="32">
        <f>IF(Taxi_journeydata_clean!K644="","",1+J645)</f>
        <v>0.99090999999999996</v>
      </c>
      <c r="M645" s="19">
        <f>IF(Taxi_journeydata_clean!K644="","",F645*(1+R_/EXP(B645)))</f>
        <v>18.338729046520502</v>
      </c>
      <c r="N645" s="30">
        <f>IF(Taxi_journeydata_clean!K644="","",(M645-F645)/F645)</f>
        <v>3.4508323369673397E-2</v>
      </c>
      <c r="O645" s="31">
        <f>IF(Taxi_journeydata_clean!K644="","",ROUND(ROUNDUP(N645,1),1))</f>
        <v>0.1</v>
      </c>
      <c r="P645" s="32">
        <f>IF(Taxi_journeydata_clean!K644="","",IF(O645&gt;200%,'Taxi_location&amp;demand'!F658,VLOOKUP(O645,'Taxi_location&amp;demand'!$E$5:$F$26,2,FALSE)))</f>
        <v>-9.0899999999999991E-3</v>
      </c>
      <c r="Q645" s="32">
        <f>IF(Taxi_journeydata_clean!K644="","",1+P645)</f>
        <v>0.99090999999999996</v>
      </c>
      <c r="S645" t="str">
        <f>IF(Taxi_journeydata_clean!K644="","",VLOOKUP(Taxi_journeydata_clean!G644,'Taxi_location&amp;demand'!$A$5:$B$269,2,FALSE))</f>
        <v>A</v>
      </c>
      <c r="T645" t="str">
        <f>IF(Taxi_journeydata_clean!K644="","",VLOOKUP(Taxi_journeydata_clean!H644,'Taxi_location&amp;demand'!$A$5:$B$269,2,FALSE))</f>
        <v>Bx</v>
      </c>
      <c r="U645" t="str">
        <f>IF(Taxi_journeydata_clean!K644="","",IF(OR(S645="A",T645="A"),"Y","N"))</f>
        <v>Y</v>
      </c>
    </row>
    <row r="646" spans="2:21" x14ac:dyDescent="0.35">
      <c r="B646">
        <f>IF(Taxi_journeydata_clean!J645="","",Taxi_journeydata_clean!J645)</f>
        <v>1.18</v>
      </c>
      <c r="C646" s="18">
        <f>IF(Taxi_journeydata_clean!J645="","",Taxi_journeydata_clean!N645)</f>
        <v>5.4833333368878812</v>
      </c>
      <c r="D646" s="19">
        <f>IF(Taxi_journeydata_clean!K645="","",Taxi_journeydata_clean!K645)</f>
        <v>6</v>
      </c>
      <c r="F646" s="19">
        <f>IF(Taxi_journeydata_clean!K645="","",Constant+Dist_Mult*Fare_analysis!B646+Dur_Mult*Fare_analysis!C646)</f>
        <v>5.8528333346485155</v>
      </c>
      <c r="G646" s="19">
        <f>IF(Taxi_journeydata_clean!K645="","",F646*(1+1/EXP(B646)))</f>
        <v>7.6512845789619641</v>
      </c>
      <c r="H646" s="30">
        <f>IF(Taxi_journeydata_clean!K645="","",(G646-F646)/F646)</f>
        <v>0.30727873860113125</v>
      </c>
      <c r="I646" s="31">
        <f>IF(Taxi_journeydata_clean!K645="","",ROUND(ROUNDUP(H646,1),1))</f>
        <v>0.4</v>
      </c>
      <c r="J646" s="32">
        <f>IF(Taxi_journeydata_clean!K645="","",IF(I646&gt;200%,'Taxi_location&amp;demand'!F659,VLOOKUP(I646,'Taxi_location&amp;demand'!$E$5:$F$26,2,FALSE)))</f>
        <v>-4.6460000000000001E-2</v>
      </c>
      <c r="K646" s="32">
        <f>IF(Taxi_journeydata_clean!K645="","",1+J646)</f>
        <v>0.95354000000000005</v>
      </c>
      <c r="M646" s="19">
        <f>IF(Taxi_journeydata_clean!K645="","",F646*(1+R_/EXP(B646)))</f>
        <v>10.519155179144672</v>
      </c>
      <c r="N646" s="30">
        <f>IF(Taxi_journeydata_clean!K645="","",(M646-F646)/F646)</f>
        <v>0.79727570865066955</v>
      </c>
      <c r="O646" s="31">
        <f>IF(Taxi_journeydata_clean!K645="","",ROUND(ROUNDUP(N646,1),1))</f>
        <v>0.8</v>
      </c>
      <c r="P646" s="32">
        <f>IF(Taxi_journeydata_clean!K645="","",IF(O646&gt;200%,'Taxi_location&amp;demand'!F659,VLOOKUP(O646,'Taxi_location&amp;demand'!$E$5:$F$26,2,FALSE)))</f>
        <v>-0.1515</v>
      </c>
      <c r="Q646" s="32">
        <f>IF(Taxi_journeydata_clean!K645="","",1+P646)</f>
        <v>0.84850000000000003</v>
      </c>
      <c r="S646" t="str">
        <f>IF(Taxi_journeydata_clean!K645="","",VLOOKUP(Taxi_journeydata_clean!G645,'Taxi_location&amp;demand'!$A$5:$B$269,2,FALSE))</f>
        <v>Q</v>
      </c>
      <c r="T646" t="str">
        <f>IF(Taxi_journeydata_clean!K645="","",VLOOKUP(Taxi_journeydata_clean!H645,'Taxi_location&amp;demand'!$A$5:$B$269,2,FALSE))</f>
        <v>Q</v>
      </c>
      <c r="U646" t="str">
        <f>IF(Taxi_journeydata_clean!K645="","",IF(OR(S646="A",T646="A"),"Y","N"))</f>
        <v>N</v>
      </c>
    </row>
    <row r="647" spans="2:21" x14ac:dyDescent="0.35">
      <c r="B647">
        <f>IF(Taxi_journeydata_clean!J646="","",Taxi_journeydata_clean!J646)</f>
        <v>6.07</v>
      </c>
      <c r="C647" s="18">
        <f>IF(Taxi_journeydata_clean!J646="","",Taxi_journeydata_clean!N646)</f>
        <v>17.966666665161029</v>
      </c>
      <c r="D647" s="19">
        <f>IF(Taxi_journeydata_clean!K646="","",Taxi_journeydata_clean!K646)</f>
        <v>19.5</v>
      </c>
      <c r="F647" s="19">
        <f>IF(Taxi_journeydata_clean!K646="","",Constant+Dist_Mult*Fare_analysis!B647+Dur_Mult*Fare_analysis!C647)</f>
        <v>19.27366666610958</v>
      </c>
      <c r="G647" s="19">
        <f>IF(Taxi_journeydata_clean!K646="","",F647*(1+1/EXP(B647)))</f>
        <v>19.318211448178367</v>
      </c>
      <c r="H647" s="30">
        <f>IF(Taxi_journeydata_clean!K646="","",(G647-F647)/F647)</f>
        <v>2.3111732106020797E-3</v>
      </c>
      <c r="I647" s="31">
        <f>IF(Taxi_journeydata_clean!K646="","",ROUND(ROUNDUP(H647,1),1))</f>
        <v>0.1</v>
      </c>
      <c r="J647" s="32">
        <f>IF(Taxi_journeydata_clean!K646="","",IF(I647&gt;200%,'Taxi_location&amp;demand'!F660,VLOOKUP(I647,'Taxi_location&amp;demand'!$E$5:$F$26,2,FALSE)))</f>
        <v>-9.0899999999999991E-3</v>
      </c>
      <c r="K647" s="32">
        <f>IF(Taxi_journeydata_clean!K646="","",1+J647)</f>
        <v>0.99090999999999996</v>
      </c>
      <c r="M647" s="19">
        <f>IF(Taxi_journeydata_clean!K646="","",F647*(1+R_/EXP(B647)))</f>
        <v>19.389244049863041</v>
      </c>
      <c r="N647" s="30">
        <f>IF(Taxi_journeydata_clean!K646="","",(M647-F647)/F647)</f>
        <v>5.9966474338113331E-3</v>
      </c>
      <c r="O647" s="31">
        <f>IF(Taxi_journeydata_clean!K646="","",ROUND(ROUNDUP(N647,1),1))</f>
        <v>0.1</v>
      </c>
      <c r="P647" s="32">
        <f>IF(Taxi_journeydata_clean!K646="","",IF(O647&gt;200%,'Taxi_location&amp;demand'!F660,VLOOKUP(O647,'Taxi_location&amp;demand'!$E$5:$F$26,2,FALSE)))</f>
        <v>-9.0899999999999991E-3</v>
      </c>
      <c r="Q647" s="32">
        <f>IF(Taxi_journeydata_clean!K646="","",1+P647)</f>
        <v>0.99090999999999996</v>
      </c>
      <c r="S647" t="str">
        <f>IF(Taxi_journeydata_clean!K646="","",VLOOKUP(Taxi_journeydata_clean!G646,'Taxi_location&amp;demand'!$A$5:$B$269,2,FALSE))</f>
        <v>A</v>
      </c>
      <c r="T647" t="str">
        <f>IF(Taxi_journeydata_clean!K646="","",VLOOKUP(Taxi_journeydata_clean!H646,'Taxi_location&amp;demand'!$A$5:$B$269,2,FALSE))</f>
        <v>A</v>
      </c>
      <c r="U647" t="str">
        <f>IF(Taxi_journeydata_clean!K646="","",IF(OR(S647="A",T647="A"),"Y","N"))</f>
        <v>Y</v>
      </c>
    </row>
    <row r="648" spans="2:21" x14ac:dyDescent="0.35">
      <c r="B648">
        <f>IF(Taxi_journeydata_clean!J647="","",Taxi_journeydata_clean!J647)</f>
        <v>0.73</v>
      </c>
      <c r="C648" s="18">
        <f>IF(Taxi_journeydata_clean!J647="","",Taxi_journeydata_clean!N647)</f>
        <v>5.033333336468786</v>
      </c>
      <c r="D648" s="19">
        <f>IF(Taxi_journeydata_clean!K647="","",Taxi_journeydata_clean!K647)</f>
        <v>5</v>
      </c>
      <c r="F648" s="19">
        <f>IF(Taxi_journeydata_clean!K647="","",Constant+Dist_Mult*Fare_analysis!B648+Dur_Mult*Fare_analysis!C648)</f>
        <v>4.8763333344934505</v>
      </c>
      <c r="G648" s="19">
        <f>IF(Taxi_journeydata_clean!K647="","",F648*(1+1/EXP(B648)))</f>
        <v>7.2262822070623791</v>
      </c>
      <c r="H648" s="30">
        <f>IF(Taxi_journeydata_clean!K647="","",(G648-F648)/F648)</f>
        <v>0.48190899009020255</v>
      </c>
      <c r="I648" s="31">
        <f>IF(Taxi_journeydata_clean!K647="","",ROUND(ROUNDUP(H648,1),1))</f>
        <v>0.5</v>
      </c>
      <c r="J648" s="32">
        <f>IF(Taxi_journeydata_clean!K647="","",IF(I648&gt;200%,'Taxi_location&amp;demand'!F661,VLOOKUP(I648,'Taxi_location&amp;demand'!$E$5:$F$26,2,FALSE)))</f>
        <v>-6.7670000000000008E-2</v>
      </c>
      <c r="K648" s="32">
        <f>IF(Taxi_journeydata_clean!K647="","",1+J648)</f>
        <v>0.93232999999999999</v>
      </c>
      <c r="M648" s="19">
        <f>IF(Taxi_journeydata_clean!K647="","",F648*(1+R_/EXP(B648)))</f>
        <v>10.973589399782885</v>
      </c>
      <c r="N648" s="30">
        <f>IF(Taxi_journeydata_clean!K647="","",(M648-F648)/F648)</f>
        <v>1.2503772090721545</v>
      </c>
      <c r="O648" s="31">
        <f>IF(Taxi_journeydata_clean!K647="","",ROUND(ROUNDUP(N648,1),1))</f>
        <v>1.3</v>
      </c>
      <c r="P648" s="32">
        <f>IF(Taxi_journeydata_clean!K647="","",IF(O648&gt;200%,'Taxi_location&amp;demand'!F661,VLOOKUP(O648,'Taxi_location&amp;demand'!$E$5:$F$26,2,FALSE)))</f>
        <v>-0.47469999999999996</v>
      </c>
      <c r="Q648" s="32">
        <f>IF(Taxi_journeydata_clean!K647="","",1+P648)</f>
        <v>0.5253000000000001</v>
      </c>
      <c r="S648" t="str">
        <f>IF(Taxi_journeydata_clean!K647="","",VLOOKUP(Taxi_journeydata_clean!G647,'Taxi_location&amp;demand'!$A$5:$B$269,2,FALSE))</f>
        <v>B</v>
      </c>
      <c r="T648" t="str">
        <f>IF(Taxi_journeydata_clean!K647="","",VLOOKUP(Taxi_journeydata_clean!H647,'Taxi_location&amp;demand'!$A$5:$B$269,2,FALSE))</f>
        <v>B</v>
      </c>
      <c r="U648" t="str">
        <f>IF(Taxi_journeydata_clean!K647="","",IF(OR(S648="A",T648="A"),"Y","N"))</f>
        <v>N</v>
      </c>
    </row>
    <row r="649" spans="2:21" x14ac:dyDescent="0.35">
      <c r="B649">
        <f>IF(Taxi_journeydata_clean!J648="","",Taxi_journeydata_clean!J648)</f>
        <v>0.7</v>
      </c>
      <c r="C649" s="18">
        <f>IF(Taxi_journeydata_clean!J648="","",Taxi_journeydata_clean!N648)</f>
        <v>3.2999999960884452</v>
      </c>
      <c r="D649" s="19">
        <f>IF(Taxi_journeydata_clean!K648="","",Taxi_journeydata_clean!K648)</f>
        <v>4.5</v>
      </c>
      <c r="F649" s="19">
        <f>IF(Taxi_journeydata_clean!K648="","",Constant+Dist_Mult*Fare_analysis!B649+Dur_Mult*Fare_analysis!C649)</f>
        <v>4.1809999985527249</v>
      </c>
      <c r="G649" s="19">
        <f>IF(Taxi_journeydata_clean!K648="","",F649*(1+1/EXP(B649)))</f>
        <v>6.2572231529859117</v>
      </c>
      <c r="H649" s="30">
        <f>IF(Taxi_journeydata_clean!K648="","",(G649-F649)/F649)</f>
        <v>0.4965853037914093</v>
      </c>
      <c r="I649" s="31">
        <f>IF(Taxi_journeydata_clean!K648="","",ROUND(ROUNDUP(H649,1),1))</f>
        <v>0.5</v>
      </c>
      <c r="J649" s="32">
        <f>IF(Taxi_journeydata_clean!K648="","",IF(I649&gt;200%,'Taxi_location&amp;demand'!F662,VLOOKUP(I649,'Taxi_location&amp;demand'!$E$5:$F$26,2,FALSE)))</f>
        <v>-6.7670000000000008E-2</v>
      </c>
      <c r="K649" s="32">
        <f>IF(Taxi_journeydata_clean!K648="","",1+J649)</f>
        <v>0.93232999999999999</v>
      </c>
      <c r="M649" s="19">
        <f>IF(Taxi_journeydata_clean!K648="","",F649*(1+R_/EXP(B649)))</f>
        <v>9.5680381460776953</v>
      </c>
      <c r="N649" s="30">
        <f>IF(Taxi_journeydata_clean!K648="","",(M649-F649)/F649)</f>
        <v>1.2884568642405458</v>
      </c>
      <c r="O649" s="31">
        <f>IF(Taxi_journeydata_clean!K648="","",ROUND(ROUNDUP(N649,1),1))</f>
        <v>1.3</v>
      </c>
      <c r="P649" s="32">
        <f>IF(Taxi_journeydata_clean!K648="","",IF(O649&gt;200%,'Taxi_location&amp;demand'!F662,VLOOKUP(O649,'Taxi_location&amp;demand'!$E$5:$F$26,2,FALSE)))</f>
        <v>-0.47469999999999996</v>
      </c>
      <c r="Q649" s="32">
        <f>IF(Taxi_journeydata_clean!K648="","",1+P649)</f>
        <v>0.5253000000000001</v>
      </c>
      <c r="S649" t="str">
        <f>IF(Taxi_journeydata_clean!K648="","",VLOOKUP(Taxi_journeydata_clean!G648,'Taxi_location&amp;demand'!$A$5:$B$269,2,FALSE))</f>
        <v>A</v>
      </c>
      <c r="T649" t="str">
        <f>IF(Taxi_journeydata_clean!K648="","",VLOOKUP(Taxi_journeydata_clean!H648,'Taxi_location&amp;demand'!$A$5:$B$269,2,FALSE))</f>
        <v>A</v>
      </c>
      <c r="U649" t="str">
        <f>IF(Taxi_journeydata_clean!K648="","",IF(OR(S649="A",T649="A"),"Y","N"))</f>
        <v>Y</v>
      </c>
    </row>
    <row r="650" spans="2:21" x14ac:dyDescent="0.35">
      <c r="B650">
        <f>IF(Taxi_journeydata_clean!J649="","",Taxi_journeydata_clean!J649)</f>
        <v>5.91</v>
      </c>
      <c r="C650" s="18">
        <f>IF(Taxi_journeydata_clean!J649="","",Taxi_journeydata_clean!N649)</f>
        <v>22.016666668932885</v>
      </c>
      <c r="D650" s="19">
        <f>IF(Taxi_journeydata_clean!K649="","",Taxi_journeydata_clean!K649)</f>
        <v>20.5</v>
      </c>
      <c r="F650" s="19">
        <f>IF(Taxi_journeydata_clean!K649="","",Constant+Dist_Mult*Fare_analysis!B650+Dur_Mult*Fare_analysis!C650)</f>
        <v>20.484166667505164</v>
      </c>
      <c r="G650" s="19">
        <f>IF(Taxi_journeydata_clean!K649="","",F650*(1+1/EXP(B650)))</f>
        <v>20.539723555739815</v>
      </c>
      <c r="H650" s="30">
        <f>IF(Taxi_journeydata_clean!K649="","",(G650-F650)/F650)</f>
        <v>2.712186887386705E-3</v>
      </c>
      <c r="I650" s="31">
        <f>IF(Taxi_journeydata_clean!K649="","",ROUND(ROUNDUP(H650,1),1))</f>
        <v>0.1</v>
      </c>
      <c r="J650" s="32">
        <f>IF(Taxi_journeydata_clean!K649="","",IF(I650&gt;200%,'Taxi_location&amp;demand'!F663,VLOOKUP(I650,'Taxi_location&amp;demand'!$E$5:$F$26,2,FALSE)))</f>
        <v>-9.0899999999999991E-3</v>
      </c>
      <c r="K650" s="32">
        <f>IF(Taxi_journeydata_clean!K649="","",1+J650)</f>
        <v>0.99090999999999996</v>
      </c>
      <c r="M650" s="19">
        <f>IF(Taxi_journeydata_clean!K649="","",F650*(1+R_/EXP(B650)))</f>
        <v>20.628316430809171</v>
      </c>
      <c r="N650" s="30">
        <f>IF(Taxi_journeydata_clean!K649="","",(M650-F650)/F650)</f>
        <v>7.0371309530827828E-3</v>
      </c>
      <c r="O650" s="31">
        <f>IF(Taxi_journeydata_clean!K649="","",ROUND(ROUNDUP(N650,1),1))</f>
        <v>0.1</v>
      </c>
      <c r="P650" s="32">
        <f>IF(Taxi_journeydata_clean!K649="","",IF(O650&gt;200%,'Taxi_location&amp;demand'!F663,VLOOKUP(O650,'Taxi_location&amp;demand'!$E$5:$F$26,2,FALSE)))</f>
        <v>-9.0899999999999991E-3</v>
      </c>
      <c r="Q650" s="32">
        <f>IF(Taxi_journeydata_clean!K649="","",1+P650)</f>
        <v>0.99090999999999996</v>
      </c>
      <c r="S650" t="str">
        <f>IF(Taxi_journeydata_clean!K649="","",VLOOKUP(Taxi_journeydata_clean!G649,'Taxi_location&amp;demand'!$A$5:$B$269,2,FALSE))</f>
        <v>A</v>
      </c>
      <c r="T650" t="str">
        <f>IF(Taxi_journeydata_clean!K649="","",VLOOKUP(Taxi_journeydata_clean!H649,'Taxi_location&amp;demand'!$A$5:$B$269,2,FALSE))</f>
        <v>Bx</v>
      </c>
      <c r="U650" t="str">
        <f>IF(Taxi_journeydata_clean!K649="","",IF(OR(S650="A",T650="A"),"Y","N"))</f>
        <v>Y</v>
      </c>
    </row>
    <row r="651" spans="2:21" x14ac:dyDescent="0.35">
      <c r="B651">
        <f>IF(Taxi_journeydata_clean!J650="","",Taxi_journeydata_clean!J650)</f>
        <v>2.23</v>
      </c>
      <c r="C651" s="18">
        <f>IF(Taxi_journeydata_clean!J650="","",Taxi_journeydata_clean!N650)</f>
        <v>11.366666662506759</v>
      </c>
      <c r="D651" s="19">
        <f>IF(Taxi_journeydata_clean!K650="","",Taxi_journeydata_clean!K650)</f>
        <v>10</v>
      </c>
      <c r="F651" s="19">
        <f>IF(Taxi_journeydata_clean!K650="","",Constant+Dist_Mult*Fare_analysis!B651+Dur_Mult*Fare_analysis!C651)</f>
        <v>9.9196666651275009</v>
      </c>
      <c r="G651" s="19">
        <f>IF(Taxi_journeydata_clean!K650="","",F651*(1+1/EXP(B651)))</f>
        <v>10.986312849099038</v>
      </c>
      <c r="H651" s="30">
        <f>IF(Taxi_journeydata_clean!K650="","",(G651-F651)/F651)</f>
        <v>0.10752843013579501</v>
      </c>
      <c r="I651" s="31">
        <f>IF(Taxi_journeydata_clean!K650="","",ROUND(ROUNDUP(H651,1),1))</f>
        <v>0.2</v>
      </c>
      <c r="J651" s="32">
        <f>IF(Taxi_journeydata_clean!K650="","",IF(I651&gt;200%,'Taxi_location&amp;demand'!F664,VLOOKUP(I651,'Taxi_location&amp;demand'!$E$5:$F$26,2,FALSE)))</f>
        <v>-2.1210000000000003E-2</v>
      </c>
      <c r="K651" s="32">
        <f>IF(Taxi_journeydata_clean!K650="","",1+J651)</f>
        <v>0.97879000000000005</v>
      </c>
      <c r="M651" s="19">
        <f>IF(Taxi_journeydata_clean!K650="","",F651*(1+R_/EXP(B651)))</f>
        <v>12.687222585452112</v>
      </c>
      <c r="N651" s="30">
        <f>IF(Taxi_journeydata_clean!K650="","",(M651-F651)/F651)</f>
        <v>0.27899686690621661</v>
      </c>
      <c r="O651" s="31">
        <f>IF(Taxi_journeydata_clean!K650="","",ROUND(ROUNDUP(N651,1),1))</f>
        <v>0.3</v>
      </c>
      <c r="P651" s="32">
        <f>IF(Taxi_journeydata_clean!K650="","",IF(O651&gt;200%,'Taxi_location&amp;demand'!F664,VLOOKUP(O651,'Taxi_location&amp;demand'!$E$5:$F$26,2,FALSE)))</f>
        <v>-3.4340000000000002E-2</v>
      </c>
      <c r="Q651" s="32">
        <f>IF(Taxi_journeydata_clean!K650="","",1+P651)</f>
        <v>0.96565999999999996</v>
      </c>
      <c r="S651" t="str">
        <f>IF(Taxi_journeydata_clean!K650="","",VLOOKUP(Taxi_journeydata_clean!G650,'Taxi_location&amp;demand'!$A$5:$B$269,2,FALSE))</f>
        <v>Q</v>
      </c>
      <c r="T651" t="str">
        <f>IF(Taxi_journeydata_clean!K650="","",VLOOKUP(Taxi_journeydata_clean!H650,'Taxi_location&amp;demand'!$A$5:$B$269,2,FALSE))</f>
        <v>Q</v>
      </c>
      <c r="U651" t="str">
        <f>IF(Taxi_journeydata_clean!K650="","",IF(OR(S651="A",T651="A"),"Y","N"))</f>
        <v>N</v>
      </c>
    </row>
    <row r="652" spans="2:21" x14ac:dyDescent="0.35">
      <c r="B652">
        <f>IF(Taxi_journeydata_clean!J651="","",Taxi_journeydata_clean!J651)</f>
        <v>1.2</v>
      </c>
      <c r="C652" s="18">
        <f>IF(Taxi_journeydata_clean!J651="","",Taxi_journeydata_clean!N651)</f>
        <v>6.9333333300892264</v>
      </c>
      <c r="D652" s="19">
        <f>IF(Taxi_journeydata_clean!K651="","",Taxi_journeydata_clean!K651)</f>
        <v>7</v>
      </c>
      <c r="F652" s="19">
        <f>IF(Taxi_journeydata_clean!K651="","",Constant+Dist_Mult*Fare_analysis!B652+Dur_Mult*Fare_analysis!C652)</f>
        <v>6.4253333321330146</v>
      </c>
      <c r="G652" s="19">
        <f>IF(Taxi_journeydata_clean!K651="","",F652*(1+1/EXP(B652)))</f>
        <v>8.3606065413780222</v>
      </c>
      <c r="H652" s="30">
        <f>IF(Taxi_journeydata_clean!K651="","",(G652-F652)/F652)</f>
        <v>0.30119421191220219</v>
      </c>
      <c r="I652" s="31">
        <f>IF(Taxi_journeydata_clean!K651="","",ROUND(ROUNDUP(H652,1),1))</f>
        <v>0.4</v>
      </c>
      <c r="J652" s="32">
        <f>IF(Taxi_journeydata_clean!K651="","",IF(I652&gt;200%,'Taxi_location&amp;demand'!F665,VLOOKUP(I652,'Taxi_location&amp;demand'!$E$5:$F$26,2,FALSE)))</f>
        <v>-4.6460000000000001E-2</v>
      </c>
      <c r="K652" s="32">
        <f>IF(Taxi_journeydata_clean!K651="","",1+J652)</f>
        <v>0.95354000000000005</v>
      </c>
      <c r="M652" s="19">
        <f>IF(Taxi_journeydata_clean!K651="","",F652*(1+R_/EXP(B652)))</f>
        <v>11.446658030215422</v>
      </c>
      <c r="N652" s="30">
        <f>IF(Taxi_journeydata_clean!K651="","",(M652-F652)/F652)</f>
        <v>0.78148859187908948</v>
      </c>
      <c r="O652" s="31">
        <f>IF(Taxi_journeydata_clean!K651="","",ROUND(ROUNDUP(N652,1),1))</f>
        <v>0.8</v>
      </c>
      <c r="P652" s="32">
        <f>IF(Taxi_journeydata_clean!K651="","",IF(O652&gt;200%,'Taxi_location&amp;demand'!F665,VLOOKUP(O652,'Taxi_location&amp;demand'!$E$5:$F$26,2,FALSE)))</f>
        <v>-0.1515</v>
      </c>
      <c r="Q652" s="32">
        <f>IF(Taxi_journeydata_clean!K651="","",1+P652)</f>
        <v>0.84850000000000003</v>
      </c>
      <c r="S652" t="str">
        <f>IF(Taxi_journeydata_clean!K651="","",VLOOKUP(Taxi_journeydata_clean!G651,'Taxi_location&amp;demand'!$A$5:$B$269,2,FALSE))</f>
        <v>A</v>
      </c>
      <c r="T652" t="str">
        <f>IF(Taxi_journeydata_clean!K651="","",VLOOKUP(Taxi_journeydata_clean!H651,'Taxi_location&amp;demand'!$A$5:$B$269,2,FALSE))</f>
        <v>A</v>
      </c>
      <c r="U652" t="str">
        <f>IF(Taxi_journeydata_clean!K651="","",IF(OR(S652="A",T652="A"),"Y","N"))</f>
        <v>Y</v>
      </c>
    </row>
    <row r="653" spans="2:21" x14ac:dyDescent="0.35">
      <c r="B653">
        <f>IF(Taxi_journeydata_clean!J652="","",Taxi_journeydata_clean!J652)</f>
        <v>16.48</v>
      </c>
      <c r="C653" s="18">
        <f>IF(Taxi_journeydata_clean!J652="","",Taxi_journeydata_clean!N652)</f>
        <v>58.733333337586373</v>
      </c>
      <c r="D653" s="19">
        <f>IF(Taxi_journeydata_clean!K652="","",Taxi_journeydata_clean!K652)</f>
        <v>52.5</v>
      </c>
      <c r="F653" s="19">
        <f>IF(Taxi_journeydata_clean!K652="","",Constant+Dist_Mult*Fare_analysis!B653+Dur_Mult*Fare_analysis!C653)</f>
        <v>53.095333334906954</v>
      </c>
      <c r="G653" s="19">
        <f>IF(Taxi_journeydata_clean!K652="","",F653*(1+1/EXP(B653)))</f>
        <v>53.095337032195033</v>
      </c>
      <c r="H653" s="30">
        <f>IF(Taxi_journeydata_clean!K652="","",(G653-F653)/F653)</f>
        <v>6.9634897212729358E-8</v>
      </c>
      <c r="I653" s="31">
        <f>IF(Taxi_journeydata_clean!K652="","",ROUND(ROUNDUP(H653,1),1))</f>
        <v>0.1</v>
      </c>
      <c r="J653" s="32">
        <f>IF(Taxi_journeydata_clean!K652="","",IF(I653&gt;200%,'Taxi_location&amp;demand'!F666,VLOOKUP(I653,'Taxi_location&amp;demand'!$E$5:$F$26,2,FALSE)))</f>
        <v>-9.0899999999999991E-3</v>
      </c>
      <c r="K653" s="32">
        <f>IF(Taxi_journeydata_clean!K652="","",1+J653)</f>
        <v>0.99090999999999996</v>
      </c>
      <c r="M653" s="19">
        <f>IF(Taxi_journeydata_clean!K652="","",F653*(1+R_/EXP(B653)))</f>
        <v>53.095342928014439</v>
      </c>
      <c r="N653" s="30">
        <f>IF(Taxi_journeydata_clean!K652="","",(M653-F653)/F653)</f>
        <v>1.8067703661944962E-7</v>
      </c>
      <c r="O653" s="31">
        <f>IF(Taxi_journeydata_clean!K652="","",ROUND(ROUNDUP(N653,1),1))</f>
        <v>0.1</v>
      </c>
      <c r="P653" s="32">
        <f>IF(Taxi_journeydata_clean!K652="","",IF(O653&gt;200%,'Taxi_location&amp;demand'!F666,VLOOKUP(O653,'Taxi_location&amp;demand'!$E$5:$F$26,2,FALSE)))</f>
        <v>-9.0899999999999991E-3</v>
      </c>
      <c r="Q653" s="32">
        <f>IF(Taxi_journeydata_clean!K652="","",1+P653)</f>
        <v>0.99090999999999996</v>
      </c>
      <c r="S653" t="str">
        <f>IF(Taxi_journeydata_clean!K652="","",VLOOKUP(Taxi_journeydata_clean!G652,'Taxi_location&amp;demand'!$A$5:$B$269,2,FALSE))</f>
        <v>Q</v>
      </c>
      <c r="T653" t="str">
        <f>IF(Taxi_journeydata_clean!K652="","",VLOOKUP(Taxi_journeydata_clean!H652,'Taxi_location&amp;demand'!$A$5:$B$269,2,FALSE))</f>
        <v>B</v>
      </c>
      <c r="U653" t="str">
        <f>IF(Taxi_journeydata_clean!K652="","",IF(OR(S653="A",T653="A"),"Y","N"))</f>
        <v>N</v>
      </c>
    </row>
    <row r="654" spans="2:21" x14ac:dyDescent="0.35">
      <c r="B654">
        <f>IF(Taxi_journeydata_clean!J653="","",Taxi_journeydata_clean!J653)</f>
        <v>1.05</v>
      </c>
      <c r="C654" s="18">
        <f>IF(Taxi_journeydata_clean!J653="","",Taxi_journeydata_clean!N653)</f>
        <v>14.716666670283303</v>
      </c>
      <c r="D654" s="19">
        <f>IF(Taxi_journeydata_clean!K653="","",Taxi_journeydata_clean!K653)</f>
        <v>10</v>
      </c>
      <c r="F654" s="19">
        <f>IF(Taxi_journeydata_clean!K653="","",Constant+Dist_Mult*Fare_analysis!B654+Dur_Mult*Fare_analysis!C654)</f>
        <v>9.0351666680048215</v>
      </c>
      <c r="G654" s="19">
        <f>IF(Taxi_journeydata_clean!K653="","",F654*(1+1/EXP(B654)))</f>
        <v>12.196912554650565</v>
      </c>
      <c r="H654" s="30">
        <f>IF(Taxi_journeydata_clean!K653="","",(G654-F654)/F654)</f>
        <v>0.34993774911115522</v>
      </c>
      <c r="I654" s="31">
        <f>IF(Taxi_journeydata_clean!K653="","",ROUND(ROUNDUP(H654,1),1))</f>
        <v>0.4</v>
      </c>
      <c r="J654" s="32">
        <f>IF(Taxi_journeydata_clean!K653="","",IF(I654&gt;200%,'Taxi_location&amp;demand'!F667,VLOOKUP(I654,'Taxi_location&amp;demand'!$E$5:$F$26,2,FALSE)))</f>
        <v>-4.6460000000000001E-2</v>
      </c>
      <c r="K654" s="32">
        <f>IF(Taxi_journeydata_clean!K653="","",1+J654)</f>
        <v>0.95354000000000005</v>
      </c>
      <c r="M654" s="19">
        <f>IF(Taxi_journeydata_clean!K653="","",F654*(1+R_/EXP(B654)))</f>
        <v>17.238738460262709</v>
      </c>
      <c r="N654" s="30">
        <f>IF(Taxi_journeydata_clean!K653="","",(M654-F654)/F654)</f>
        <v>0.9079602063466341</v>
      </c>
      <c r="O654" s="31">
        <f>IF(Taxi_journeydata_clean!K653="","",ROUND(ROUNDUP(N654,1),1))</f>
        <v>1</v>
      </c>
      <c r="P654" s="32">
        <f>IF(Taxi_journeydata_clean!K653="","",IF(O654&gt;200%,'Taxi_location&amp;demand'!F667,VLOOKUP(O654,'Taxi_location&amp;demand'!$E$5:$F$26,2,FALSE)))</f>
        <v>-0.28280000000000005</v>
      </c>
      <c r="Q654" s="32">
        <f>IF(Taxi_journeydata_clean!K653="","",1+P654)</f>
        <v>0.71719999999999995</v>
      </c>
      <c r="S654" t="str">
        <f>IF(Taxi_journeydata_clean!K653="","",VLOOKUP(Taxi_journeydata_clean!G653,'Taxi_location&amp;demand'!$A$5:$B$269,2,FALSE))</f>
        <v>A</v>
      </c>
      <c r="T654" t="str">
        <f>IF(Taxi_journeydata_clean!K653="","",VLOOKUP(Taxi_journeydata_clean!H653,'Taxi_location&amp;demand'!$A$5:$B$269,2,FALSE))</f>
        <v>A</v>
      </c>
      <c r="U654" t="str">
        <f>IF(Taxi_journeydata_clean!K653="","",IF(OR(S654="A",T654="A"),"Y","N"))</f>
        <v>Y</v>
      </c>
    </row>
    <row r="655" spans="2:21" x14ac:dyDescent="0.35">
      <c r="B655">
        <f>IF(Taxi_journeydata_clean!J654="","",Taxi_journeydata_clean!J654)</f>
        <v>0.9</v>
      </c>
      <c r="C655" s="18">
        <f>IF(Taxi_journeydata_clean!J654="","",Taxi_journeydata_clean!N654)</f>
        <v>4.8166666715405881</v>
      </c>
      <c r="D655" s="19">
        <f>IF(Taxi_journeydata_clean!K654="","",Taxi_journeydata_clean!K654)</f>
        <v>5</v>
      </c>
      <c r="F655" s="19">
        <f>IF(Taxi_journeydata_clean!K654="","",Constant+Dist_Mult*Fare_analysis!B655+Dur_Mult*Fare_analysis!C655)</f>
        <v>5.1021666684700175</v>
      </c>
      <c r="G655" s="19">
        <f>IF(Taxi_journeydata_clean!K654="","",F655*(1+1/EXP(B655)))</f>
        <v>7.1765528348096979</v>
      </c>
      <c r="H655" s="30">
        <f>IF(Taxi_journeydata_clean!K654="","",(G655-F655)/F655)</f>
        <v>0.40656965974059894</v>
      </c>
      <c r="I655" s="31">
        <f>IF(Taxi_journeydata_clean!K654="","",ROUND(ROUNDUP(H655,1),1))</f>
        <v>0.5</v>
      </c>
      <c r="J655" s="32">
        <f>IF(Taxi_journeydata_clean!K654="","",IF(I655&gt;200%,'Taxi_location&amp;demand'!F668,VLOOKUP(I655,'Taxi_location&amp;demand'!$E$5:$F$26,2,FALSE)))</f>
        <v>-6.7670000000000008E-2</v>
      </c>
      <c r="K655" s="32">
        <f>IF(Taxi_journeydata_clean!K654="","",1+J655)</f>
        <v>0.93232999999999999</v>
      </c>
      <c r="M655" s="19">
        <f>IF(Taxi_journeydata_clean!K654="","",F655*(1+R_/EXP(B655)))</f>
        <v>10.484438505150639</v>
      </c>
      <c r="N655" s="30">
        <f>IF(Taxi_journeydata_clean!K654="","",(M655-F655)/F655)</f>
        <v>1.0548992587681576</v>
      </c>
      <c r="O655" s="31">
        <f>IF(Taxi_journeydata_clean!K654="","",ROUND(ROUNDUP(N655,1),1))</f>
        <v>1.1000000000000001</v>
      </c>
      <c r="P655" s="32">
        <f>IF(Taxi_journeydata_clean!K654="","",IF(O655&gt;200%,'Taxi_location&amp;demand'!F668,VLOOKUP(O655,'Taxi_location&amp;demand'!$E$5:$F$26,2,FALSE)))</f>
        <v>-0.35349999999999998</v>
      </c>
      <c r="Q655" s="32">
        <f>IF(Taxi_journeydata_clean!K654="","",1+P655)</f>
        <v>0.64650000000000007</v>
      </c>
      <c r="S655" t="str">
        <f>IF(Taxi_journeydata_clean!K654="","",VLOOKUP(Taxi_journeydata_clean!G654,'Taxi_location&amp;demand'!$A$5:$B$269,2,FALSE))</f>
        <v>A</v>
      </c>
      <c r="T655" t="str">
        <f>IF(Taxi_journeydata_clean!K654="","",VLOOKUP(Taxi_journeydata_clean!H654,'Taxi_location&amp;demand'!$A$5:$B$269,2,FALSE))</f>
        <v>A</v>
      </c>
      <c r="U655" t="str">
        <f>IF(Taxi_journeydata_clean!K654="","",IF(OR(S655="A",T655="A"),"Y","N"))</f>
        <v>Y</v>
      </c>
    </row>
    <row r="656" spans="2:21" x14ac:dyDescent="0.35">
      <c r="B656">
        <f>IF(Taxi_journeydata_clean!J655="","",Taxi_journeydata_clean!J655)</f>
        <v>0.73</v>
      </c>
      <c r="C656" s="18">
        <f>IF(Taxi_journeydata_clean!J655="","",Taxi_journeydata_clean!N655)</f>
        <v>3.6166666634380817</v>
      </c>
      <c r="D656" s="19">
        <f>IF(Taxi_journeydata_clean!K655="","",Taxi_journeydata_clean!K655)</f>
        <v>4.5</v>
      </c>
      <c r="F656" s="19">
        <f>IF(Taxi_journeydata_clean!K655="","",Constant+Dist_Mult*Fare_analysis!B656+Dur_Mult*Fare_analysis!C656)</f>
        <v>4.3521666654720903</v>
      </c>
      <c r="G656" s="19">
        <f>IF(Taxi_journeydata_clean!K655="","",F656*(1+1/EXP(B656)))</f>
        <v>6.4495149079339891</v>
      </c>
      <c r="H656" s="30">
        <f>IF(Taxi_journeydata_clean!K655="","",(G656-F656)/F656)</f>
        <v>0.48190899009020238</v>
      </c>
      <c r="I656" s="31">
        <f>IF(Taxi_journeydata_clean!K655="","",ROUND(ROUNDUP(H656,1),1))</f>
        <v>0.5</v>
      </c>
      <c r="J656" s="32">
        <f>IF(Taxi_journeydata_clean!K655="","",IF(I656&gt;200%,'Taxi_location&amp;demand'!F669,VLOOKUP(I656,'Taxi_location&amp;demand'!$E$5:$F$26,2,FALSE)))</f>
        <v>-6.7670000000000008E-2</v>
      </c>
      <c r="K656" s="32">
        <f>IF(Taxi_journeydata_clean!K655="","",1+J656)</f>
        <v>0.93232999999999999</v>
      </c>
      <c r="M656" s="19">
        <f>IF(Taxi_journeydata_clean!K655="","",F656*(1+R_/EXP(B656)))</f>
        <v>9.7940166740619485</v>
      </c>
      <c r="N656" s="30">
        <f>IF(Taxi_journeydata_clean!K655="","",(M656-F656)/F656)</f>
        <v>1.2503772090721548</v>
      </c>
      <c r="O656" s="31">
        <f>IF(Taxi_journeydata_clean!K655="","",ROUND(ROUNDUP(N656,1),1))</f>
        <v>1.3</v>
      </c>
      <c r="P656" s="32">
        <f>IF(Taxi_journeydata_clean!K655="","",IF(O656&gt;200%,'Taxi_location&amp;demand'!F669,VLOOKUP(O656,'Taxi_location&amp;demand'!$E$5:$F$26,2,FALSE)))</f>
        <v>-0.47469999999999996</v>
      </c>
      <c r="Q656" s="32">
        <f>IF(Taxi_journeydata_clean!K655="","",1+P656)</f>
        <v>0.5253000000000001</v>
      </c>
      <c r="S656" t="str">
        <f>IF(Taxi_journeydata_clean!K655="","",VLOOKUP(Taxi_journeydata_clean!G655,'Taxi_location&amp;demand'!$A$5:$B$269,2,FALSE))</f>
        <v>A</v>
      </c>
      <c r="T656" t="str">
        <f>IF(Taxi_journeydata_clean!K655="","",VLOOKUP(Taxi_journeydata_clean!H655,'Taxi_location&amp;demand'!$A$5:$B$269,2,FALSE))</f>
        <v>A</v>
      </c>
      <c r="U656" t="str">
        <f>IF(Taxi_journeydata_clean!K655="","",IF(OR(S656="A",T656="A"),"Y","N"))</f>
        <v>Y</v>
      </c>
    </row>
    <row r="657" spans="2:21" x14ac:dyDescent="0.35">
      <c r="B657">
        <f>IF(Taxi_journeydata_clean!J656="","",Taxi_journeydata_clean!J656)</f>
        <v>11.37</v>
      </c>
      <c r="C657" s="18">
        <f>IF(Taxi_journeydata_clean!J656="","",Taxi_journeydata_clean!N656)</f>
        <v>36.766666669864208</v>
      </c>
      <c r="D657" s="19">
        <f>IF(Taxi_journeydata_clean!K656="","",Taxi_journeydata_clean!K656)</f>
        <v>52</v>
      </c>
      <c r="F657" s="19">
        <f>IF(Taxi_journeydata_clean!K656="","",Constant+Dist_Mult*Fare_analysis!B657+Dur_Mult*Fare_analysis!C657)</f>
        <v>35.769666667849755</v>
      </c>
      <c r="G657" s="19">
        <f>IF(Taxi_journeydata_clean!K656="","",F657*(1+1/EXP(B657)))</f>
        <v>35.770079322395695</v>
      </c>
      <c r="H657" s="30">
        <f>IF(Taxi_journeydata_clean!K656="","",(G657-F657)/F657)</f>
        <v>1.1536438115898674E-5</v>
      </c>
      <c r="I657" s="31">
        <f>IF(Taxi_journeydata_clean!K656="","",ROUND(ROUNDUP(H657,1),1))</f>
        <v>0.1</v>
      </c>
      <c r="J657" s="32">
        <f>IF(Taxi_journeydata_clean!K656="","",IF(I657&gt;200%,'Taxi_location&amp;demand'!F670,VLOOKUP(I657,'Taxi_location&amp;demand'!$E$5:$F$26,2,FALSE)))</f>
        <v>-9.0899999999999991E-3</v>
      </c>
      <c r="K657" s="32">
        <f>IF(Taxi_journeydata_clean!K656="","",1+J657)</f>
        <v>0.99090999999999996</v>
      </c>
      <c r="M657" s="19">
        <f>IF(Taxi_journeydata_clean!K656="","",F657*(1+R_/EXP(B657)))</f>
        <v>35.77073735515809</v>
      </c>
      <c r="N657" s="30">
        <f>IF(Taxi_journeydata_clean!K656="","",(M657-F657)/F657)</f>
        <v>2.993282879254188E-5</v>
      </c>
      <c r="O657" s="31">
        <f>IF(Taxi_journeydata_clean!K656="","",ROUND(ROUNDUP(N657,1),1))</f>
        <v>0.1</v>
      </c>
      <c r="P657" s="32">
        <f>IF(Taxi_journeydata_clean!K656="","",IF(O657&gt;200%,'Taxi_location&amp;demand'!F670,VLOOKUP(O657,'Taxi_location&amp;demand'!$E$5:$F$26,2,FALSE)))</f>
        <v>-9.0899999999999991E-3</v>
      </c>
      <c r="Q657" s="32">
        <f>IF(Taxi_journeydata_clean!K656="","",1+P657)</f>
        <v>0.99090999999999996</v>
      </c>
      <c r="S657" t="str">
        <f>IF(Taxi_journeydata_clean!K656="","",VLOOKUP(Taxi_journeydata_clean!G656,'Taxi_location&amp;demand'!$A$5:$B$269,2,FALSE))</f>
        <v>Q</v>
      </c>
      <c r="T657" t="str">
        <f>IF(Taxi_journeydata_clean!K656="","",VLOOKUP(Taxi_journeydata_clean!H656,'Taxi_location&amp;demand'!$A$5:$B$269,2,FALSE))</f>
        <v>B</v>
      </c>
      <c r="U657" t="str">
        <f>IF(Taxi_journeydata_clean!K656="","",IF(OR(S657="A",T657="A"),"Y","N"))</f>
        <v>N</v>
      </c>
    </row>
    <row r="658" spans="2:21" x14ac:dyDescent="0.35">
      <c r="B658">
        <f>IF(Taxi_journeydata_clean!J657="","",Taxi_journeydata_clean!J657)</f>
        <v>2.19</v>
      </c>
      <c r="C658" s="18">
        <f>IF(Taxi_journeydata_clean!J657="","",Taxi_journeydata_clean!N657)</f>
        <v>12.449999997625127</v>
      </c>
      <c r="D658" s="19">
        <f>IF(Taxi_journeydata_clean!K657="","",Taxi_journeydata_clean!K657)</f>
        <v>10.5</v>
      </c>
      <c r="F658" s="19">
        <f>IF(Taxi_journeydata_clean!K657="","",Constant+Dist_Mult*Fare_analysis!B658+Dur_Mult*Fare_analysis!C658)</f>
        <v>10.248499999121297</v>
      </c>
      <c r="G658" s="19">
        <f>IF(Taxi_journeydata_clean!K657="","",F658*(1+1/EXP(B658)))</f>
        <v>11.39547879722765</v>
      </c>
      <c r="H658" s="30">
        <f>IF(Taxi_journeydata_clean!K657="","",(G658-F658)/F658)</f>
        <v>0.11191674861732887</v>
      </c>
      <c r="I658" s="31">
        <f>IF(Taxi_journeydata_clean!K657="","",ROUND(ROUNDUP(H658,1),1))</f>
        <v>0.2</v>
      </c>
      <c r="J658" s="32">
        <f>IF(Taxi_journeydata_clean!K657="","",IF(I658&gt;200%,'Taxi_location&amp;demand'!F671,VLOOKUP(I658,'Taxi_location&amp;demand'!$E$5:$F$26,2,FALSE)))</f>
        <v>-2.1210000000000003E-2</v>
      </c>
      <c r="K658" s="32">
        <f>IF(Taxi_journeydata_clean!K657="","",1+J658)</f>
        <v>0.97879000000000005</v>
      </c>
      <c r="M658" s="19">
        <f>IF(Taxi_journeydata_clean!K657="","",F658*(1+R_/EXP(B658)))</f>
        <v>13.224489611128151</v>
      </c>
      <c r="N658" s="30">
        <f>IF(Taxi_journeydata_clean!K657="","",(M658-F658)/F658)</f>
        <v>0.29038294504191003</v>
      </c>
      <c r="O658" s="31">
        <f>IF(Taxi_journeydata_clean!K657="","",ROUND(ROUNDUP(N658,1),1))</f>
        <v>0.3</v>
      </c>
      <c r="P658" s="32">
        <f>IF(Taxi_journeydata_clean!K657="","",IF(O658&gt;200%,'Taxi_location&amp;demand'!F671,VLOOKUP(O658,'Taxi_location&amp;demand'!$E$5:$F$26,2,FALSE)))</f>
        <v>-3.4340000000000002E-2</v>
      </c>
      <c r="Q658" s="32">
        <f>IF(Taxi_journeydata_clean!K657="","",1+P658)</f>
        <v>0.96565999999999996</v>
      </c>
      <c r="S658" t="str">
        <f>IF(Taxi_journeydata_clean!K657="","",VLOOKUP(Taxi_journeydata_clean!G657,'Taxi_location&amp;demand'!$A$5:$B$269,2,FALSE))</f>
        <v>A</v>
      </c>
      <c r="T658" t="str">
        <f>IF(Taxi_journeydata_clean!K657="","",VLOOKUP(Taxi_journeydata_clean!H657,'Taxi_location&amp;demand'!$A$5:$B$269,2,FALSE))</f>
        <v>A</v>
      </c>
      <c r="U658" t="str">
        <f>IF(Taxi_journeydata_clean!K657="","",IF(OR(S658="A",T658="A"),"Y","N"))</f>
        <v>Y</v>
      </c>
    </row>
    <row r="659" spans="2:21" x14ac:dyDescent="0.35">
      <c r="B659">
        <f>IF(Taxi_journeydata_clean!J658="","",Taxi_journeydata_clean!J658)</f>
        <v>3.41</v>
      </c>
      <c r="C659" s="18">
        <f>IF(Taxi_journeydata_clean!J658="","",Taxi_journeydata_clean!N658)</f>
        <v>13.450000000884756</v>
      </c>
      <c r="D659" s="19">
        <f>IF(Taxi_journeydata_clean!K658="","",Taxi_journeydata_clean!K658)</f>
        <v>13.5</v>
      </c>
      <c r="F659" s="19">
        <f>IF(Taxi_journeydata_clean!K658="","",Constant+Dist_Mult*Fare_analysis!B659+Dur_Mult*Fare_analysis!C659)</f>
        <v>12.81450000032736</v>
      </c>
      <c r="G659" s="19">
        <f>IF(Taxi_journeydata_clean!K658="","",F659*(1+1/EXP(B659)))</f>
        <v>13.237906462554978</v>
      </c>
      <c r="H659" s="30">
        <f>IF(Taxi_journeydata_clean!K658="","",(G659-F659)/F659)</f>
        <v>3.3041200375886808E-2</v>
      </c>
      <c r="I659" s="31">
        <f>IF(Taxi_journeydata_clean!K658="","",ROUND(ROUNDUP(H659,1),1))</f>
        <v>0.1</v>
      </c>
      <c r="J659" s="32">
        <f>IF(Taxi_journeydata_clean!K658="","",IF(I659&gt;200%,'Taxi_location&amp;demand'!F672,VLOOKUP(I659,'Taxi_location&amp;demand'!$E$5:$F$26,2,FALSE)))</f>
        <v>-9.0899999999999991E-3</v>
      </c>
      <c r="K659" s="32">
        <f>IF(Taxi_journeydata_clean!K658="","",1+J659)</f>
        <v>0.99090999999999996</v>
      </c>
      <c r="M659" s="19">
        <f>IF(Taxi_journeydata_clean!K658="","",F659*(1+R_/EXP(B659)))</f>
        <v>13.913084590841414</v>
      </c>
      <c r="N659" s="30">
        <f>IF(Taxi_journeydata_clean!K658="","",(M659-F659)/F659)</f>
        <v>8.5729805336610079E-2</v>
      </c>
      <c r="O659" s="31">
        <f>IF(Taxi_journeydata_clean!K658="","",ROUND(ROUNDUP(N659,1),1))</f>
        <v>0.1</v>
      </c>
      <c r="P659" s="32">
        <f>IF(Taxi_journeydata_clean!K658="","",IF(O659&gt;200%,'Taxi_location&amp;demand'!F672,VLOOKUP(O659,'Taxi_location&amp;demand'!$E$5:$F$26,2,FALSE)))</f>
        <v>-9.0899999999999991E-3</v>
      </c>
      <c r="Q659" s="32">
        <f>IF(Taxi_journeydata_clean!K658="","",1+P659)</f>
        <v>0.99090999999999996</v>
      </c>
      <c r="S659" t="str">
        <f>IF(Taxi_journeydata_clean!K658="","",VLOOKUP(Taxi_journeydata_clean!G658,'Taxi_location&amp;demand'!$A$5:$B$269,2,FALSE))</f>
        <v>A</v>
      </c>
      <c r="T659" t="str">
        <f>IF(Taxi_journeydata_clean!K658="","",VLOOKUP(Taxi_journeydata_clean!H658,'Taxi_location&amp;demand'!$A$5:$B$269,2,FALSE))</f>
        <v>A</v>
      </c>
      <c r="U659" t="str">
        <f>IF(Taxi_journeydata_clean!K658="","",IF(OR(S659="A",T659="A"),"Y","N"))</f>
        <v>Y</v>
      </c>
    </row>
    <row r="660" spans="2:21" x14ac:dyDescent="0.35">
      <c r="B660">
        <f>IF(Taxi_journeydata_clean!J659="","",Taxi_journeydata_clean!J659)</f>
        <v>2.58</v>
      </c>
      <c r="C660" s="18">
        <f>IF(Taxi_journeydata_clean!J659="","",Taxi_journeydata_clean!N659)</f>
        <v>16.366666668327525</v>
      </c>
      <c r="D660" s="19">
        <f>IF(Taxi_journeydata_clean!K659="","",Taxi_journeydata_clean!K659)</f>
        <v>11.5</v>
      </c>
      <c r="F660" s="19">
        <f>IF(Taxi_journeydata_clean!K659="","",Constant+Dist_Mult*Fare_analysis!B660+Dur_Mult*Fare_analysis!C660)</f>
        <v>12.399666667281185</v>
      </c>
      <c r="G660" s="19">
        <f>IF(Taxi_journeydata_clean!K659="","",F660*(1+1/EXP(B660)))</f>
        <v>13.339239059209691</v>
      </c>
      <c r="H660" s="30">
        <f>IF(Taxi_journeydata_clean!K659="","",(G660-F660)/F660)</f>
        <v>7.5774004022845343E-2</v>
      </c>
      <c r="I660" s="31">
        <f>IF(Taxi_journeydata_clean!K659="","",ROUND(ROUNDUP(H660,1),1))</f>
        <v>0.1</v>
      </c>
      <c r="J660" s="32">
        <f>IF(Taxi_journeydata_clean!K659="","",IF(I660&gt;200%,'Taxi_location&amp;demand'!F673,VLOOKUP(I660,'Taxi_location&amp;demand'!$E$5:$F$26,2,FALSE)))</f>
        <v>-9.0899999999999991E-3</v>
      </c>
      <c r="K660" s="32">
        <f>IF(Taxi_journeydata_clean!K659="","",1+J660)</f>
        <v>0.99090999999999996</v>
      </c>
      <c r="M660" s="19">
        <f>IF(Taxi_journeydata_clean!K659="","",F660*(1+R_/EXP(B660)))</f>
        <v>14.837512669948444</v>
      </c>
      <c r="N660" s="30">
        <f>IF(Taxi_journeydata_clean!K659="","",(M660-F660)/F660)</f>
        <v>0.19660576917764785</v>
      </c>
      <c r="O660" s="31">
        <f>IF(Taxi_journeydata_clean!K659="","",ROUND(ROUNDUP(N660,1),1))</f>
        <v>0.2</v>
      </c>
      <c r="P660" s="32">
        <f>IF(Taxi_journeydata_clean!K659="","",IF(O660&gt;200%,'Taxi_location&amp;demand'!F673,VLOOKUP(O660,'Taxi_location&amp;demand'!$E$5:$F$26,2,FALSE)))</f>
        <v>-2.1210000000000003E-2</v>
      </c>
      <c r="Q660" s="32">
        <f>IF(Taxi_journeydata_clean!K659="","",1+P660)</f>
        <v>0.97879000000000005</v>
      </c>
      <c r="S660" t="str">
        <f>IF(Taxi_journeydata_clean!K659="","",VLOOKUP(Taxi_journeydata_clean!G659,'Taxi_location&amp;demand'!$A$5:$B$269,2,FALSE))</f>
        <v>B</v>
      </c>
      <c r="T660" t="str">
        <f>IF(Taxi_journeydata_clean!K659="","",VLOOKUP(Taxi_journeydata_clean!H659,'Taxi_location&amp;demand'!$A$5:$B$269,2,FALSE))</f>
        <v>B</v>
      </c>
      <c r="U660" t="str">
        <f>IF(Taxi_journeydata_clean!K659="","",IF(OR(S660="A",T660="A"),"Y","N"))</f>
        <v>N</v>
      </c>
    </row>
    <row r="661" spans="2:21" x14ac:dyDescent="0.35">
      <c r="B661">
        <f>IF(Taxi_journeydata_clean!J660="","",Taxi_journeydata_clean!J660)</f>
        <v>0.86</v>
      </c>
      <c r="C661" s="18">
        <f>IF(Taxi_journeydata_clean!J660="","",Taxi_journeydata_clean!N660)</f>
        <v>6.3333333365153521</v>
      </c>
      <c r="D661" s="19">
        <f>IF(Taxi_journeydata_clean!K660="","",Taxi_journeydata_clean!K660)</f>
        <v>6</v>
      </c>
      <c r="F661" s="19">
        <f>IF(Taxi_journeydata_clean!K660="","",Constant+Dist_Mult*Fare_analysis!B661+Dur_Mult*Fare_analysis!C661)</f>
        <v>5.591333334510681</v>
      </c>
      <c r="G661" s="19">
        <f>IF(Taxi_journeydata_clean!K660="","",F661*(1+1/EXP(B661)))</f>
        <v>7.9573735912748633</v>
      </c>
      <c r="H661" s="30">
        <f>IF(Taxi_journeydata_clean!K660="","",(G661-F661)/F661)</f>
        <v>0.42316208231774888</v>
      </c>
      <c r="I661" s="31">
        <f>IF(Taxi_journeydata_clean!K660="","",ROUND(ROUNDUP(H661,1),1))</f>
        <v>0.5</v>
      </c>
      <c r="J661" s="32">
        <f>IF(Taxi_journeydata_clean!K660="","",IF(I661&gt;200%,'Taxi_location&amp;demand'!F674,VLOOKUP(I661,'Taxi_location&amp;demand'!$E$5:$F$26,2,FALSE)))</f>
        <v>-6.7670000000000008E-2</v>
      </c>
      <c r="K661" s="32">
        <f>IF(Taxi_journeydata_clean!K660="","",1+J661)</f>
        <v>0.93232999999999999</v>
      </c>
      <c r="M661" s="19">
        <f>IF(Taxi_journeydata_clean!K660="","",F661*(1+R_/EXP(B661)))</f>
        <v>11.730340644275557</v>
      </c>
      <c r="N661" s="30">
        <f>IF(Taxi_journeydata_clean!K660="","",(M661-F661)/F661)</f>
        <v>1.0979505142134625</v>
      </c>
      <c r="O661" s="31">
        <f>IF(Taxi_journeydata_clean!K660="","",ROUND(ROUNDUP(N661,1),1))</f>
        <v>1.1000000000000001</v>
      </c>
      <c r="P661" s="32">
        <f>IF(Taxi_journeydata_clean!K660="","",IF(O661&gt;200%,'Taxi_location&amp;demand'!F674,VLOOKUP(O661,'Taxi_location&amp;demand'!$E$5:$F$26,2,FALSE)))</f>
        <v>-0.35349999999999998</v>
      </c>
      <c r="Q661" s="32">
        <f>IF(Taxi_journeydata_clean!K660="","",1+P661)</f>
        <v>0.64650000000000007</v>
      </c>
      <c r="S661" t="str">
        <f>IF(Taxi_journeydata_clean!K660="","",VLOOKUP(Taxi_journeydata_clean!G660,'Taxi_location&amp;demand'!$A$5:$B$269,2,FALSE))</f>
        <v>Q</v>
      </c>
      <c r="T661" t="str">
        <f>IF(Taxi_journeydata_clean!K660="","",VLOOKUP(Taxi_journeydata_clean!H660,'Taxi_location&amp;demand'!$A$5:$B$269,2,FALSE))</f>
        <v>Q</v>
      </c>
      <c r="U661" t="str">
        <f>IF(Taxi_journeydata_clean!K660="","",IF(OR(S661="A",T661="A"),"Y","N"))</f>
        <v>N</v>
      </c>
    </row>
    <row r="662" spans="2:21" x14ac:dyDescent="0.35">
      <c r="B662">
        <f>IF(Taxi_journeydata_clean!J661="","",Taxi_journeydata_clean!J661)</f>
        <v>5.05</v>
      </c>
      <c r="C662" s="18">
        <f>IF(Taxi_journeydata_clean!J661="","",Taxi_journeydata_clean!N661)</f>
        <v>31.250000002328306</v>
      </c>
      <c r="D662" s="19">
        <f>IF(Taxi_journeydata_clean!K661="","",Taxi_journeydata_clean!K661)</f>
        <v>22.5</v>
      </c>
      <c r="F662" s="19">
        <f>IF(Taxi_journeydata_clean!K661="","",Constant+Dist_Mult*Fare_analysis!B662+Dur_Mult*Fare_analysis!C662)</f>
        <v>22.352500000861472</v>
      </c>
      <c r="G662" s="19">
        <f>IF(Taxi_journeydata_clean!K661="","",F662*(1+1/EXP(B662)))</f>
        <v>22.495764626724441</v>
      </c>
      <c r="H662" s="30">
        <f>IF(Taxi_journeydata_clean!K661="","",(G662-F662)/F662)</f>
        <v>6.4093334462564534E-3</v>
      </c>
      <c r="I662" s="31">
        <f>IF(Taxi_journeydata_clean!K661="","",ROUND(ROUNDUP(H662,1),1))</f>
        <v>0.1</v>
      </c>
      <c r="J662" s="32">
        <f>IF(Taxi_journeydata_clean!K661="","",IF(I662&gt;200%,'Taxi_location&amp;demand'!F675,VLOOKUP(I662,'Taxi_location&amp;demand'!$E$5:$F$26,2,FALSE)))</f>
        <v>-9.0899999999999991E-3</v>
      </c>
      <c r="K662" s="32">
        <f>IF(Taxi_journeydata_clean!K661="","",1+J662)</f>
        <v>0.99090999999999996</v>
      </c>
      <c r="M662" s="19">
        <f>IF(Taxi_journeydata_clean!K661="","",F662*(1+R_/EXP(B662)))</f>
        <v>22.724219198321915</v>
      </c>
      <c r="N662" s="30">
        <f>IF(Taxi_journeydata_clean!K661="","",(M662-F662)/F662)</f>
        <v>1.6629871264785465E-2</v>
      </c>
      <c r="O662" s="31">
        <f>IF(Taxi_journeydata_clean!K661="","",ROUND(ROUNDUP(N662,1),1))</f>
        <v>0.1</v>
      </c>
      <c r="P662" s="32">
        <f>IF(Taxi_journeydata_clean!K661="","",IF(O662&gt;200%,'Taxi_location&amp;demand'!F675,VLOOKUP(O662,'Taxi_location&amp;demand'!$E$5:$F$26,2,FALSE)))</f>
        <v>-9.0899999999999991E-3</v>
      </c>
      <c r="Q662" s="32">
        <f>IF(Taxi_journeydata_clean!K661="","",1+P662)</f>
        <v>0.99090999999999996</v>
      </c>
      <c r="S662" t="str">
        <f>IF(Taxi_journeydata_clean!K661="","",VLOOKUP(Taxi_journeydata_clean!G661,'Taxi_location&amp;demand'!$A$5:$B$269,2,FALSE))</f>
        <v>B</v>
      </c>
      <c r="T662" t="str">
        <f>IF(Taxi_journeydata_clean!K661="","",VLOOKUP(Taxi_journeydata_clean!H661,'Taxi_location&amp;demand'!$A$5:$B$269,2,FALSE))</f>
        <v>B</v>
      </c>
      <c r="U662" t="str">
        <f>IF(Taxi_journeydata_clean!K661="","",IF(OR(S662="A",T662="A"),"Y","N"))</f>
        <v>N</v>
      </c>
    </row>
    <row r="663" spans="2:21" x14ac:dyDescent="0.35">
      <c r="B663">
        <f>IF(Taxi_journeydata_clean!J662="","",Taxi_journeydata_clean!J662)</f>
        <v>3.1</v>
      </c>
      <c r="C663" s="18">
        <f>IF(Taxi_journeydata_clean!J662="","",Taxi_journeydata_clean!N662)</f>
        <v>16.466666670748964</v>
      </c>
      <c r="D663" s="19">
        <f>IF(Taxi_journeydata_clean!K662="","",Taxi_journeydata_clean!K662)</f>
        <v>13</v>
      </c>
      <c r="F663" s="19">
        <f>IF(Taxi_journeydata_clean!K662="","",Constant+Dist_Mult*Fare_analysis!B663+Dur_Mult*Fare_analysis!C663)</f>
        <v>13.372666668177118</v>
      </c>
      <c r="G663" s="19">
        <f>IF(Taxi_journeydata_clean!K662="","",F663*(1+1/EXP(B663)))</f>
        <v>13.975094635453413</v>
      </c>
      <c r="H663" s="30">
        <f>IF(Taxi_journeydata_clean!K662="","",(G663-F663)/F663)</f>
        <v>4.5049202393557794E-2</v>
      </c>
      <c r="I663" s="31">
        <f>IF(Taxi_journeydata_clean!K662="","",ROUND(ROUNDUP(H663,1),1))</f>
        <v>0.1</v>
      </c>
      <c r="J663" s="32">
        <f>IF(Taxi_journeydata_clean!K662="","",IF(I663&gt;200%,'Taxi_location&amp;demand'!F676,VLOOKUP(I663,'Taxi_location&amp;demand'!$E$5:$F$26,2,FALSE)))</f>
        <v>-9.0899999999999991E-3</v>
      </c>
      <c r="K663" s="32">
        <f>IF(Taxi_journeydata_clean!K662="","",1+J663)</f>
        <v>0.99090999999999996</v>
      </c>
      <c r="M663" s="19">
        <f>IF(Taxi_journeydata_clean!K662="","",F663*(1+R_/EXP(B663)))</f>
        <v>14.935746452700231</v>
      </c>
      <c r="N663" s="30">
        <f>IF(Taxi_journeydata_clean!K662="","",(M663-F663)/F663)</f>
        <v>0.11688616962559667</v>
      </c>
      <c r="O663" s="31">
        <f>IF(Taxi_journeydata_clean!K662="","",ROUND(ROUNDUP(N663,1),1))</f>
        <v>0.2</v>
      </c>
      <c r="P663" s="32">
        <f>IF(Taxi_journeydata_clean!K662="","",IF(O663&gt;200%,'Taxi_location&amp;demand'!F676,VLOOKUP(O663,'Taxi_location&amp;demand'!$E$5:$F$26,2,FALSE)))</f>
        <v>-2.1210000000000003E-2</v>
      </c>
      <c r="Q663" s="32">
        <f>IF(Taxi_journeydata_clean!K662="","",1+P663)</f>
        <v>0.97879000000000005</v>
      </c>
      <c r="S663" t="str">
        <f>IF(Taxi_journeydata_clean!K662="","",VLOOKUP(Taxi_journeydata_clean!G662,'Taxi_location&amp;demand'!$A$5:$B$269,2,FALSE))</f>
        <v>Q</v>
      </c>
      <c r="T663" t="str">
        <f>IF(Taxi_journeydata_clean!K662="","",VLOOKUP(Taxi_journeydata_clean!H662,'Taxi_location&amp;demand'!$A$5:$B$269,2,FALSE))</f>
        <v>Q</v>
      </c>
      <c r="U663" t="str">
        <f>IF(Taxi_journeydata_clean!K662="","",IF(OR(S663="A",T663="A"),"Y","N"))</f>
        <v>N</v>
      </c>
    </row>
    <row r="664" spans="2:21" x14ac:dyDescent="0.35">
      <c r="B664">
        <f>IF(Taxi_journeydata_clean!J663="","",Taxi_journeydata_clean!J663)</f>
        <v>2.27</v>
      </c>
      <c r="C664" s="18">
        <f>IF(Taxi_journeydata_clean!J663="","",Taxi_journeydata_clean!N663)</f>
        <v>16.583333333255723</v>
      </c>
      <c r="D664" s="19">
        <f>IF(Taxi_journeydata_clean!K663="","",Taxi_journeydata_clean!K663)</f>
        <v>11.5</v>
      </c>
      <c r="F664" s="19">
        <f>IF(Taxi_journeydata_clean!K663="","",Constant+Dist_Mult*Fare_analysis!B664+Dur_Mult*Fare_analysis!C664)</f>
        <v>11.921833333304619</v>
      </c>
      <c r="G664" s="19">
        <f>IF(Taxi_journeydata_clean!K663="","",F664*(1+1/EXP(B664)))</f>
        <v>13.153503925555693</v>
      </c>
      <c r="H664" s="30">
        <f>IF(Taxi_journeydata_clean!K663="","",(G664-F664)/F664)</f>
        <v>0.10331218008310025</v>
      </c>
      <c r="I664" s="31">
        <f>IF(Taxi_journeydata_clean!K663="","",ROUND(ROUNDUP(H664,1),1))</f>
        <v>0.2</v>
      </c>
      <c r="J664" s="32">
        <f>IF(Taxi_journeydata_clean!K663="","",IF(I664&gt;200%,'Taxi_location&amp;demand'!F677,VLOOKUP(I664,'Taxi_location&amp;demand'!$E$5:$F$26,2,FALSE)))</f>
        <v>-2.1210000000000003E-2</v>
      </c>
      <c r="K664" s="32">
        <f>IF(Taxi_journeydata_clean!K663="","",1+J664)</f>
        <v>0.97879000000000005</v>
      </c>
      <c r="M664" s="19">
        <f>IF(Taxi_journeydata_clean!K663="","",F664*(1+R_/EXP(B664)))</f>
        <v>15.117567111474813</v>
      </c>
      <c r="N664" s="30">
        <f>IF(Taxi_journeydata_clean!K663="","",(M664-F664)/F664)</f>
        <v>0.26805724328007918</v>
      </c>
      <c r="O664" s="31">
        <f>IF(Taxi_journeydata_clean!K663="","",ROUND(ROUNDUP(N664,1),1))</f>
        <v>0.3</v>
      </c>
      <c r="P664" s="32">
        <f>IF(Taxi_journeydata_clean!K663="","",IF(O664&gt;200%,'Taxi_location&amp;demand'!F677,VLOOKUP(O664,'Taxi_location&amp;demand'!$E$5:$F$26,2,FALSE)))</f>
        <v>-3.4340000000000002E-2</v>
      </c>
      <c r="Q664" s="32">
        <f>IF(Taxi_journeydata_clean!K663="","",1+P664)</f>
        <v>0.96565999999999996</v>
      </c>
      <c r="S664" t="str">
        <f>IF(Taxi_journeydata_clean!K663="","",VLOOKUP(Taxi_journeydata_clean!G663,'Taxi_location&amp;demand'!$A$5:$B$269,2,FALSE))</f>
        <v>B</v>
      </c>
      <c r="T664" t="str">
        <f>IF(Taxi_journeydata_clean!K663="","",VLOOKUP(Taxi_journeydata_clean!H663,'Taxi_location&amp;demand'!$A$5:$B$269,2,FALSE))</f>
        <v>B</v>
      </c>
      <c r="U664" t="str">
        <f>IF(Taxi_journeydata_clean!K663="","",IF(OR(S664="A",T664="A"),"Y","N"))</f>
        <v>N</v>
      </c>
    </row>
    <row r="665" spans="2:21" x14ac:dyDescent="0.35">
      <c r="B665">
        <f>IF(Taxi_journeydata_clean!J664="","",Taxi_journeydata_clean!J664)</f>
        <v>1.77</v>
      </c>
      <c r="C665" s="18">
        <f>IF(Taxi_journeydata_clean!J664="","",Taxi_journeydata_clean!N664)</f>
        <v>17.116666665533558</v>
      </c>
      <c r="D665" s="19">
        <f>IF(Taxi_journeydata_clean!K664="","",Taxi_journeydata_clean!K664)</f>
        <v>12</v>
      </c>
      <c r="F665" s="19">
        <f>IF(Taxi_journeydata_clean!K664="","",Constant+Dist_Mult*Fare_analysis!B665+Dur_Mult*Fare_analysis!C665)</f>
        <v>11.219166666247418</v>
      </c>
      <c r="G665" s="19">
        <f>IF(Taxi_journeydata_clean!K664="","",F665*(1+1/EXP(B665)))</f>
        <v>13.130160856639746</v>
      </c>
      <c r="H665" s="30">
        <f>IF(Taxi_journeydata_clean!K664="","",(G665-F665)/F665)</f>
        <v>0.17033298882540951</v>
      </c>
      <c r="I665" s="31">
        <f>IF(Taxi_journeydata_clean!K664="","",ROUND(ROUNDUP(H665,1),1))</f>
        <v>0.2</v>
      </c>
      <c r="J665" s="32">
        <f>IF(Taxi_journeydata_clean!K664="","",IF(I665&gt;200%,'Taxi_location&amp;demand'!F678,VLOOKUP(I665,'Taxi_location&amp;demand'!$E$5:$F$26,2,FALSE)))</f>
        <v>-2.1210000000000003E-2</v>
      </c>
      <c r="K665" s="32">
        <f>IF(Taxi_journeydata_clean!K664="","",1+J665)</f>
        <v>0.97879000000000005</v>
      </c>
      <c r="M665" s="19">
        <f>IF(Taxi_journeydata_clean!K664="","",F665*(1+R_/EXP(B665)))</f>
        <v>16.177496208696098</v>
      </c>
      <c r="N665" s="30">
        <f>IF(Taxi_journeydata_clean!K664="","",(M665-F665)/F665)</f>
        <v>0.44195167876110542</v>
      </c>
      <c r="O665" s="31">
        <f>IF(Taxi_journeydata_clean!K664="","",ROUND(ROUNDUP(N665,1),1))</f>
        <v>0.5</v>
      </c>
      <c r="P665" s="32">
        <f>IF(Taxi_journeydata_clean!K664="","",IF(O665&gt;200%,'Taxi_location&amp;demand'!F678,VLOOKUP(O665,'Taxi_location&amp;demand'!$E$5:$F$26,2,FALSE)))</f>
        <v>-6.7670000000000008E-2</v>
      </c>
      <c r="Q665" s="32">
        <f>IF(Taxi_journeydata_clean!K664="","",1+P665)</f>
        <v>0.93232999999999999</v>
      </c>
      <c r="S665" t="str">
        <f>IF(Taxi_journeydata_clean!K664="","",VLOOKUP(Taxi_journeydata_clean!G664,'Taxi_location&amp;demand'!$A$5:$B$269,2,FALSE))</f>
        <v>Q</v>
      </c>
      <c r="T665" t="str">
        <f>IF(Taxi_journeydata_clean!K664="","",VLOOKUP(Taxi_journeydata_clean!H664,'Taxi_location&amp;demand'!$A$5:$B$269,2,FALSE))</f>
        <v>Q</v>
      </c>
      <c r="U665" t="str">
        <f>IF(Taxi_journeydata_clean!K664="","",IF(OR(S665="A",T665="A"),"Y","N"))</f>
        <v>N</v>
      </c>
    </row>
    <row r="666" spans="2:21" x14ac:dyDescent="0.35">
      <c r="B666">
        <f>IF(Taxi_journeydata_clean!J665="","",Taxi_journeydata_clean!J665)</f>
        <v>0.68</v>
      </c>
      <c r="C666" s="18">
        <f>IF(Taxi_journeydata_clean!J665="","",Taxi_journeydata_clean!N665)</f>
        <v>5.6500000006053597</v>
      </c>
      <c r="D666" s="19">
        <f>IF(Taxi_journeydata_clean!K665="","",Taxi_journeydata_clean!K665)</f>
        <v>5.5</v>
      </c>
      <c r="F666" s="19">
        <f>IF(Taxi_journeydata_clean!K665="","",Constant+Dist_Mult*Fare_analysis!B666+Dur_Mult*Fare_analysis!C666)</f>
        <v>5.0145000002239835</v>
      </c>
      <c r="G666" s="19">
        <f>IF(Taxi_journeydata_clean!K665="","",F666*(1+1/EXP(B666)))</f>
        <v>7.5549309085547058</v>
      </c>
      <c r="H666" s="30">
        <f>IF(Taxi_journeydata_clean!K665="","",(G666-F666)/F666)</f>
        <v>0.50661699236558955</v>
      </c>
      <c r="I666" s="31">
        <f>IF(Taxi_journeydata_clean!K665="","",ROUND(ROUNDUP(H666,1),1))</f>
        <v>0.6</v>
      </c>
      <c r="J666" s="32">
        <f>IF(Taxi_journeydata_clean!K665="","",IF(I666&gt;200%,'Taxi_location&amp;demand'!F679,VLOOKUP(I666,'Taxi_location&amp;demand'!$E$5:$F$26,2,FALSE)))</f>
        <v>-8.8880000000000001E-2</v>
      </c>
      <c r="K666" s="32">
        <f>IF(Taxi_journeydata_clean!K665="","",1+J666)</f>
        <v>0.91112000000000004</v>
      </c>
      <c r="M666" s="19">
        <f>IF(Taxi_journeydata_clean!K665="","",F666*(1+R_/EXP(B666)))</f>
        <v>11.605987136425032</v>
      </c>
      <c r="N666" s="30">
        <f>IF(Taxi_journeydata_clean!K665="","",(M666-F666)/F666)</f>
        <v>1.314485419464877</v>
      </c>
      <c r="O666" s="31">
        <f>IF(Taxi_journeydata_clean!K665="","",ROUND(ROUNDUP(N666,1),1))</f>
        <v>1.4</v>
      </c>
      <c r="P666" s="32">
        <f>IF(Taxi_journeydata_clean!K665="","",IF(O666&gt;200%,'Taxi_location&amp;demand'!F679,VLOOKUP(O666,'Taxi_location&amp;demand'!$E$5:$F$26,2,FALSE)))</f>
        <v>-0.5454</v>
      </c>
      <c r="Q666" s="32">
        <f>IF(Taxi_journeydata_clean!K665="","",1+P666)</f>
        <v>0.4546</v>
      </c>
      <c r="S666" t="str">
        <f>IF(Taxi_journeydata_clean!K665="","",VLOOKUP(Taxi_journeydata_clean!G665,'Taxi_location&amp;demand'!$A$5:$B$269,2,FALSE))</f>
        <v>Bx</v>
      </c>
      <c r="T666" t="str">
        <f>IF(Taxi_journeydata_clean!K665="","",VLOOKUP(Taxi_journeydata_clean!H665,'Taxi_location&amp;demand'!$A$5:$B$269,2,FALSE))</f>
        <v>Bx</v>
      </c>
      <c r="U666" t="str">
        <f>IF(Taxi_journeydata_clean!K665="","",IF(OR(S666="A",T666="A"),"Y","N"))</f>
        <v>N</v>
      </c>
    </row>
    <row r="667" spans="2:21" x14ac:dyDescent="0.35">
      <c r="B667">
        <f>IF(Taxi_journeydata_clean!J666="","",Taxi_journeydata_clean!J666)</f>
        <v>3.33</v>
      </c>
      <c r="C667" s="18">
        <f>IF(Taxi_journeydata_clean!J666="","",Taxi_journeydata_clean!N666)</f>
        <v>18.566666669212282</v>
      </c>
      <c r="D667" s="19">
        <f>IF(Taxi_journeydata_clean!K666="","",Taxi_journeydata_clean!K666)</f>
        <v>14</v>
      </c>
      <c r="F667" s="19">
        <f>IF(Taxi_journeydata_clean!K666="","",Constant+Dist_Mult*Fare_analysis!B667+Dur_Mult*Fare_analysis!C667)</f>
        <v>14.563666667608544</v>
      </c>
      <c r="G667" s="19">
        <f>IF(Taxi_journeydata_clean!K666="","",F667*(1+1/EXP(B667)))</f>
        <v>15.084945518812564</v>
      </c>
      <c r="H667" s="30">
        <f>IF(Taxi_journeydata_clean!K666="","",(G667-F667)/F667)</f>
        <v>3.5793105067655158E-2</v>
      </c>
      <c r="I667" s="31">
        <f>IF(Taxi_journeydata_clean!K666="","",ROUND(ROUNDUP(H667,1),1))</f>
        <v>0.1</v>
      </c>
      <c r="J667" s="32">
        <f>IF(Taxi_journeydata_clean!K666="","",IF(I667&gt;200%,'Taxi_location&amp;demand'!F680,VLOOKUP(I667,'Taxi_location&amp;demand'!$E$5:$F$26,2,FALSE)))</f>
        <v>-9.0899999999999991E-3</v>
      </c>
      <c r="K667" s="32">
        <f>IF(Taxi_journeydata_clean!K666="","",1+J667)</f>
        <v>0.99090999999999996</v>
      </c>
      <c r="M667" s="19">
        <f>IF(Taxi_journeydata_clean!K666="","",F667*(1+R_/EXP(B667)))</f>
        <v>15.916194237170638</v>
      </c>
      <c r="N667" s="30">
        <f>IF(Taxi_journeydata_clean!K666="","",(M667-F667)/F667)</f>
        <v>9.286998943544128E-2</v>
      </c>
      <c r="O667" s="31">
        <f>IF(Taxi_journeydata_clean!K666="","",ROUND(ROUNDUP(N667,1),1))</f>
        <v>0.1</v>
      </c>
      <c r="P667" s="32">
        <f>IF(Taxi_journeydata_clean!K666="","",IF(O667&gt;200%,'Taxi_location&amp;demand'!F680,VLOOKUP(O667,'Taxi_location&amp;demand'!$E$5:$F$26,2,FALSE)))</f>
        <v>-9.0899999999999991E-3</v>
      </c>
      <c r="Q667" s="32">
        <f>IF(Taxi_journeydata_clean!K666="","",1+P667)</f>
        <v>0.99090999999999996</v>
      </c>
      <c r="S667" t="str">
        <f>IF(Taxi_journeydata_clean!K666="","",VLOOKUP(Taxi_journeydata_clean!G666,'Taxi_location&amp;demand'!$A$5:$B$269,2,FALSE))</f>
        <v>B</v>
      </c>
      <c r="T667" t="str">
        <f>IF(Taxi_journeydata_clean!K666="","",VLOOKUP(Taxi_journeydata_clean!H666,'Taxi_location&amp;demand'!$A$5:$B$269,2,FALSE))</f>
        <v>B</v>
      </c>
      <c r="U667" t="str">
        <f>IF(Taxi_journeydata_clean!K666="","",IF(OR(S667="A",T667="A"),"Y","N"))</f>
        <v>N</v>
      </c>
    </row>
    <row r="668" spans="2:21" x14ac:dyDescent="0.35">
      <c r="B668">
        <f>IF(Taxi_journeydata_clean!J667="","",Taxi_journeydata_clean!J667)</f>
        <v>1.57</v>
      </c>
      <c r="C668" s="18">
        <f>IF(Taxi_journeydata_clean!J667="","",Taxi_journeydata_clean!N667)</f>
        <v>10.183333335444331</v>
      </c>
      <c r="D668" s="19">
        <f>IF(Taxi_journeydata_clean!K667="","",Taxi_journeydata_clean!K667)</f>
        <v>8.5</v>
      </c>
      <c r="F668" s="19">
        <f>IF(Taxi_journeydata_clean!K667="","",Constant+Dist_Mult*Fare_analysis!B668+Dur_Mult*Fare_analysis!C668)</f>
        <v>8.293833334114403</v>
      </c>
      <c r="G668" s="19">
        <f>IF(Taxi_journeydata_clean!K667="","",F668*(1+1/EXP(B668)))</f>
        <v>10.019325402548969</v>
      </c>
      <c r="H668" s="30">
        <f>IF(Taxi_journeydata_clean!K667="","",(G668-F668)/F668)</f>
        <v>0.20804518235702041</v>
      </c>
      <c r="I668" s="31">
        <f>IF(Taxi_journeydata_clean!K667="","",ROUND(ROUNDUP(H668,1),1))</f>
        <v>0.3</v>
      </c>
      <c r="J668" s="32">
        <f>IF(Taxi_journeydata_clean!K667="","",IF(I668&gt;200%,'Taxi_location&amp;demand'!F681,VLOOKUP(I668,'Taxi_location&amp;demand'!$E$5:$F$26,2,FALSE)))</f>
        <v>-3.4340000000000002E-2</v>
      </c>
      <c r="K668" s="32">
        <f>IF(Taxi_journeydata_clean!K667="","",1+J668)</f>
        <v>0.96565999999999996</v>
      </c>
      <c r="M668" s="19">
        <f>IF(Taxi_journeydata_clean!K667="","",F668*(1+R_/EXP(B668)))</f>
        <v>12.770852856828668</v>
      </c>
      <c r="N668" s="30">
        <f>IF(Taxi_journeydata_clean!K667="","",(M668-F668)/F668)</f>
        <v>0.53980099941233162</v>
      </c>
      <c r="O668" s="31">
        <f>IF(Taxi_journeydata_clean!K667="","",ROUND(ROUNDUP(N668,1),1))</f>
        <v>0.6</v>
      </c>
      <c r="P668" s="32">
        <f>IF(Taxi_journeydata_clean!K667="","",IF(O668&gt;200%,'Taxi_location&amp;demand'!F681,VLOOKUP(O668,'Taxi_location&amp;demand'!$E$5:$F$26,2,FALSE)))</f>
        <v>-8.8880000000000001E-2</v>
      </c>
      <c r="Q668" s="32">
        <f>IF(Taxi_journeydata_clean!K667="","",1+P668)</f>
        <v>0.91112000000000004</v>
      </c>
      <c r="S668" t="str">
        <f>IF(Taxi_journeydata_clean!K667="","",VLOOKUP(Taxi_journeydata_clean!G667,'Taxi_location&amp;demand'!$A$5:$B$269,2,FALSE))</f>
        <v>A</v>
      </c>
      <c r="T668" t="str">
        <f>IF(Taxi_journeydata_clean!K667="","",VLOOKUP(Taxi_journeydata_clean!H667,'Taxi_location&amp;demand'!$A$5:$B$269,2,FALSE))</f>
        <v>A</v>
      </c>
      <c r="U668" t="str">
        <f>IF(Taxi_journeydata_clean!K667="","",IF(OR(S668="A",T668="A"),"Y","N"))</f>
        <v>Y</v>
      </c>
    </row>
    <row r="669" spans="2:21" x14ac:dyDescent="0.35">
      <c r="B669">
        <f>IF(Taxi_journeydata_clean!J668="","",Taxi_journeydata_clean!J668)</f>
        <v>3.79</v>
      </c>
      <c r="C669" s="18">
        <f>IF(Taxi_journeydata_clean!J668="","",Taxi_journeydata_clean!N668)</f>
        <v>34.549999998416752</v>
      </c>
      <c r="D669" s="19">
        <f>IF(Taxi_journeydata_clean!K668="","",Taxi_journeydata_clean!K668)</f>
        <v>22</v>
      </c>
      <c r="F669" s="19">
        <f>IF(Taxi_journeydata_clean!K668="","",Constant+Dist_Mult*Fare_analysis!B669+Dur_Mult*Fare_analysis!C669)</f>
        <v>21.305499999414199</v>
      </c>
      <c r="G669" s="19">
        <f>IF(Taxi_journeydata_clean!K668="","",F669*(1+1/EXP(B669)))</f>
        <v>21.786910594640041</v>
      </c>
      <c r="H669" s="30">
        <f>IF(Taxi_journeydata_clean!K668="","",(G669-F669)/F669)</f>
        <v>2.2595601851121954E-2</v>
      </c>
      <c r="I669" s="31">
        <f>IF(Taxi_journeydata_clean!K668="","",ROUND(ROUNDUP(H669,1),1))</f>
        <v>0.1</v>
      </c>
      <c r="J669" s="32">
        <f>IF(Taxi_journeydata_clean!K668="","",IF(I669&gt;200%,'Taxi_location&amp;demand'!F682,VLOOKUP(I669,'Taxi_location&amp;demand'!$E$5:$F$26,2,FALSE)))</f>
        <v>-9.0899999999999991E-3</v>
      </c>
      <c r="K669" s="32">
        <f>IF(Taxi_journeydata_clean!K668="","",1+J669)</f>
        <v>0.99090999999999996</v>
      </c>
      <c r="M669" s="19">
        <f>IF(Taxi_journeydata_clean!K668="","",F669*(1+R_/EXP(B669)))</f>
        <v>22.554584056475637</v>
      </c>
      <c r="N669" s="30">
        <f>IF(Taxi_journeydata_clean!K668="","",(M669-F669)/F669)</f>
        <v>5.862730548899496E-2</v>
      </c>
      <c r="O669" s="31">
        <f>IF(Taxi_journeydata_clean!K668="","",ROUND(ROUNDUP(N669,1),1))</f>
        <v>0.1</v>
      </c>
      <c r="P669" s="32">
        <f>IF(Taxi_journeydata_clean!K668="","",IF(O669&gt;200%,'Taxi_location&amp;demand'!F682,VLOOKUP(O669,'Taxi_location&amp;demand'!$E$5:$F$26,2,FALSE)))</f>
        <v>-9.0899999999999991E-3</v>
      </c>
      <c r="Q669" s="32">
        <f>IF(Taxi_journeydata_clean!K668="","",1+P669)</f>
        <v>0.99090999999999996</v>
      </c>
      <c r="S669" t="str">
        <f>IF(Taxi_journeydata_clean!K668="","",VLOOKUP(Taxi_journeydata_clean!G668,'Taxi_location&amp;demand'!$A$5:$B$269,2,FALSE))</f>
        <v>B</v>
      </c>
      <c r="T669" t="str">
        <f>IF(Taxi_journeydata_clean!K668="","",VLOOKUP(Taxi_journeydata_clean!H668,'Taxi_location&amp;demand'!$A$5:$B$269,2,FALSE))</f>
        <v>B</v>
      </c>
      <c r="U669" t="str">
        <f>IF(Taxi_journeydata_clean!K668="","",IF(OR(S669="A",T669="A"),"Y","N"))</f>
        <v>N</v>
      </c>
    </row>
    <row r="670" spans="2:21" x14ac:dyDescent="0.35">
      <c r="B670">
        <f>IF(Taxi_journeydata_clean!J669="","",Taxi_journeydata_clean!J669)</f>
        <v>5.79</v>
      </c>
      <c r="C670" s="18">
        <f>IF(Taxi_journeydata_clean!J669="","",Taxi_journeydata_clean!N669)</f>
        <v>28.166666671168059</v>
      </c>
      <c r="D670" s="19">
        <f>IF(Taxi_journeydata_clean!K669="","",Taxi_journeydata_clean!K669)</f>
        <v>23</v>
      </c>
      <c r="F670" s="19">
        <f>IF(Taxi_journeydata_clean!K669="","",Constant+Dist_Mult*Fare_analysis!B670+Dur_Mult*Fare_analysis!C670)</f>
        <v>22.543666668332182</v>
      </c>
      <c r="G670" s="19">
        <f>IF(Taxi_journeydata_clean!K669="","",F670*(1+1/EXP(B670)))</f>
        <v>22.612604799195172</v>
      </c>
      <c r="H670" s="30">
        <f>IF(Taxi_journeydata_clean!K669="","",(G670-F670)/F670)</f>
        <v>3.0579821764233532E-3</v>
      </c>
      <c r="I670" s="31">
        <f>IF(Taxi_journeydata_clean!K669="","",ROUND(ROUNDUP(H670,1),1))</f>
        <v>0.1</v>
      </c>
      <c r="J670" s="32">
        <f>IF(Taxi_journeydata_clean!K669="","",IF(I670&gt;200%,'Taxi_location&amp;demand'!F683,VLOOKUP(I670,'Taxi_location&amp;demand'!$E$5:$F$26,2,FALSE)))</f>
        <v>-9.0899999999999991E-3</v>
      </c>
      <c r="K670" s="32">
        <f>IF(Taxi_journeydata_clean!K669="","",1+J670)</f>
        <v>0.99090999999999996</v>
      </c>
      <c r="M670" s="19">
        <f>IF(Taxi_journeydata_clean!K669="","",F670*(1+R_/EXP(B670)))</f>
        <v>22.722535852015557</v>
      </c>
      <c r="N670" s="30">
        <f>IF(Taxi_journeydata_clean!K669="","",(M670-F670)/F670)</f>
        <v>7.9343429937525755E-3</v>
      </c>
      <c r="O670" s="31">
        <f>IF(Taxi_journeydata_clean!K669="","",ROUND(ROUNDUP(N670,1),1))</f>
        <v>0.1</v>
      </c>
      <c r="P670" s="32">
        <f>IF(Taxi_journeydata_clean!K669="","",IF(O670&gt;200%,'Taxi_location&amp;demand'!F683,VLOOKUP(O670,'Taxi_location&amp;demand'!$E$5:$F$26,2,FALSE)))</f>
        <v>-9.0899999999999991E-3</v>
      </c>
      <c r="Q670" s="32">
        <f>IF(Taxi_journeydata_clean!K669="","",1+P670)</f>
        <v>0.99090999999999996</v>
      </c>
      <c r="S670" t="str">
        <f>IF(Taxi_journeydata_clean!K669="","",VLOOKUP(Taxi_journeydata_clean!G669,'Taxi_location&amp;demand'!$A$5:$B$269,2,FALSE))</f>
        <v>Bx</v>
      </c>
      <c r="T670" t="str">
        <f>IF(Taxi_journeydata_clean!K669="","",VLOOKUP(Taxi_journeydata_clean!H669,'Taxi_location&amp;demand'!$A$5:$B$269,2,FALSE))</f>
        <v>A</v>
      </c>
      <c r="U670" t="str">
        <f>IF(Taxi_journeydata_clean!K669="","",IF(OR(S670="A",T670="A"),"Y","N"))</f>
        <v>Y</v>
      </c>
    </row>
    <row r="671" spans="2:21" x14ac:dyDescent="0.35">
      <c r="B671">
        <f>IF(Taxi_journeydata_clean!J670="","",Taxi_journeydata_clean!J670)</f>
        <v>0.35</v>
      </c>
      <c r="C671" s="18">
        <f>IF(Taxi_journeydata_clean!J670="","",Taxi_journeydata_clean!N670)</f>
        <v>3.1166666618082672</v>
      </c>
      <c r="D671" s="19">
        <f>IF(Taxi_journeydata_clean!K670="","",Taxi_journeydata_clean!K670)</f>
        <v>4</v>
      </c>
      <c r="F671" s="19">
        <f>IF(Taxi_journeydata_clean!K670="","",Constant+Dist_Mult*Fare_analysis!B671+Dur_Mult*Fare_analysis!C671)</f>
        <v>3.4831666648690591</v>
      </c>
      <c r="G671" s="19">
        <f>IF(Taxi_journeydata_clean!K670="","",F671*(1+1/EXP(B671)))</f>
        <v>5.937712728107539</v>
      </c>
      <c r="H671" s="30">
        <f>IF(Taxi_journeydata_clean!K670="","",(G671-F671)/F671)</f>
        <v>0.70468808971871355</v>
      </c>
      <c r="I671" s="31">
        <f>IF(Taxi_journeydata_clean!K670="","",ROUND(ROUNDUP(H671,1),1))</f>
        <v>0.8</v>
      </c>
      <c r="J671" s="32">
        <f>IF(Taxi_journeydata_clean!K670="","",IF(I671&gt;200%,'Taxi_location&amp;demand'!F684,VLOOKUP(I671,'Taxi_location&amp;demand'!$E$5:$F$26,2,FALSE)))</f>
        <v>-0.1515</v>
      </c>
      <c r="K671" s="32">
        <f>IF(Taxi_journeydata_clean!K670="","",1+J671)</f>
        <v>0.84850000000000003</v>
      </c>
      <c r="M671" s="19">
        <f>IF(Taxi_journeydata_clean!K670="","",F671*(1+R_/EXP(B671)))</f>
        <v>9.8518141049525223</v>
      </c>
      <c r="N671" s="30">
        <f>IF(Taxi_journeydata_clean!K670="","",(M671-F671)/F671)</f>
        <v>1.8284073238059875</v>
      </c>
      <c r="O671" s="31">
        <f>IF(Taxi_journeydata_clean!K670="","",ROUND(ROUNDUP(N671,1),1))</f>
        <v>1.9</v>
      </c>
      <c r="P671" s="32">
        <f>IF(Taxi_journeydata_clean!K670="","",IF(O671&gt;200%,'Taxi_location&amp;demand'!F684,VLOOKUP(O671,'Taxi_location&amp;demand'!$E$5:$F$26,2,FALSE)))</f>
        <v>-0.81810000000000005</v>
      </c>
      <c r="Q671" s="32">
        <f>IF(Taxi_journeydata_clean!K670="","",1+P671)</f>
        <v>0.18189999999999995</v>
      </c>
      <c r="S671" t="str">
        <f>IF(Taxi_journeydata_clean!K670="","",VLOOKUP(Taxi_journeydata_clean!G670,'Taxi_location&amp;demand'!$A$5:$B$269,2,FALSE))</f>
        <v>Q</v>
      </c>
      <c r="T671" t="str">
        <f>IF(Taxi_journeydata_clean!K670="","",VLOOKUP(Taxi_journeydata_clean!H670,'Taxi_location&amp;demand'!$A$5:$B$269,2,FALSE))</f>
        <v>Q</v>
      </c>
      <c r="U671" t="str">
        <f>IF(Taxi_journeydata_clean!K670="","",IF(OR(S671="A",T671="A"),"Y","N"))</f>
        <v>N</v>
      </c>
    </row>
    <row r="672" spans="2:21" x14ac:dyDescent="0.35">
      <c r="B672">
        <f>IF(Taxi_journeydata_clean!J671="","",Taxi_journeydata_clean!J671)</f>
        <v>0.68</v>
      </c>
      <c r="C672" s="18">
        <f>IF(Taxi_journeydata_clean!J671="","",Taxi_journeydata_clean!N671)</f>
        <v>8.2666666712611914</v>
      </c>
      <c r="D672" s="19">
        <f>IF(Taxi_journeydata_clean!K671="","",Taxi_journeydata_clean!K671)</f>
        <v>6.5</v>
      </c>
      <c r="F672" s="19">
        <f>IF(Taxi_journeydata_clean!K671="","",Constant+Dist_Mult*Fare_analysis!B672+Dur_Mult*Fare_analysis!C672)</f>
        <v>5.9826666683666412</v>
      </c>
      <c r="G672" s="19">
        <f>IF(Taxi_journeydata_clean!K671="","",F672*(1+1/EXP(B672)))</f>
        <v>9.0135872622204101</v>
      </c>
      <c r="H672" s="30">
        <f>IF(Taxi_journeydata_clean!K671="","",(G672-F672)/F672)</f>
        <v>0.50661699236558944</v>
      </c>
      <c r="I672" s="31">
        <f>IF(Taxi_journeydata_clean!K671="","",ROUND(ROUNDUP(H672,1),1))</f>
        <v>0.6</v>
      </c>
      <c r="J672" s="32">
        <f>IF(Taxi_journeydata_clean!K671="","",IF(I672&gt;200%,'Taxi_location&amp;demand'!F685,VLOOKUP(I672,'Taxi_location&amp;demand'!$E$5:$F$26,2,FALSE)))</f>
        <v>-8.8880000000000001E-2</v>
      </c>
      <c r="K672" s="32">
        <f>IF(Taxi_journeydata_clean!K671="","",1+J672)</f>
        <v>0.91112000000000004</v>
      </c>
      <c r="M672" s="19">
        <f>IF(Taxi_journeydata_clean!K671="","",F672*(1+R_/EXP(B672)))</f>
        <v>13.846794773453103</v>
      </c>
      <c r="N672" s="30">
        <f>IF(Taxi_journeydata_clean!K671="","",(M672-F672)/F672)</f>
        <v>1.314485419464877</v>
      </c>
      <c r="O672" s="31">
        <f>IF(Taxi_journeydata_clean!K671="","",ROUND(ROUNDUP(N672,1),1))</f>
        <v>1.4</v>
      </c>
      <c r="P672" s="32">
        <f>IF(Taxi_journeydata_clean!K671="","",IF(O672&gt;200%,'Taxi_location&amp;demand'!F685,VLOOKUP(O672,'Taxi_location&amp;demand'!$E$5:$F$26,2,FALSE)))</f>
        <v>-0.5454</v>
      </c>
      <c r="Q672" s="32">
        <f>IF(Taxi_journeydata_clean!K671="","",1+P672)</f>
        <v>0.4546</v>
      </c>
      <c r="S672" t="str">
        <f>IF(Taxi_journeydata_clean!K671="","",VLOOKUP(Taxi_journeydata_clean!G671,'Taxi_location&amp;demand'!$A$5:$B$269,2,FALSE))</f>
        <v>Q</v>
      </c>
      <c r="T672" t="str">
        <f>IF(Taxi_journeydata_clean!K671="","",VLOOKUP(Taxi_journeydata_clean!H671,'Taxi_location&amp;demand'!$A$5:$B$269,2,FALSE))</f>
        <v>Q</v>
      </c>
      <c r="U672" t="str">
        <f>IF(Taxi_journeydata_clean!K671="","",IF(OR(S672="A",T672="A"),"Y","N"))</f>
        <v>N</v>
      </c>
    </row>
    <row r="673" spans="2:21" x14ac:dyDescent="0.35">
      <c r="B673">
        <f>IF(Taxi_journeydata_clean!J672="","",Taxi_journeydata_clean!J672)</f>
        <v>1.63</v>
      </c>
      <c r="C673" s="18">
        <f>IF(Taxi_journeydata_clean!J672="","",Taxi_journeydata_clean!N672)</f>
        <v>14.09999999566935</v>
      </c>
      <c r="D673" s="19">
        <f>IF(Taxi_journeydata_clean!K672="","",Taxi_journeydata_clean!K672)</f>
        <v>10.5</v>
      </c>
      <c r="F673" s="19">
        <f>IF(Taxi_journeydata_clean!K672="","",Constant+Dist_Mult*Fare_analysis!B673+Dur_Mult*Fare_analysis!C673)</f>
        <v>9.8509999983976577</v>
      </c>
      <c r="G673" s="19">
        <f>IF(Taxi_journeydata_clean!K672="","",F673*(1+1/EXP(B673)))</f>
        <v>11.781102232807896</v>
      </c>
      <c r="H673" s="30">
        <f>IF(Taxi_journeydata_clean!K672="","",(G673-F673)/F673)</f>
        <v>0.19592957412690942</v>
      </c>
      <c r="I673" s="31">
        <f>IF(Taxi_journeydata_clean!K672="","",ROUND(ROUNDUP(H673,1),1))</f>
        <v>0.2</v>
      </c>
      <c r="J673" s="32">
        <f>IF(Taxi_journeydata_clean!K672="","",IF(I673&gt;200%,'Taxi_location&amp;demand'!F686,VLOOKUP(I673,'Taxi_location&amp;demand'!$E$5:$F$26,2,FALSE)))</f>
        <v>-2.1210000000000003E-2</v>
      </c>
      <c r="K673" s="32">
        <f>IF(Taxi_journeydata_clean!K672="","",1+J673)</f>
        <v>0.97879000000000005</v>
      </c>
      <c r="M673" s="19">
        <f>IF(Taxi_journeydata_clean!K672="","",F673*(1+R_/EXP(B673)))</f>
        <v>14.858907911952203</v>
      </c>
      <c r="N673" s="30">
        <f>IF(Taxi_journeydata_clean!K672="","",(M673-F673)/F673)</f>
        <v>0.50836543643986609</v>
      </c>
      <c r="O673" s="31">
        <f>IF(Taxi_journeydata_clean!K672="","",ROUND(ROUNDUP(N673,1),1))</f>
        <v>0.6</v>
      </c>
      <c r="P673" s="32">
        <f>IF(Taxi_journeydata_clean!K672="","",IF(O673&gt;200%,'Taxi_location&amp;demand'!F686,VLOOKUP(O673,'Taxi_location&amp;demand'!$E$5:$F$26,2,FALSE)))</f>
        <v>-8.8880000000000001E-2</v>
      </c>
      <c r="Q673" s="32">
        <f>IF(Taxi_journeydata_clean!K672="","",1+P673)</f>
        <v>0.91112000000000004</v>
      </c>
      <c r="S673" t="str">
        <f>IF(Taxi_journeydata_clean!K672="","",VLOOKUP(Taxi_journeydata_clean!G672,'Taxi_location&amp;demand'!$A$5:$B$269,2,FALSE))</f>
        <v>A</v>
      </c>
      <c r="T673" t="str">
        <f>IF(Taxi_journeydata_clean!K672="","",VLOOKUP(Taxi_journeydata_clean!H672,'Taxi_location&amp;demand'!$A$5:$B$269,2,FALSE))</f>
        <v>A</v>
      </c>
      <c r="U673" t="str">
        <f>IF(Taxi_journeydata_clean!K672="","",IF(OR(S673="A",T673="A"),"Y","N"))</f>
        <v>Y</v>
      </c>
    </row>
    <row r="674" spans="2:21" x14ac:dyDescent="0.35">
      <c r="B674">
        <f>IF(Taxi_journeydata_clean!J673="","",Taxi_journeydata_clean!J673)</f>
        <v>2.58</v>
      </c>
      <c r="C674" s="18">
        <f>IF(Taxi_journeydata_clean!J673="","",Taxi_journeydata_clean!N673)</f>
        <v>15.716666663065553</v>
      </c>
      <c r="D674" s="19">
        <f>IF(Taxi_journeydata_clean!K673="","",Taxi_journeydata_clean!K673)</f>
        <v>12</v>
      </c>
      <c r="F674" s="19">
        <f>IF(Taxi_journeydata_clean!K673="","",Constant+Dist_Mult*Fare_analysis!B674+Dur_Mult*Fare_analysis!C674)</f>
        <v>12.159166665334254</v>
      </c>
      <c r="G674" s="19">
        <f>IF(Taxi_journeydata_clean!K673="","",F674*(1+1/EXP(B674)))</f>
        <v>13.08051540914774</v>
      </c>
      <c r="H674" s="30">
        <f>IF(Taxi_journeydata_clean!K673="","",(G674-F674)/F674)</f>
        <v>7.5774004022845398E-2</v>
      </c>
      <c r="I674" s="31">
        <f>IF(Taxi_journeydata_clean!K673="","",ROUND(ROUNDUP(H674,1),1))</f>
        <v>0.1</v>
      </c>
      <c r="J674" s="32">
        <f>IF(Taxi_journeydata_clean!K673="","",IF(I674&gt;200%,'Taxi_location&amp;demand'!F687,VLOOKUP(I674,'Taxi_location&amp;demand'!$E$5:$F$26,2,FALSE)))</f>
        <v>-9.0899999999999991E-3</v>
      </c>
      <c r="K674" s="32">
        <f>IF(Taxi_journeydata_clean!K673="","",1+J674)</f>
        <v>0.99090999999999996</v>
      </c>
      <c r="M674" s="19">
        <f>IF(Taxi_journeydata_clean!K673="","",F674*(1+R_/EXP(B674)))</f>
        <v>14.549728980131512</v>
      </c>
      <c r="N674" s="30">
        <f>IF(Taxi_journeydata_clean!K673="","",(M674-F674)/F674)</f>
        <v>0.19660576917764794</v>
      </c>
      <c r="O674" s="31">
        <f>IF(Taxi_journeydata_clean!K673="","",ROUND(ROUNDUP(N674,1),1))</f>
        <v>0.2</v>
      </c>
      <c r="P674" s="32">
        <f>IF(Taxi_journeydata_clean!K673="","",IF(O674&gt;200%,'Taxi_location&amp;demand'!F687,VLOOKUP(O674,'Taxi_location&amp;demand'!$E$5:$F$26,2,FALSE)))</f>
        <v>-2.1210000000000003E-2</v>
      </c>
      <c r="Q674" s="32">
        <f>IF(Taxi_journeydata_clean!K673="","",1+P674)</f>
        <v>0.97879000000000005</v>
      </c>
      <c r="S674" t="str">
        <f>IF(Taxi_journeydata_clean!K673="","",VLOOKUP(Taxi_journeydata_clean!G673,'Taxi_location&amp;demand'!$A$5:$B$269,2,FALSE))</f>
        <v>Bx</v>
      </c>
      <c r="T674" t="str">
        <f>IF(Taxi_journeydata_clean!K673="","",VLOOKUP(Taxi_journeydata_clean!H673,'Taxi_location&amp;demand'!$A$5:$B$269,2,FALSE))</f>
        <v>Bx</v>
      </c>
      <c r="U674" t="str">
        <f>IF(Taxi_journeydata_clean!K673="","",IF(OR(S674="A",T674="A"),"Y","N"))</f>
        <v>N</v>
      </c>
    </row>
    <row r="675" spans="2:21" x14ac:dyDescent="0.35">
      <c r="B675">
        <f>IF(Taxi_journeydata_clean!J674="","",Taxi_journeydata_clean!J674)</f>
        <v>3.28</v>
      </c>
      <c r="C675" s="18">
        <f>IF(Taxi_journeydata_clean!J674="","",Taxi_journeydata_clean!N674)</f>
        <v>33.950000004842877</v>
      </c>
      <c r="D675" s="19">
        <f>IF(Taxi_journeydata_clean!K674="","",Taxi_journeydata_clean!K674)</f>
        <v>21</v>
      </c>
      <c r="F675" s="19">
        <f>IF(Taxi_journeydata_clean!K674="","",Constant+Dist_Mult*Fare_analysis!B675+Dur_Mult*Fare_analysis!C675)</f>
        <v>20.165500001791866</v>
      </c>
      <c r="G675" s="19">
        <f>IF(Taxi_journeydata_clean!K674="","",F675*(1+1/EXP(B675)))</f>
        <v>20.924292614504402</v>
      </c>
      <c r="H675" s="30">
        <f>IF(Taxi_journeydata_clean!K674="","",(G675-F675)/F675)</f>
        <v>3.76282568071762E-2</v>
      </c>
      <c r="I675" s="31">
        <f>IF(Taxi_journeydata_clean!K674="","",ROUND(ROUNDUP(H675,1),1))</f>
        <v>0.1</v>
      </c>
      <c r="J675" s="32">
        <f>IF(Taxi_journeydata_clean!K674="","",IF(I675&gt;200%,'Taxi_location&amp;demand'!F688,VLOOKUP(I675,'Taxi_location&amp;demand'!$E$5:$F$26,2,FALSE)))</f>
        <v>-9.0899999999999991E-3</v>
      </c>
      <c r="K675" s="32">
        <f>IF(Taxi_journeydata_clean!K674="","",1+J675)</f>
        <v>0.99090999999999996</v>
      </c>
      <c r="M675" s="19">
        <f>IF(Taxi_journeydata_clean!K674="","",F675*(1+R_/EXP(B675)))</f>
        <v>22.134288733395486</v>
      </c>
      <c r="N675" s="30">
        <f>IF(Taxi_journeydata_clean!K674="","",(M675-F675)/F675)</f>
        <v>9.7631535614226161E-2</v>
      </c>
      <c r="O675" s="31">
        <f>IF(Taxi_journeydata_clean!K674="","",ROUND(ROUNDUP(N675,1),1))</f>
        <v>0.1</v>
      </c>
      <c r="P675" s="32">
        <f>IF(Taxi_journeydata_clean!K674="","",IF(O675&gt;200%,'Taxi_location&amp;demand'!F688,VLOOKUP(O675,'Taxi_location&amp;demand'!$E$5:$F$26,2,FALSE)))</f>
        <v>-9.0899999999999991E-3</v>
      </c>
      <c r="Q675" s="32">
        <f>IF(Taxi_journeydata_clean!K674="","",1+P675)</f>
        <v>0.99090999999999996</v>
      </c>
      <c r="S675" t="str">
        <f>IF(Taxi_journeydata_clean!K674="","",VLOOKUP(Taxi_journeydata_clean!G674,'Taxi_location&amp;demand'!$A$5:$B$269,2,FALSE))</f>
        <v>B</v>
      </c>
      <c r="T675" t="str">
        <f>IF(Taxi_journeydata_clean!K674="","",VLOOKUP(Taxi_journeydata_clean!H674,'Taxi_location&amp;demand'!$A$5:$B$269,2,FALSE))</f>
        <v>B</v>
      </c>
      <c r="U675" t="str">
        <f>IF(Taxi_journeydata_clean!K674="","",IF(OR(S675="A",T675="A"),"Y","N"))</f>
        <v>N</v>
      </c>
    </row>
    <row r="676" spans="2:21" x14ac:dyDescent="0.35">
      <c r="B676">
        <f>IF(Taxi_journeydata_clean!J675="","",Taxi_journeydata_clean!J675)</f>
        <v>1.46</v>
      </c>
      <c r="C676" s="18">
        <f>IF(Taxi_journeydata_clean!J675="","",Taxi_journeydata_clean!N675)</f>
        <v>6.5333333308808506</v>
      </c>
      <c r="D676" s="19">
        <f>IF(Taxi_journeydata_clean!K675="","",Taxi_journeydata_clean!K675)</f>
        <v>6.5</v>
      </c>
      <c r="F676" s="19">
        <f>IF(Taxi_journeydata_clean!K675="","",Constant+Dist_Mult*Fare_analysis!B676+Dur_Mult*Fare_analysis!C676)</f>
        <v>6.7453333324259148</v>
      </c>
      <c r="G676" s="19">
        <f>IF(Taxi_journeydata_clean!K675="","",F676*(1+1/EXP(B676)))</f>
        <v>8.3118444173589801</v>
      </c>
      <c r="H676" s="30">
        <f>IF(Taxi_journeydata_clean!K675="","",(G676-F676)/F676)</f>
        <v>0.23223627472975894</v>
      </c>
      <c r="I676" s="31">
        <f>IF(Taxi_journeydata_clean!K675="","",ROUND(ROUNDUP(H676,1),1))</f>
        <v>0.3</v>
      </c>
      <c r="J676" s="32">
        <f>IF(Taxi_journeydata_clean!K675="","",IF(I676&gt;200%,'Taxi_location&amp;demand'!F689,VLOOKUP(I676,'Taxi_location&amp;demand'!$E$5:$F$26,2,FALSE)))</f>
        <v>-3.4340000000000002E-2</v>
      </c>
      <c r="K676" s="32">
        <f>IF(Taxi_journeydata_clean!K675="","",1+J676)</f>
        <v>0.96565999999999996</v>
      </c>
      <c r="M676" s="19">
        <f>IF(Taxi_journeydata_clean!K675="","",F676*(1+R_/EXP(B676)))</f>
        <v>10.809855469671305</v>
      </c>
      <c r="N676" s="30">
        <f>IF(Taxi_journeydata_clean!K675="","",(M676-F676)/F676)</f>
        <v>0.60256801805576765</v>
      </c>
      <c r="O676" s="31">
        <f>IF(Taxi_journeydata_clean!K675="","",ROUND(ROUNDUP(N676,1),1))</f>
        <v>0.7</v>
      </c>
      <c r="P676" s="32">
        <f>IF(Taxi_journeydata_clean!K675="","",IF(O676&gt;200%,'Taxi_location&amp;demand'!F689,VLOOKUP(O676,'Taxi_location&amp;demand'!$E$5:$F$26,2,FALSE)))</f>
        <v>-0.1111</v>
      </c>
      <c r="Q676" s="32">
        <f>IF(Taxi_journeydata_clean!K675="","",1+P676)</f>
        <v>0.88890000000000002</v>
      </c>
      <c r="S676" t="str">
        <f>IF(Taxi_journeydata_clean!K675="","",VLOOKUP(Taxi_journeydata_clean!G675,'Taxi_location&amp;demand'!$A$5:$B$269,2,FALSE))</f>
        <v>A</v>
      </c>
      <c r="T676" t="str">
        <f>IF(Taxi_journeydata_clean!K675="","",VLOOKUP(Taxi_journeydata_clean!H675,'Taxi_location&amp;demand'!$A$5:$B$269,2,FALSE))</f>
        <v>A</v>
      </c>
      <c r="U676" t="str">
        <f>IF(Taxi_journeydata_clean!K675="","",IF(OR(S676="A",T676="A"),"Y","N"))</f>
        <v>Y</v>
      </c>
    </row>
    <row r="677" spans="2:21" x14ac:dyDescent="0.35">
      <c r="B677">
        <f>IF(Taxi_journeydata_clean!J676="","",Taxi_journeydata_clean!J676)</f>
        <v>4.91</v>
      </c>
      <c r="C677" s="18">
        <f>IF(Taxi_journeydata_clean!J676="","",Taxi_journeydata_clean!N676)</f>
        <v>16.633333334466442</v>
      </c>
      <c r="D677" s="19">
        <f>IF(Taxi_journeydata_clean!K676="","",Taxi_journeydata_clean!K676)</f>
        <v>17</v>
      </c>
      <c r="F677" s="19">
        <f>IF(Taxi_journeydata_clean!K676="","",Constant+Dist_Mult*Fare_analysis!B677+Dur_Mult*Fare_analysis!C677)</f>
        <v>16.692333333752586</v>
      </c>
      <c r="G677" s="19">
        <f>IF(Taxi_journeydata_clean!K676="","",F677*(1+1/EXP(B677)))</f>
        <v>16.81539736647898</v>
      </c>
      <c r="H677" s="30">
        <f>IF(Taxi_journeydata_clean!K676="","",(G677-F677)/F677)</f>
        <v>7.3724883313678437E-3</v>
      </c>
      <c r="I677" s="31">
        <f>IF(Taxi_journeydata_clean!K676="","",ROUND(ROUNDUP(H677,1),1))</f>
        <v>0.1</v>
      </c>
      <c r="J677" s="32">
        <f>IF(Taxi_journeydata_clean!K676="","",IF(I677&gt;200%,'Taxi_location&amp;demand'!F690,VLOOKUP(I677,'Taxi_location&amp;demand'!$E$5:$F$26,2,FALSE)))</f>
        <v>-9.0899999999999991E-3</v>
      </c>
      <c r="K677" s="32">
        <f>IF(Taxi_journeydata_clean!K676="","",1+J677)</f>
        <v>0.99090999999999996</v>
      </c>
      <c r="M677" s="19">
        <f>IF(Taxi_journeydata_clean!K676="","",F677*(1+R_/EXP(B677)))</f>
        <v>17.011639395564785</v>
      </c>
      <c r="N677" s="30">
        <f>IF(Taxi_journeydata_clean!K676="","",(M677-F677)/F677)</f>
        <v>1.9128905194251603E-2</v>
      </c>
      <c r="O677" s="31">
        <f>IF(Taxi_journeydata_clean!K676="","",ROUND(ROUNDUP(N677,1),1))</f>
        <v>0.1</v>
      </c>
      <c r="P677" s="32">
        <f>IF(Taxi_journeydata_clean!K676="","",IF(O677&gt;200%,'Taxi_location&amp;demand'!F690,VLOOKUP(O677,'Taxi_location&amp;demand'!$E$5:$F$26,2,FALSE)))</f>
        <v>-9.0899999999999991E-3</v>
      </c>
      <c r="Q677" s="32">
        <f>IF(Taxi_journeydata_clean!K676="","",1+P677)</f>
        <v>0.99090999999999996</v>
      </c>
      <c r="S677" t="str">
        <f>IF(Taxi_journeydata_clean!K676="","",VLOOKUP(Taxi_journeydata_clean!G676,'Taxi_location&amp;demand'!$A$5:$B$269,2,FALSE))</f>
        <v>Q</v>
      </c>
      <c r="T677" t="str">
        <f>IF(Taxi_journeydata_clean!K676="","",VLOOKUP(Taxi_journeydata_clean!H676,'Taxi_location&amp;demand'!$A$5:$B$269,2,FALSE))</f>
        <v>B</v>
      </c>
      <c r="U677" t="str">
        <f>IF(Taxi_journeydata_clean!K676="","",IF(OR(S677="A",T677="A"),"Y","N"))</f>
        <v>N</v>
      </c>
    </row>
    <row r="678" spans="2:21" x14ac:dyDescent="0.35">
      <c r="B678">
        <f>IF(Taxi_journeydata_clean!J677="","",Taxi_journeydata_clean!J677)</f>
        <v>1.77</v>
      </c>
      <c r="C678" s="18">
        <f>IF(Taxi_journeydata_clean!J677="","",Taxi_journeydata_clean!N677)</f>
        <v>10.483333332231268</v>
      </c>
      <c r="D678" s="19">
        <f>IF(Taxi_journeydata_clean!K677="","",Taxi_journeydata_clean!K677)</f>
        <v>9</v>
      </c>
      <c r="F678" s="19">
        <f>IF(Taxi_journeydata_clean!K677="","",Constant+Dist_Mult*Fare_analysis!B678+Dur_Mult*Fare_analysis!C678)</f>
        <v>8.7648333329255692</v>
      </c>
      <c r="G678" s="19">
        <f>IF(Taxi_journeydata_clean!K677="","",F678*(1+1/EXP(B678)))</f>
        <v>10.257773591079356</v>
      </c>
      <c r="H678" s="30">
        <f>IF(Taxi_journeydata_clean!K677="","",(G678-F678)/F678)</f>
        <v>0.17033298882540945</v>
      </c>
      <c r="I678" s="31">
        <f>IF(Taxi_journeydata_clean!K677="","",ROUND(ROUNDUP(H678,1),1))</f>
        <v>0.2</v>
      </c>
      <c r="J678" s="32">
        <f>IF(Taxi_journeydata_clean!K677="","",IF(I678&gt;200%,'Taxi_location&amp;demand'!F691,VLOOKUP(I678,'Taxi_location&amp;demand'!$E$5:$F$26,2,FALSE)))</f>
        <v>-2.1210000000000003E-2</v>
      </c>
      <c r="K678" s="32">
        <f>IF(Taxi_journeydata_clean!K677="","",1+J678)</f>
        <v>0.97879000000000005</v>
      </c>
      <c r="M678" s="19">
        <f>IF(Taxi_journeydata_clean!K677="","",F678*(1+R_/EXP(B678)))</f>
        <v>12.638466138473321</v>
      </c>
      <c r="N678" s="30">
        <f>IF(Taxi_journeydata_clean!K677="","",(M678-F678)/F678)</f>
        <v>0.44195167876110564</v>
      </c>
      <c r="O678" s="31">
        <f>IF(Taxi_journeydata_clean!K677="","",ROUND(ROUNDUP(N678,1),1))</f>
        <v>0.5</v>
      </c>
      <c r="P678" s="32">
        <f>IF(Taxi_journeydata_clean!K677="","",IF(O678&gt;200%,'Taxi_location&amp;demand'!F691,VLOOKUP(O678,'Taxi_location&amp;demand'!$E$5:$F$26,2,FALSE)))</f>
        <v>-6.7670000000000008E-2</v>
      </c>
      <c r="Q678" s="32">
        <f>IF(Taxi_journeydata_clean!K677="","",1+P678)</f>
        <v>0.93232999999999999</v>
      </c>
      <c r="S678" t="str">
        <f>IF(Taxi_journeydata_clean!K677="","",VLOOKUP(Taxi_journeydata_clean!G677,'Taxi_location&amp;demand'!$A$5:$B$269,2,FALSE))</f>
        <v>A</v>
      </c>
      <c r="T678" t="str">
        <f>IF(Taxi_journeydata_clean!K677="","",VLOOKUP(Taxi_journeydata_clean!H677,'Taxi_location&amp;demand'!$A$5:$B$269,2,FALSE))</f>
        <v>A</v>
      </c>
      <c r="U678" t="str">
        <f>IF(Taxi_journeydata_clean!K677="","",IF(OR(S678="A",T678="A"),"Y","N"))</f>
        <v>Y</v>
      </c>
    </row>
    <row r="679" spans="2:21" x14ac:dyDescent="0.35">
      <c r="B679">
        <f>IF(Taxi_journeydata_clean!J678="","",Taxi_journeydata_clean!J678)</f>
        <v>4.57</v>
      </c>
      <c r="C679" s="18">
        <f>IF(Taxi_journeydata_clean!J678="","",Taxi_journeydata_clean!N678)</f>
        <v>16.150000003399327</v>
      </c>
      <c r="D679" s="19">
        <f>IF(Taxi_journeydata_clean!K678="","",Taxi_journeydata_clean!K678)</f>
        <v>17</v>
      </c>
      <c r="F679" s="19">
        <f>IF(Taxi_journeydata_clean!K678="","",Constant+Dist_Mult*Fare_analysis!B679+Dur_Mult*Fare_analysis!C679)</f>
        <v>15.901500001257752</v>
      </c>
      <c r="G679" s="19">
        <f>IF(Taxi_journeydata_clean!K678="","",F679*(1+1/EXP(B679)))</f>
        <v>16.066207097720415</v>
      </c>
      <c r="H679" s="30">
        <f>IF(Taxi_journeydata_clean!K678="","",(G679-F679)/F679)</f>
        <v>1.03579597176138E-2</v>
      </c>
      <c r="I679" s="31">
        <f>IF(Taxi_journeydata_clean!K678="","",ROUND(ROUNDUP(H679,1),1))</f>
        <v>0.1</v>
      </c>
      <c r="J679" s="32">
        <f>IF(Taxi_journeydata_clean!K678="","",IF(I679&gt;200%,'Taxi_location&amp;demand'!F692,VLOOKUP(I679,'Taxi_location&amp;demand'!$E$5:$F$26,2,FALSE)))</f>
        <v>-9.0899999999999991E-3</v>
      </c>
      <c r="K679" s="32">
        <f>IF(Taxi_journeydata_clean!K678="","",1+J679)</f>
        <v>0.99090999999999996</v>
      </c>
      <c r="M679" s="19">
        <f>IF(Taxi_journeydata_clean!K678="","",F679*(1+R_/EXP(B679)))</f>
        <v>16.328854551233697</v>
      </c>
      <c r="N679" s="30">
        <f>IF(Taxi_journeydata_clean!K678="","",(M679-F679)/F679)</f>
        <v>2.6875109262782932E-2</v>
      </c>
      <c r="O679" s="31">
        <f>IF(Taxi_journeydata_clean!K678="","",ROUND(ROUNDUP(N679,1),1))</f>
        <v>0.1</v>
      </c>
      <c r="P679" s="32">
        <f>IF(Taxi_journeydata_clean!K678="","",IF(O679&gt;200%,'Taxi_location&amp;demand'!F692,VLOOKUP(O679,'Taxi_location&amp;demand'!$E$5:$F$26,2,FALSE)))</f>
        <v>-9.0899999999999991E-3</v>
      </c>
      <c r="Q679" s="32">
        <f>IF(Taxi_journeydata_clean!K678="","",1+P679)</f>
        <v>0.99090999999999996</v>
      </c>
      <c r="S679" t="str">
        <f>IF(Taxi_journeydata_clean!K678="","",VLOOKUP(Taxi_journeydata_clean!G678,'Taxi_location&amp;demand'!$A$5:$B$269,2,FALSE))</f>
        <v>A</v>
      </c>
      <c r="T679" t="str">
        <f>IF(Taxi_journeydata_clean!K678="","",VLOOKUP(Taxi_journeydata_clean!H678,'Taxi_location&amp;demand'!$A$5:$B$269,2,FALSE))</f>
        <v>A</v>
      </c>
      <c r="U679" t="str">
        <f>IF(Taxi_journeydata_clean!K678="","",IF(OR(S679="A",T679="A"),"Y","N"))</f>
        <v>Y</v>
      </c>
    </row>
    <row r="680" spans="2:21" x14ac:dyDescent="0.35">
      <c r="B680">
        <f>IF(Taxi_journeydata_clean!J679="","",Taxi_journeydata_clean!J679)</f>
        <v>2.81</v>
      </c>
      <c r="C680" s="18">
        <f>IF(Taxi_journeydata_clean!J679="","",Taxi_journeydata_clean!N679)</f>
        <v>15.899999997345731</v>
      </c>
      <c r="D680" s="19">
        <f>IF(Taxi_journeydata_clean!K679="","",Taxi_journeydata_clean!K679)</f>
        <v>12.5</v>
      </c>
      <c r="F680" s="19">
        <f>IF(Taxi_journeydata_clean!K679="","",Constant+Dist_Mult*Fare_analysis!B680+Dur_Mult*Fare_analysis!C680)</f>
        <v>12.640999999017922</v>
      </c>
      <c r="G680" s="19">
        <f>IF(Taxi_journeydata_clean!K679="","",F680*(1+1/EXP(B680)))</f>
        <v>13.402051307790789</v>
      </c>
      <c r="H680" s="30">
        <f>IF(Taxi_journeydata_clean!K679="","",(G680-F680)/F680)</f>
        <v>6.0204992392373466E-2</v>
      </c>
      <c r="I680" s="31">
        <f>IF(Taxi_journeydata_clean!K679="","",ROUND(ROUNDUP(H680,1),1))</f>
        <v>0.1</v>
      </c>
      <c r="J680" s="32">
        <f>IF(Taxi_journeydata_clean!K679="","",IF(I680&gt;200%,'Taxi_location&amp;demand'!F693,VLOOKUP(I680,'Taxi_location&amp;demand'!$E$5:$F$26,2,FALSE)))</f>
        <v>-9.0899999999999991E-3</v>
      </c>
      <c r="K680" s="32">
        <f>IF(Taxi_journeydata_clean!K679="","",1+J680)</f>
        <v>0.99090999999999996</v>
      </c>
      <c r="M680" s="19">
        <f>IF(Taxi_journeydata_clean!K679="","",F680*(1+R_/EXP(B680)))</f>
        <v>14.615649219083336</v>
      </c>
      <c r="N680" s="30">
        <f>IF(Taxi_journeydata_clean!K679="","",(M680-F680)/F680)</f>
        <v>0.15620989005765562</v>
      </c>
      <c r="O680" s="31">
        <f>IF(Taxi_journeydata_clean!K679="","",ROUND(ROUNDUP(N680,1),1))</f>
        <v>0.2</v>
      </c>
      <c r="P680" s="32">
        <f>IF(Taxi_journeydata_clean!K679="","",IF(O680&gt;200%,'Taxi_location&amp;demand'!F693,VLOOKUP(O680,'Taxi_location&amp;demand'!$E$5:$F$26,2,FALSE)))</f>
        <v>-2.1210000000000003E-2</v>
      </c>
      <c r="Q680" s="32">
        <f>IF(Taxi_journeydata_clean!K679="","",1+P680)</f>
        <v>0.97879000000000005</v>
      </c>
      <c r="S680" t="str">
        <f>IF(Taxi_journeydata_clean!K679="","",VLOOKUP(Taxi_journeydata_clean!G679,'Taxi_location&amp;demand'!$A$5:$B$269,2,FALSE))</f>
        <v>Bx</v>
      </c>
      <c r="T680" t="str">
        <f>IF(Taxi_journeydata_clean!K679="","",VLOOKUP(Taxi_journeydata_clean!H679,'Taxi_location&amp;demand'!$A$5:$B$269,2,FALSE))</f>
        <v>Bx</v>
      </c>
      <c r="U680" t="str">
        <f>IF(Taxi_journeydata_clean!K679="","",IF(OR(S680="A",T680="A"),"Y","N"))</f>
        <v>N</v>
      </c>
    </row>
    <row r="681" spans="2:21" x14ac:dyDescent="0.35">
      <c r="B681">
        <f>IF(Taxi_journeydata_clean!J680="","",Taxi_journeydata_clean!J680)</f>
        <v>1.75</v>
      </c>
      <c r="C681" s="18">
        <f>IF(Taxi_journeydata_clean!J680="","",Taxi_journeydata_clean!N680)</f>
        <v>10.199999995529652</v>
      </c>
      <c r="D681" s="19">
        <f>IF(Taxi_journeydata_clean!K680="","",Taxi_journeydata_clean!K680)</f>
        <v>9</v>
      </c>
      <c r="F681" s="19">
        <f>IF(Taxi_journeydata_clean!K680="","",Constant+Dist_Mult*Fare_analysis!B681+Dur_Mult*Fare_analysis!C681)</f>
        <v>8.6239999983459708</v>
      </c>
      <c r="G681" s="19">
        <f>IF(Taxi_journeydata_clean!K680="","",F681*(1+1/EXP(B681)))</f>
        <v>10.122626486375182</v>
      </c>
      <c r="H681" s="30">
        <f>IF(Taxi_journeydata_clean!K680="","",(G681-F681)/F681)</f>
        <v>0.17377394345044511</v>
      </c>
      <c r="I681" s="31">
        <f>IF(Taxi_journeydata_clean!K680="","",ROUND(ROUNDUP(H681,1),1))</f>
        <v>0.2</v>
      </c>
      <c r="J681" s="32">
        <f>IF(Taxi_journeydata_clean!K680="","",IF(I681&gt;200%,'Taxi_location&amp;demand'!F694,VLOOKUP(I681,'Taxi_location&amp;demand'!$E$5:$F$26,2,FALSE)))</f>
        <v>-2.1210000000000003E-2</v>
      </c>
      <c r="K681" s="32">
        <f>IF(Taxi_journeydata_clean!K680="","",1+J681)</f>
        <v>0.97879000000000005</v>
      </c>
      <c r="M681" s="19">
        <f>IF(Taxi_journeydata_clean!K680="","",F681*(1+R_/EXP(B681)))</f>
        <v>12.512386486410509</v>
      </c>
      <c r="N681" s="30">
        <f>IF(Taxi_journeydata_clean!K680="","",(M681-F681)/F681)</f>
        <v>0.4508796948991543</v>
      </c>
      <c r="O681" s="31">
        <f>IF(Taxi_journeydata_clean!K680="","",ROUND(ROUNDUP(N681,1),1))</f>
        <v>0.5</v>
      </c>
      <c r="P681" s="32">
        <f>IF(Taxi_journeydata_clean!K680="","",IF(O681&gt;200%,'Taxi_location&amp;demand'!F694,VLOOKUP(O681,'Taxi_location&amp;demand'!$E$5:$F$26,2,FALSE)))</f>
        <v>-6.7670000000000008E-2</v>
      </c>
      <c r="Q681" s="32">
        <f>IF(Taxi_journeydata_clean!K680="","",1+P681)</f>
        <v>0.93232999999999999</v>
      </c>
      <c r="S681" t="str">
        <f>IF(Taxi_journeydata_clean!K680="","",VLOOKUP(Taxi_journeydata_clean!G680,'Taxi_location&amp;demand'!$A$5:$B$269,2,FALSE))</f>
        <v>Q</v>
      </c>
      <c r="T681" t="str">
        <f>IF(Taxi_journeydata_clean!K680="","",VLOOKUP(Taxi_journeydata_clean!H680,'Taxi_location&amp;demand'!$A$5:$B$269,2,FALSE))</f>
        <v>Q</v>
      </c>
      <c r="U681" t="str">
        <f>IF(Taxi_journeydata_clean!K680="","",IF(OR(S681="A",T681="A"),"Y","N"))</f>
        <v>N</v>
      </c>
    </row>
    <row r="682" spans="2:21" x14ac:dyDescent="0.35">
      <c r="B682">
        <f>IF(Taxi_journeydata_clean!J681="","",Taxi_journeydata_clean!J681)</f>
        <v>1.68</v>
      </c>
      <c r="C682" s="18">
        <f>IF(Taxi_journeydata_clean!J681="","",Taxi_journeydata_clean!N681)</f>
        <v>6.7999999970197678</v>
      </c>
      <c r="D682" s="19">
        <f>IF(Taxi_journeydata_clean!K681="","",Taxi_journeydata_clean!K681)</f>
        <v>7.5</v>
      </c>
      <c r="F682" s="19">
        <f>IF(Taxi_journeydata_clean!K681="","",Constant+Dist_Mult*Fare_analysis!B682+Dur_Mult*Fare_analysis!C682)</f>
        <v>7.2399999988973143</v>
      </c>
      <c r="G682" s="19">
        <f>IF(Taxi_journeydata_clean!K681="","",F682*(1+1/EXP(B682)))</f>
        <v>8.5893475852171299</v>
      </c>
      <c r="H682" s="30">
        <f>IF(Taxi_journeydata_clean!K681="","",(G682-F682)/F682)</f>
        <v>0.18637397603940989</v>
      </c>
      <c r="I682" s="31">
        <f>IF(Taxi_journeydata_clean!K681="","",ROUND(ROUNDUP(H682,1),1))</f>
        <v>0.2</v>
      </c>
      <c r="J682" s="32">
        <f>IF(Taxi_journeydata_clean!K681="","",IF(I682&gt;200%,'Taxi_location&amp;demand'!F695,VLOOKUP(I682,'Taxi_location&amp;demand'!$E$5:$F$26,2,FALSE)))</f>
        <v>-2.1210000000000003E-2</v>
      </c>
      <c r="K682" s="32">
        <f>IF(Taxi_journeydata_clean!K681="","",1+J682)</f>
        <v>0.97879000000000005</v>
      </c>
      <c r="M682" s="19">
        <f>IF(Taxi_journeydata_clean!K681="","",F682*(1+R_/EXP(B682)))</f>
        <v>10.741062447919102</v>
      </c>
      <c r="N682" s="30">
        <f>IF(Taxi_journeydata_clean!K681="","",(M682-F682)/F682)</f>
        <v>0.48357216154074806</v>
      </c>
      <c r="O682" s="31">
        <f>IF(Taxi_journeydata_clean!K681="","",ROUND(ROUNDUP(N682,1),1))</f>
        <v>0.5</v>
      </c>
      <c r="P682" s="32">
        <f>IF(Taxi_journeydata_clean!K681="","",IF(O682&gt;200%,'Taxi_location&amp;demand'!F695,VLOOKUP(O682,'Taxi_location&amp;demand'!$E$5:$F$26,2,FALSE)))</f>
        <v>-6.7670000000000008E-2</v>
      </c>
      <c r="Q682" s="32">
        <f>IF(Taxi_journeydata_clean!K681="","",1+P682)</f>
        <v>0.93232999999999999</v>
      </c>
      <c r="S682" t="str">
        <f>IF(Taxi_journeydata_clean!K681="","",VLOOKUP(Taxi_journeydata_clean!G681,'Taxi_location&amp;demand'!$A$5:$B$269,2,FALSE))</f>
        <v>A</v>
      </c>
      <c r="T682" t="str">
        <f>IF(Taxi_journeydata_clean!K681="","",VLOOKUP(Taxi_journeydata_clean!H681,'Taxi_location&amp;demand'!$A$5:$B$269,2,FALSE))</f>
        <v>A</v>
      </c>
      <c r="U682" t="str">
        <f>IF(Taxi_journeydata_clean!K681="","",IF(OR(S682="A",T682="A"),"Y","N"))</f>
        <v>Y</v>
      </c>
    </row>
    <row r="683" spans="2:21" x14ac:dyDescent="0.35">
      <c r="B683">
        <f>IF(Taxi_journeydata_clean!J682="","",Taxi_journeydata_clean!J682)</f>
        <v>10.61</v>
      </c>
      <c r="C683" s="18">
        <f>IF(Taxi_journeydata_clean!J682="","",Taxi_journeydata_clean!N682)</f>
        <v>41.333333335351199</v>
      </c>
      <c r="D683" s="19">
        <f>IF(Taxi_journeydata_clean!K682="","",Taxi_journeydata_clean!K682)</f>
        <v>38</v>
      </c>
      <c r="F683" s="19">
        <f>IF(Taxi_journeydata_clean!K682="","",Constant+Dist_Mult*Fare_analysis!B683+Dur_Mult*Fare_analysis!C683)</f>
        <v>36.091333334079941</v>
      </c>
      <c r="G683" s="19">
        <f>IF(Taxi_journeydata_clean!K682="","",F683*(1+1/EXP(B683)))</f>
        <v>36.092223638385491</v>
      </c>
      <c r="H683" s="30">
        <f>IF(Taxi_journeydata_clean!K682="","",(G683-F683)/F683)</f>
        <v>2.4668091292405037E-5</v>
      </c>
      <c r="I683" s="31">
        <f>IF(Taxi_journeydata_clean!K682="","",ROUND(ROUNDUP(H683,1),1))</f>
        <v>0.1</v>
      </c>
      <c r="J683" s="32">
        <f>IF(Taxi_journeydata_clean!K682="","",IF(I683&gt;200%,'Taxi_location&amp;demand'!F696,VLOOKUP(I683,'Taxi_location&amp;demand'!$E$5:$F$26,2,FALSE)))</f>
        <v>-9.0899999999999991E-3</v>
      </c>
      <c r="K683" s="32">
        <f>IF(Taxi_journeydata_clean!K682="","",1+J683)</f>
        <v>0.99090999999999996</v>
      </c>
      <c r="M683" s="19">
        <f>IF(Taxi_journeydata_clean!K682="","",F683*(1+R_/EXP(B683)))</f>
        <v>36.093643347455263</v>
      </c>
      <c r="N683" s="30">
        <f>IF(Taxi_journeydata_clean!K682="","",(M683-F683)/F683)</f>
        <v>6.4004656019191693E-5</v>
      </c>
      <c r="O683" s="31">
        <f>IF(Taxi_journeydata_clean!K682="","",ROUND(ROUNDUP(N683,1),1))</f>
        <v>0.1</v>
      </c>
      <c r="P683" s="32">
        <f>IF(Taxi_journeydata_clean!K682="","",IF(O683&gt;200%,'Taxi_location&amp;demand'!F696,VLOOKUP(O683,'Taxi_location&amp;demand'!$E$5:$F$26,2,FALSE)))</f>
        <v>-9.0899999999999991E-3</v>
      </c>
      <c r="Q683" s="32">
        <f>IF(Taxi_journeydata_clean!K682="","",1+P683)</f>
        <v>0.99090999999999996</v>
      </c>
      <c r="S683" t="str">
        <f>IF(Taxi_journeydata_clean!K682="","",VLOOKUP(Taxi_journeydata_clean!G682,'Taxi_location&amp;demand'!$A$5:$B$269,2,FALSE))</f>
        <v>Q</v>
      </c>
      <c r="T683" t="str">
        <f>IF(Taxi_journeydata_clean!K682="","",VLOOKUP(Taxi_journeydata_clean!H682,'Taxi_location&amp;demand'!$A$5:$B$269,2,FALSE))</f>
        <v>Q</v>
      </c>
      <c r="U683" t="str">
        <f>IF(Taxi_journeydata_clean!K682="","",IF(OR(S683="A",T683="A"),"Y","N"))</f>
        <v>N</v>
      </c>
    </row>
    <row r="684" spans="2:21" x14ac:dyDescent="0.35">
      <c r="B684">
        <f>IF(Taxi_journeydata_clean!J683="","",Taxi_journeydata_clean!J683)</f>
        <v>1.17</v>
      </c>
      <c r="C684" s="18">
        <f>IF(Taxi_journeydata_clean!J683="","",Taxi_journeydata_clean!N683)</f>
        <v>6.4666666695848107</v>
      </c>
      <c r="D684" s="19">
        <f>IF(Taxi_journeydata_clean!K683="","",Taxi_journeydata_clean!K683)</f>
        <v>6.5</v>
      </c>
      <c r="F684" s="19">
        <f>IF(Taxi_journeydata_clean!K683="","",Constant+Dist_Mult*Fare_analysis!B684+Dur_Mult*Fare_analysis!C684)</f>
        <v>6.1986666677463802</v>
      </c>
      <c r="G684" s="19">
        <f>IF(Taxi_journeydata_clean!K683="","",F684*(1+1/EXP(B684)))</f>
        <v>8.1225278813391402</v>
      </c>
      <c r="H684" s="30">
        <f>IF(Taxi_journeydata_clean!K683="","",(G684-F684)/F684)</f>
        <v>0.31036694126548492</v>
      </c>
      <c r="I684" s="31">
        <f>IF(Taxi_journeydata_clean!K683="","",ROUND(ROUNDUP(H684,1),1))</f>
        <v>0.4</v>
      </c>
      <c r="J684" s="32">
        <f>IF(Taxi_journeydata_clean!K683="","",IF(I684&gt;200%,'Taxi_location&amp;demand'!F697,VLOOKUP(I684,'Taxi_location&amp;demand'!$E$5:$F$26,2,FALSE)))</f>
        <v>-4.6460000000000001E-2</v>
      </c>
      <c r="K684" s="32">
        <f>IF(Taxi_journeydata_clean!K683="","",1+J684)</f>
        <v>0.95354000000000005</v>
      </c>
      <c r="M684" s="19">
        <f>IF(Taxi_journeydata_clean!K683="","",F684*(1+R_/EXP(B684)))</f>
        <v>11.190381419621042</v>
      </c>
      <c r="N684" s="30">
        <f>IF(Taxi_journeydata_clean!K683="","",(M684-F684)/F684)</f>
        <v>0.80528846273475718</v>
      </c>
      <c r="O684" s="31">
        <f>IF(Taxi_journeydata_clean!K683="","",ROUND(ROUNDUP(N684,1),1))</f>
        <v>0.9</v>
      </c>
      <c r="P684" s="32">
        <f>IF(Taxi_journeydata_clean!K683="","",IF(O684&gt;200%,'Taxi_location&amp;demand'!F697,VLOOKUP(O684,'Taxi_location&amp;demand'!$E$5:$F$26,2,FALSE)))</f>
        <v>-0.19190000000000002</v>
      </c>
      <c r="Q684" s="32">
        <f>IF(Taxi_journeydata_clean!K683="","",1+P684)</f>
        <v>0.80810000000000004</v>
      </c>
      <c r="S684" t="str">
        <f>IF(Taxi_journeydata_clean!K683="","",VLOOKUP(Taxi_journeydata_clean!G683,'Taxi_location&amp;demand'!$A$5:$B$269,2,FALSE))</f>
        <v>A</v>
      </c>
      <c r="T684" t="str">
        <f>IF(Taxi_journeydata_clean!K683="","",VLOOKUP(Taxi_journeydata_clean!H683,'Taxi_location&amp;demand'!$A$5:$B$269,2,FALSE))</f>
        <v>A</v>
      </c>
      <c r="U684" t="str">
        <f>IF(Taxi_journeydata_clean!K683="","",IF(OR(S684="A",T684="A"),"Y","N"))</f>
        <v>Y</v>
      </c>
    </row>
    <row r="685" spans="2:21" x14ac:dyDescent="0.35">
      <c r="B685">
        <f>IF(Taxi_journeydata_clean!J684="","",Taxi_journeydata_clean!J684)</f>
        <v>1.29</v>
      </c>
      <c r="C685" s="18">
        <f>IF(Taxi_journeydata_clean!J684="","",Taxi_journeydata_clean!N684)</f>
        <v>8.0999999970663339</v>
      </c>
      <c r="D685" s="19">
        <f>IF(Taxi_journeydata_clean!K684="","",Taxi_journeydata_clean!K684)</f>
        <v>7.5</v>
      </c>
      <c r="F685" s="19">
        <f>IF(Taxi_journeydata_clean!K684="","",Constant+Dist_Mult*Fare_analysis!B685+Dur_Mult*Fare_analysis!C685)</f>
        <v>7.018999998914544</v>
      </c>
      <c r="G685" s="19">
        <f>IF(Taxi_journeydata_clean!K684="","",F685*(1+1/EXP(B685)))</f>
        <v>8.9511256251227209</v>
      </c>
      <c r="H685" s="30">
        <f>IF(Taxi_journeydata_clean!K684="","",(G685-F685)/F685)</f>
        <v>0.27527078308975228</v>
      </c>
      <c r="I685" s="31">
        <f>IF(Taxi_journeydata_clean!K684="","",ROUND(ROUNDUP(H685,1),1))</f>
        <v>0.3</v>
      </c>
      <c r="J685" s="32">
        <f>IF(Taxi_journeydata_clean!K684="","",IF(I685&gt;200%,'Taxi_location&amp;demand'!F698,VLOOKUP(I685,'Taxi_location&amp;demand'!$E$5:$F$26,2,FALSE)))</f>
        <v>-3.4340000000000002E-2</v>
      </c>
      <c r="K685" s="32">
        <f>IF(Taxi_journeydata_clean!K684="","",1+J685)</f>
        <v>0.96565999999999996</v>
      </c>
      <c r="M685" s="19">
        <f>IF(Taxi_journeydata_clean!K684="","",F685*(1+R_/EXP(B685)))</f>
        <v>12.032157872609266</v>
      </c>
      <c r="N685" s="30">
        <f>IF(Taxi_journeydata_clean!K684="","",(M685-F685)/F685)</f>
        <v>0.71422679505199949</v>
      </c>
      <c r="O685" s="31">
        <f>IF(Taxi_journeydata_clean!K684="","",ROUND(ROUNDUP(N685,1),1))</f>
        <v>0.8</v>
      </c>
      <c r="P685" s="32">
        <f>IF(Taxi_journeydata_clean!K684="","",IF(O685&gt;200%,'Taxi_location&amp;demand'!F698,VLOOKUP(O685,'Taxi_location&amp;demand'!$E$5:$F$26,2,FALSE)))</f>
        <v>-0.1515</v>
      </c>
      <c r="Q685" s="32">
        <f>IF(Taxi_journeydata_clean!K684="","",1+P685)</f>
        <v>0.84850000000000003</v>
      </c>
      <c r="S685" t="str">
        <f>IF(Taxi_journeydata_clean!K684="","",VLOOKUP(Taxi_journeydata_clean!G684,'Taxi_location&amp;demand'!$A$5:$B$269,2,FALSE))</f>
        <v>A</v>
      </c>
      <c r="T685" t="str">
        <f>IF(Taxi_journeydata_clean!K684="","",VLOOKUP(Taxi_journeydata_clean!H684,'Taxi_location&amp;demand'!$A$5:$B$269,2,FALSE))</f>
        <v>A</v>
      </c>
      <c r="U685" t="str">
        <f>IF(Taxi_journeydata_clean!K684="","",IF(OR(S685="A",T685="A"),"Y","N"))</f>
        <v>Y</v>
      </c>
    </row>
    <row r="686" spans="2:21" x14ac:dyDescent="0.35">
      <c r="B686">
        <f>IF(Taxi_journeydata_clean!J685="","",Taxi_journeydata_clean!J685)</f>
        <v>0.66</v>
      </c>
      <c r="C686" s="18">
        <f>IF(Taxi_journeydata_clean!J685="","",Taxi_journeydata_clean!N685)</f>
        <v>2.2333333315327764</v>
      </c>
      <c r="D686" s="19">
        <f>IF(Taxi_journeydata_clean!K685="","",Taxi_journeydata_clean!K685)</f>
        <v>4</v>
      </c>
      <c r="F686" s="19">
        <f>IF(Taxi_journeydata_clean!K685="","",Constant+Dist_Mult*Fare_analysis!B686+Dur_Mult*Fare_analysis!C686)</f>
        <v>3.7143333326671271</v>
      </c>
      <c r="G686" s="19">
        <f>IF(Taxi_journeydata_clean!K685="","",F686*(1+1/EXP(B686)))</f>
        <v>5.6340914724031324</v>
      </c>
      <c r="H686" s="30">
        <f>IF(Taxi_journeydata_clean!K685="","",(G686-F686)/F686)</f>
        <v>0.51685133449169929</v>
      </c>
      <c r="I686" s="31">
        <f>IF(Taxi_journeydata_clean!K685="","",ROUND(ROUNDUP(H686,1),1))</f>
        <v>0.6</v>
      </c>
      <c r="J686" s="32">
        <f>IF(Taxi_journeydata_clean!K685="","",IF(I686&gt;200%,'Taxi_location&amp;demand'!F699,VLOOKUP(I686,'Taxi_location&amp;demand'!$E$5:$F$26,2,FALSE)))</f>
        <v>-8.8880000000000001E-2</v>
      </c>
      <c r="K686" s="32">
        <f>IF(Taxi_journeydata_clean!K685="","",1+J686)</f>
        <v>0.91112000000000004</v>
      </c>
      <c r="M686" s="19">
        <f>IF(Taxi_journeydata_clean!K685="","",F686*(1+R_/EXP(B686)))</f>
        <v>8.6954021116649063</v>
      </c>
      <c r="N686" s="30">
        <f>IF(Taxi_journeydata_clean!K685="","",(M686-F686)/F686)</f>
        <v>1.3410397863836996</v>
      </c>
      <c r="O686" s="31">
        <f>IF(Taxi_journeydata_clean!K685="","",ROUND(ROUNDUP(N686,1),1))</f>
        <v>1.4</v>
      </c>
      <c r="P686" s="32">
        <f>IF(Taxi_journeydata_clean!K685="","",IF(O686&gt;200%,'Taxi_location&amp;demand'!F699,VLOOKUP(O686,'Taxi_location&amp;demand'!$E$5:$F$26,2,FALSE)))</f>
        <v>-0.5454</v>
      </c>
      <c r="Q686" s="32">
        <f>IF(Taxi_journeydata_clean!K685="","",1+P686)</f>
        <v>0.4546</v>
      </c>
      <c r="S686" t="str">
        <f>IF(Taxi_journeydata_clean!K685="","",VLOOKUP(Taxi_journeydata_clean!G685,'Taxi_location&amp;demand'!$A$5:$B$269,2,FALSE))</f>
        <v>A</v>
      </c>
      <c r="T686" t="str">
        <f>IF(Taxi_journeydata_clean!K685="","",VLOOKUP(Taxi_journeydata_clean!H685,'Taxi_location&amp;demand'!$A$5:$B$269,2,FALSE))</f>
        <v>A</v>
      </c>
      <c r="U686" t="str">
        <f>IF(Taxi_journeydata_clean!K685="","",IF(OR(S686="A",T686="A"),"Y","N"))</f>
        <v>Y</v>
      </c>
    </row>
    <row r="687" spans="2:21" x14ac:dyDescent="0.35">
      <c r="B687">
        <f>IF(Taxi_journeydata_clean!J686="","",Taxi_journeydata_clean!J686)</f>
        <v>1.6</v>
      </c>
      <c r="C687" s="18">
        <f>IF(Taxi_journeydata_clean!J686="","",Taxi_journeydata_clean!N686)</f>
        <v>11.649999999208376</v>
      </c>
      <c r="D687" s="19">
        <f>IF(Taxi_journeydata_clean!K686="","",Taxi_journeydata_clean!K686)</f>
        <v>9.5</v>
      </c>
      <c r="F687" s="19">
        <f>IF(Taxi_journeydata_clean!K686="","",Constant+Dist_Mult*Fare_analysis!B687+Dur_Mult*Fare_analysis!C687)</f>
        <v>8.8904999997070995</v>
      </c>
      <c r="G687" s="19">
        <f>IF(Taxi_journeydata_clean!K686="","",F687*(1+1/EXP(B687)))</f>
        <v>10.685460992879449</v>
      </c>
      <c r="H687" s="30">
        <f>IF(Taxi_journeydata_clean!K686="","",(G687-F687)/F687)</f>
        <v>0.20189651799465552</v>
      </c>
      <c r="I687" s="31">
        <f>IF(Taxi_journeydata_clean!K686="","",ROUND(ROUNDUP(H687,1),1))</f>
        <v>0.3</v>
      </c>
      <c r="J687" s="32">
        <f>IF(Taxi_journeydata_clean!K686="","",IF(I687&gt;200%,'Taxi_location&amp;demand'!F700,VLOOKUP(I687,'Taxi_location&amp;demand'!$E$5:$F$26,2,FALSE)))</f>
        <v>-3.4340000000000002E-2</v>
      </c>
      <c r="K687" s="32">
        <f>IF(Taxi_journeydata_clean!K686="","",1+J687)</f>
        <v>0.96565999999999996</v>
      </c>
      <c r="M687" s="19">
        <f>IF(Taxi_journeydata_clean!K686="","",F687*(1+R_/EXP(B687)))</f>
        <v>13.547765921673252</v>
      </c>
      <c r="N687" s="30">
        <f>IF(Taxi_journeydata_clean!K686="","",(M687-F687)/F687)</f>
        <v>0.52384746888471823</v>
      </c>
      <c r="O687" s="31">
        <f>IF(Taxi_journeydata_clean!K686="","",ROUND(ROUNDUP(N687,1),1))</f>
        <v>0.6</v>
      </c>
      <c r="P687" s="32">
        <f>IF(Taxi_journeydata_clean!K686="","",IF(O687&gt;200%,'Taxi_location&amp;demand'!F700,VLOOKUP(O687,'Taxi_location&amp;demand'!$E$5:$F$26,2,FALSE)))</f>
        <v>-8.8880000000000001E-2</v>
      </c>
      <c r="Q687" s="32">
        <f>IF(Taxi_journeydata_clean!K686="","",1+P687)</f>
        <v>0.91112000000000004</v>
      </c>
      <c r="S687" t="str">
        <f>IF(Taxi_journeydata_clean!K686="","",VLOOKUP(Taxi_journeydata_clean!G686,'Taxi_location&amp;demand'!$A$5:$B$269,2,FALSE))</f>
        <v>A</v>
      </c>
      <c r="T687" t="str">
        <f>IF(Taxi_journeydata_clean!K686="","",VLOOKUP(Taxi_journeydata_clean!H686,'Taxi_location&amp;demand'!$A$5:$B$269,2,FALSE))</f>
        <v>A</v>
      </c>
      <c r="U687" t="str">
        <f>IF(Taxi_journeydata_clean!K686="","",IF(OR(S687="A",T687="A"),"Y","N"))</f>
        <v>Y</v>
      </c>
    </row>
    <row r="688" spans="2:21" x14ac:dyDescent="0.35">
      <c r="B688">
        <f>IF(Taxi_journeydata_clean!J687="","",Taxi_journeydata_clean!J687)</f>
        <v>2.33</v>
      </c>
      <c r="C688" s="18">
        <f>IF(Taxi_journeydata_clean!J687="","",Taxi_journeydata_clean!N687)</f>
        <v>17.033333333674818</v>
      </c>
      <c r="D688" s="19">
        <f>IF(Taxi_journeydata_clean!K687="","",Taxi_journeydata_clean!K687)</f>
        <v>12</v>
      </c>
      <c r="F688" s="19">
        <f>IF(Taxi_journeydata_clean!K687="","",Constant+Dist_Mult*Fare_analysis!B688+Dur_Mult*Fare_analysis!C688)</f>
        <v>12.196333333459684</v>
      </c>
      <c r="G688" s="19">
        <f>IF(Taxi_journeydata_clean!K687="","",F688*(1+1/EXP(B688)))</f>
        <v>13.382984696891617</v>
      </c>
      <c r="H688" s="30">
        <f>IF(Taxi_journeydata_clean!K687="","",(G688-F688)/F688)</f>
        <v>9.7295747089532883E-2</v>
      </c>
      <c r="I688" s="31">
        <f>IF(Taxi_journeydata_clean!K687="","",ROUND(ROUNDUP(H688,1),1))</f>
        <v>0.1</v>
      </c>
      <c r="J688" s="32">
        <f>IF(Taxi_journeydata_clean!K687="","",IF(I688&gt;200%,'Taxi_location&amp;demand'!F701,VLOOKUP(I688,'Taxi_location&amp;demand'!$E$5:$F$26,2,FALSE)))</f>
        <v>-9.0899999999999991E-3</v>
      </c>
      <c r="K688" s="32">
        <f>IF(Taxi_journeydata_clean!K687="","",1+J688)</f>
        <v>0.99090999999999996</v>
      </c>
      <c r="M688" s="19">
        <f>IF(Taxi_journeydata_clean!K687="","",F688*(1+R_/EXP(B688)))</f>
        <v>15.275258712444538</v>
      </c>
      <c r="N688" s="30">
        <f>IF(Taxi_journeydata_clean!K687="","",(M688-F688)/F688)</f>
        <v>0.25244680469154313</v>
      </c>
      <c r="O688" s="31">
        <f>IF(Taxi_journeydata_clean!K687="","",ROUND(ROUNDUP(N688,1),1))</f>
        <v>0.3</v>
      </c>
      <c r="P688" s="32">
        <f>IF(Taxi_journeydata_clean!K687="","",IF(O688&gt;200%,'Taxi_location&amp;demand'!F701,VLOOKUP(O688,'Taxi_location&amp;demand'!$E$5:$F$26,2,FALSE)))</f>
        <v>-3.4340000000000002E-2</v>
      </c>
      <c r="Q688" s="32">
        <f>IF(Taxi_journeydata_clean!K687="","",1+P688)</f>
        <v>0.96565999999999996</v>
      </c>
      <c r="S688" t="str">
        <f>IF(Taxi_journeydata_clean!K687="","",VLOOKUP(Taxi_journeydata_clean!G687,'Taxi_location&amp;demand'!$A$5:$B$269,2,FALSE))</f>
        <v>A</v>
      </c>
      <c r="T688" t="str">
        <f>IF(Taxi_journeydata_clean!K687="","",VLOOKUP(Taxi_journeydata_clean!H687,'Taxi_location&amp;demand'!$A$5:$B$269,2,FALSE))</f>
        <v>A</v>
      </c>
      <c r="U688" t="str">
        <f>IF(Taxi_journeydata_clean!K687="","",IF(OR(S688="A",T688="A"),"Y","N"))</f>
        <v>Y</v>
      </c>
    </row>
    <row r="689" spans="2:21" x14ac:dyDescent="0.35">
      <c r="B689">
        <f>IF(Taxi_journeydata_clean!J688="","",Taxi_journeydata_clean!J688)</f>
        <v>1.1000000000000001</v>
      </c>
      <c r="C689" s="18">
        <f>IF(Taxi_journeydata_clean!J688="","",Taxi_journeydata_clean!N688)</f>
        <v>7.0166666619479656</v>
      </c>
      <c r="D689" s="19">
        <f>IF(Taxi_journeydata_clean!K688="","",Taxi_journeydata_clean!K688)</f>
        <v>6.5</v>
      </c>
      <c r="F689" s="19">
        <f>IF(Taxi_journeydata_clean!K688="","",Constant+Dist_Mult*Fare_analysis!B689+Dur_Mult*Fare_analysis!C689)</f>
        <v>6.2761666649207477</v>
      </c>
      <c r="G689" s="19">
        <f>IF(Taxi_journeydata_clean!K688="","",F689*(1+1/EXP(B689)))</f>
        <v>8.3653210641426785</v>
      </c>
      <c r="H689" s="30">
        <f>IF(Taxi_journeydata_clean!K688="","",(G689-F689)/F689)</f>
        <v>0.3328710836980795</v>
      </c>
      <c r="I689" s="31">
        <f>IF(Taxi_journeydata_clean!K688="","",ROUND(ROUNDUP(H689,1),1))</f>
        <v>0.4</v>
      </c>
      <c r="J689" s="32">
        <f>IF(Taxi_journeydata_clean!K688="","",IF(I689&gt;200%,'Taxi_location&amp;demand'!F702,VLOOKUP(I689,'Taxi_location&amp;demand'!$E$5:$F$26,2,FALSE)))</f>
        <v>-4.6460000000000001E-2</v>
      </c>
      <c r="K689" s="32">
        <f>IF(Taxi_journeydata_clean!K688="","",1+J689)</f>
        <v>0.95354000000000005</v>
      </c>
      <c r="M689" s="19">
        <f>IF(Taxi_journeydata_clean!K688="","",F689*(1+R_/EXP(B689)))</f>
        <v>11.696756653356077</v>
      </c>
      <c r="N689" s="30">
        <f>IF(Taxi_journeydata_clean!K688="","",(M689-F689)/F689)</f>
        <v>0.86367846455265829</v>
      </c>
      <c r="O689" s="31">
        <f>IF(Taxi_journeydata_clean!K688="","",ROUND(ROUNDUP(N689,1),1))</f>
        <v>0.9</v>
      </c>
      <c r="P689" s="32">
        <f>IF(Taxi_journeydata_clean!K688="","",IF(O689&gt;200%,'Taxi_location&amp;demand'!F702,VLOOKUP(O689,'Taxi_location&amp;demand'!$E$5:$F$26,2,FALSE)))</f>
        <v>-0.19190000000000002</v>
      </c>
      <c r="Q689" s="32">
        <f>IF(Taxi_journeydata_clean!K688="","",1+P689)</f>
        <v>0.80810000000000004</v>
      </c>
      <c r="S689" t="str">
        <f>IF(Taxi_journeydata_clean!K688="","",VLOOKUP(Taxi_journeydata_clean!G688,'Taxi_location&amp;demand'!$A$5:$B$269,2,FALSE))</f>
        <v>A</v>
      </c>
      <c r="T689" t="str">
        <f>IF(Taxi_journeydata_clean!K688="","",VLOOKUP(Taxi_journeydata_clean!H688,'Taxi_location&amp;demand'!$A$5:$B$269,2,FALSE))</f>
        <v>A</v>
      </c>
      <c r="U689" t="str">
        <f>IF(Taxi_journeydata_clean!K688="","",IF(OR(S689="A",T689="A"),"Y","N"))</f>
        <v>Y</v>
      </c>
    </row>
    <row r="690" spans="2:21" x14ac:dyDescent="0.35">
      <c r="B690">
        <f>IF(Taxi_journeydata_clean!J689="","",Taxi_journeydata_clean!J689)</f>
        <v>3.21</v>
      </c>
      <c r="C690" s="18">
        <f>IF(Taxi_journeydata_clean!J689="","",Taxi_journeydata_clean!N689)</f>
        <v>17.649999997811392</v>
      </c>
      <c r="D690" s="19">
        <f>IF(Taxi_journeydata_clean!K689="","",Taxi_journeydata_clean!K689)</f>
        <v>13.5</v>
      </c>
      <c r="F690" s="19">
        <f>IF(Taxi_journeydata_clean!K689="","",Constant+Dist_Mult*Fare_analysis!B690+Dur_Mult*Fare_analysis!C690)</f>
        <v>14.008499999190215</v>
      </c>
      <c r="G690" s="19">
        <f>IF(Taxi_journeydata_clean!K689="","",F690*(1+1/EXP(B690)))</f>
        <v>14.573835616178785</v>
      </c>
      <c r="H690" s="30">
        <f>IF(Taxi_journeydata_clean!K689="","",(G690-F690)/F690)</f>
        <v>4.0356613272031258E-2</v>
      </c>
      <c r="I690" s="31">
        <f>IF(Taxi_journeydata_clean!K689="","",ROUND(ROUNDUP(H690,1),1))</f>
        <v>0.1</v>
      </c>
      <c r="J690" s="32">
        <f>IF(Taxi_journeydata_clean!K689="","",IF(I690&gt;200%,'Taxi_location&amp;demand'!F703,VLOOKUP(I690,'Taxi_location&amp;demand'!$E$5:$F$26,2,FALSE)))</f>
        <v>-9.0899999999999991E-3</v>
      </c>
      <c r="K690" s="32">
        <f>IF(Taxi_journeydata_clean!K689="","",1+J690)</f>
        <v>0.99090999999999996</v>
      </c>
      <c r="M690" s="19">
        <f>IF(Taxi_journeydata_clean!K689="","",F690*(1+R_/EXP(B690)))</f>
        <v>15.475338729106703</v>
      </c>
      <c r="N690" s="30">
        <f>IF(Taxi_journeydata_clean!K689="","",(M690-F690)/F690)</f>
        <v>0.10471062069466969</v>
      </c>
      <c r="O690" s="31">
        <f>IF(Taxi_journeydata_clean!K689="","",ROUND(ROUNDUP(N690,1),1))</f>
        <v>0.2</v>
      </c>
      <c r="P690" s="32">
        <f>IF(Taxi_journeydata_clean!K689="","",IF(O690&gt;200%,'Taxi_location&amp;demand'!F703,VLOOKUP(O690,'Taxi_location&amp;demand'!$E$5:$F$26,2,FALSE)))</f>
        <v>-2.1210000000000003E-2</v>
      </c>
      <c r="Q690" s="32">
        <f>IF(Taxi_journeydata_clean!K689="","",1+P690)</f>
        <v>0.97879000000000005</v>
      </c>
      <c r="S690" t="str">
        <f>IF(Taxi_journeydata_clean!K689="","",VLOOKUP(Taxi_journeydata_clean!G689,'Taxi_location&amp;demand'!$A$5:$B$269,2,FALSE))</f>
        <v>A</v>
      </c>
      <c r="T690" t="str">
        <f>IF(Taxi_journeydata_clean!K689="","",VLOOKUP(Taxi_journeydata_clean!H689,'Taxi_location&amp;demand'!$A$5:$B$269,2,FALSE))</f>
        <v>A</v>
      </c>
      <c r="U690" t="str">
        <f>IF(Taxi_journeydata_clean!K689="","",IF(OR(S690="A",T690="A"),"Y","N"))</f>
        <v>Y</v>
      </c>
    </row>
    <row r="691" spans="2:21" x14ac:dyDescent="0.35">
      <c r="B691">
        <f>IF(Taxi_journeydata_clean!J690="","",Taxi_journeydata_clean!J690)</f>
        <v>1.36</v>
      </c>
      <c r="C691" s="18">
        <f>IF(Taxi_journeydata_clean!J690="","",Taxi_journeydata_clean!N690)</f>
        <v>7.400000001071021</v>
      </c>
      <c r="D691" s="19">
        <f>IF(Taxi_journeydata_clean!K690="","",Taxi_journeydata_clean!K690)</f>
        <v>6.5</v>
      </c>
      <c r="F691" s="19">
        <f>IF(Taxi_journeydata_clean!K690="","",Constant+Dist_Mult*Fare_analysis!B691+Dur_Mult*Fare_analysis!C691)</f>
        <v>6.8860000003962778</v>
      </c>
      <c r="G691" s="19">
        <f>IF(Taxi_journeydata_clean!K690="","",F691*(1+1/EXP(B691)))</f>
        <v>8.6533661106001727</v>
      </c>
      <c r="H691" s="30">
        <f>IF(Taxi_journeydata_clean!K690="","",(G691-F691)/F691)</f>
        <v>0.25666077695355588</v>
      </c>
      <c r="I691" s="31">
        <f>IF(Taxi_journeydata_clean!K690="","",ROUND(ROUNDUP(H691,1),1))</f>
        <v>0.3</v>
      </c>
      <c r="J691" s="32">
        <f>IF(Taxi_journeydata_clean!K690="","",IF(I691&gt;200%,'Taxi_location&amp;demand'!F704,VLOOKUP(I691,'Taxi_location&amp;demand'!$E$5:$F$26,2,FALSE)))</f>
        <v>-3.4340000000000002E-2</v>
      </c>
      <c r="K691" s="32">
        <f>IF(Taxi_journeydata_clean!K690="","",1+J691)</f>
        <v>0.96565999999999996</v>
      </c>
      <c r="M691" s="19">
        <f>IF(Taxi_journeydata_clean!K690="","",F691*(1+R_/EXP(B691)))</f>
        <v>11.47166731461637</v>
      </c>
      <c r="N691" s="30">
        <f>IF(Taxi_journeydata_clean!K690="","",(M691-F691)/F691)</f>
        <v>0.66594064971771638</v>
      </c>
      <c r="O691" s="31">
        <f>IF(Taxi_journeydata_clean!K690="","",ROUND(ROUNDUP(N691,1),1))</f>
        <v>0.7</v>
      </c>
      <c r="P691" s="32">
        <f>IF(Taxi_journeydata_clean!K690="","",IF(O691&gt;200%,'Taxi_location&amp;demand'!F704,VLOOKUP(O691,'Taxi_location&amp;demand'!$E$5:$F$26,2,FALSE)))</f>
        <v>-0.1111</v>
      </c>
      <c r="Q691" s="32">
        <f>IF(Taxi_journeydata_clean!K690="","",1+P691)</f>
        <v>0.88890000000000002</v>
      </c>
      <c r="S691" t="str">
        <f>IF(Taxi_journeydata_clean!K690="","",VLOOKUP(Taxi_journeydata_clean!G690,'Taxi_location&amp;demand'!$A$5:$B$269,2,FALSE))</f>
        <v>A</v>
      </c>
      <c r="T691" t="str">
        <f>IF(Taxi_journeydata_clean!K690="","",VLOOKUP(Taxi_journeydata_clean!H690,'Taxi_location&amp;demand'!$A$5:$B$269,2,FALSE))</f>
        <v>A</v>
      </c>
      <c r="U691" t="str">
        <f>IF(Taxi_journeydata_clean!K690="","",IF(OR(S691="A",T691="A"),"Y","N"))</f>
        <v>Y</v>
      </c>
    </row>
    <row r="692" spans="2:21" x14ac:dyDescent="0.35">
      <c r="B692">
        <f>IF(Taxi_journeydata_clean!J691="","",Taxi_journeydata_clean!J691)</f>
        <v>1.23</v>
      </c>
      <c r="C692" s="18">
        <f>IF(Taxi_journeydata_clean!J691="","",Taxi_journeydata_clean!N691)</f>
        <v>8.066666666418314</v>
      </c>
      <c r="D692" s="19">
        <f>IF(Taxi_journeydata_clean!K691="","",Taxi_journeydata_clean!K691)</f>
        <v>7.5</v>
      </c>
      <c r="F692" s="19">
        <f>IF(Taxi_journeydata_clean!K691="","",Constant+Dist_Mult*Fare_analysis!B692+Dur_Mult*Fare_analysis!C692)</f>
        <v>6.8986666665747762</v>
      </c>
      <c r="G692" s="19">
        <f>IF(Taxi_journeydata_clean!K691="","",F692*(1+1/EXP(B692)))</f>
        <v>8.9150957291089394</v>
      </c>
      <c r="H692" s="30">
        <f>IF(Taxi_journeydata_clean!K691="","",(G692-F692)/F692)</f>
        <v>0.29229257768085942</v>
      </c>
      <c r="I692" s="31">
        <f>IF(Taxi_journeydata_clean!K691="","",ROUND(ROUNDUP(H692,1),1))</f>
        <v>0.3</v>
      </c>
      <c r="J692" s="32">
        <f>IF(Taxi_journeydata_clean!K691="","",IF(I692&gt;200%,'Taxi_location&amp;demand'!F705,VLOOKUP(I692,'Taxi_location&amp;demand'!$E$5:$F$26,2,FALSE)))</f>
        <v>-3.4340000000000002E-2</v>
      </c>
      <c r="K692" s="32">
        <f>IF(Taxi_journeydata_clean!K691="","",1+J692)</f>
        <v>0.96565999999999996</v>
      </c>
      <c r="M692" s="19">
        <f>IF(Taxi_journeydata_clean!K691="","",F692*(1+R_/EXP(B692)))</f>
        <v>12.130561060226819</v>
      </c>
      <c r="N692" s="30">
        <f>IF(Taxi_journeydata_clean!K691="","",(M692-F692)/F692)</f>
        <v>0.75839211350817526</v>
      </c>
      <c r="O692" s="31">
        <f>IF(Taxi_journeydata_clean!K691="","",ROUND(ROUNDUP(N692,1),1))</f>
        <v>0.8</v>
      </c>
      <c r="P692" s="32">
        <f>IF(Taxi_journeydata_clean!K691="","",IF(O692&gt;200%,'Taxi_location&amp;demand'!F705,VLOOKUP(O692,'Taxi_location&amp;demand'!$E$5:$F$26,2,FALSE)))</f>
        <v>-0.1515</v>
      </c>
      <c r="Q692" s="32">
        <f>IF(Taxi_journeydata_clean!K691="","",1+P692)</f>
        <v>0.84850000000000003</v>
      </c>
      <c r="S692" t="str">
        <f>IF(Taxi_journeydata_clean!K691="","",VLOOKUP(Taxi_journeydata_clean!G691,'Taxi_location&amp;demand'!$A$5:$B$269,2,FALSE))</f>
        <v>A</v>
      </c>
      <c r="T692" t="str">
        <f>IF(Taxi_journeydata_clean!K691="","",VLOOKUP(Taxi_journeydata_clean!H691,'Taxi_location&amp;demand'!$A$5:$B$269,2,FALSE))</f>
        <v>A</v>
      </c>
      <c r="U692" t="str">
        <f>IF(Taxi_journeydata_clean!K691="","",IF(OR(S692="A",T692="A"),"Y","N"))</f>
        <v>Y</v>
      </c>
    </row>
    <row r="693" spans="2:21" x14ac:dyDescent="0.35">
      <c r="B693">
        <f>IF(Taxi_journeydata_clean!J692="","",Taxi_journeydata_clean!J692)</f>
        <v>4.5599999999999996</v>
      </c>
      <c r="C693" s="18">
        <f>IF(Taxi_journeydata_clean!J692="","",Taxi_journeydata_clean!N692)</f>
        <v>25.816666666651145</v>
      </c>
      <c r="D693" s="19">
        <f>IF(Taxi_journeydata_clean!K692="","",Taxi_journeydata_clean!K692)</f>
        <v>17</v>
      </c>
      <c r="F693" s="19">
        <f>IF(Taxi_journeydata_clean!K692="","",Constant+Dist_Mult*Fare_analysis!B693+Dur_Mult*Fare_analysis!C693)</f>
        <v>19.460166666660925</v>
      </c>
      <c r="G693" s="19">
        <f>IF(Taxi_journeydata_clean!K692="","",F693*(1+1/EXP(B693)))</f>
        <v>19.663760077376441</v>
      </c>
      <c r="H693" s="30">
        <f>IF(Taxi_journeydata_clean!K692="","",(G693-F693)/F693)</f>
        <v>1.0462058943426819E-2</v>
      </c>
      <c r="I693" s="31">
        <f>IF(Taxi_journeydata_clean!K692="","",ROUND(ROUNDUP(H693,1),1))</f>
        <v>0.1</v>
      </c>
      <c r="J693" s="32">
        <f>IF(Taxi_journeydata_clean!K692="","",IF(I693&gt;200%,'Taxi_location&amp;demand'!F706,VLOOKUP(I693,'Taxi_location&amp;demand'!$E$5:$F$26,2,FALSE)))</f>
        <v>-9.0899999999999991E-3</v>
      </c>
      <c r="K693" s="32">
        <f>IF(Taxi_journeydata_clean!K692="","",1+J693)</f>
        <v>0.99090999999999996</v>
      </c>
      <c r="M693" s="19">
        <f>IF(Taxi_journeydata_clean!K692="","",F693*(1+R_/EXP(B693)))</f>
        <v>19.988416950243099</v>
      </c>
      <c r="N693" s="30">
        <f>IF(Taxi_journeydata_clean!K692="","",(M693-F693)/F693)</f>
        <v>2.7145208601279384E-2</v>
      </c>
      <c r="O693" s="31">
        <f>IF(Taxi_journeydata_clean!K692="","",ROUND(ROUNDUP(N693,1),1))</f>
        <v>0.1</v>
      </c>
      <c r="P693" s="32">
        <f>IF(Taxi_journeydata_clean!K692="","",IF(O693&gt;200%,'Taxi_location&amp;demand'!F706,VLOOKUP(O693,'Taxi_location&amp;demand'!$E$5:$F$26,2,FALSE)))</f>
        <v>-9.0899999999999991E-3</v>
      </c>
      <c r="Q693" s="32">
        <f>IF(Taxi_journeydata_clean!K692="","",1+P693)</f>
        <v>0.99090999999999996</v>
      </c>
      <c r="S693" t="str">
        <f>IF(Taxi_journeydata_clean!K692="","",VLOOKUP(Taxi_journeydata_clean!G692,'Taxi_location&amp;demand'!$A$5:$B$269,2,FALSE))</f>
        <v>Q</v>
      </c>
      <c r="T693" t="str">
        <f>IF(Taxi_journeydata_clean!K692="","",VLOOKUP(Taxi_journeydata_clean!H692,'Taxi_location&amp;demand'!$A$5:$B$269,2,FALSE))</f>
        <v>Q</v>
      </c>
      <c r="U693" t="str">
        <f>IF(Taxi_journeydata_clean!K692="","",IF(OR(S693="A",T693="A"),"Y","N"))</f>
        <v>N</v>
      </c>
    </row>
    <row r="694" spans="2:21" x14ac:dyDescent="0.35">
      <c r="B694">
        <f>IF(Taxi_journeydata_clean!J693="","",Taxi_journeydata_clean!J693)</f>
        <v>0.56999999999999995</v>
      </c>
      <c r="C694" s="18">
        <f>IF(Taxi_journeydata_clean!J693="","",Taxi_journeydata_clean!N693)</f>
        <v>2.4999999976716936</v>
      </c>
      <c r="D694" s="19">
        <f>IF(Taxi_journeydata_clean!K693="","",Taxi_journeydata_clean!K693)</f>
        <v>4</v>
      </c>
      <c r="F694" s="19">
        <f>IF(Taxi_journeydata_clean!K693="","",Constant+Dist_Mult*Fare_analysis!B694+Dur_Mult*Fare_analysis!C694)</f>
        <v>3.6509999991385267</v>
      </c>
      <c r="G694" s="19">
        <f>IF(Taxi_journeydata_clean!K693="","",F694*(1+1/EXP(B694)))</f>
        <v>5.7157333753433521</v>
      </c>
      <c r="H694" s="30">
        <f>IF(Taxi_journeydata_clean!K693="","",(G694-F694)/F694)</f>
        <v>0.56552543869953731</v>
      </c>
      <c r="I694" s="31">
        <f>IF(Taxi_journeydata_clean!K693="","",ROUND(ROUNDUP(H694,1),1))</f>
        <v>0.6</v>
      </c>
      <c r="J694" s="32">
        <f>IF(Taxi_journeydata_clean!K693="","",IF(I694&gt;200%,'Taxi_location&amp;demand'!F707,VLOOKUP(I694,'Taxi_location&amp;demand'!$E$5:$F$26,2,FALSE)))</f>
        <v>-8.8880000000000001E-2</v>
      </c>
      <c r="K694" s="32">
        <f>IF(Taxi_journeydata_clean!K693="","",1+J694)</f>
        <v>0.91112000000000004</v>
      </c>
      <c r="M694" s="19">
        <f>IF(Taxi_journeydata_clean!K693="","",F694*(1+R_/EXP(B694)))</f>
        <v>9.0082263831781386</v>
      </c>
      <c r="N694" s="30">
        <f>IF(Taxi_journeydata_clean!K693="","",(M694-F694)/F694)</f>
        <v>1.467331247686573</v>
      </c>
      <c r="O694" s="31">
        <f>IF(Taxi_journeydata_clean!K693="","",ROUND(ROUNDUP(N694,1),1))</f>
        <v>1.5</v>
      </c>
      <c r="P694" s="32">
        <f>IF(Taxi_journeydata_clean!K693="","",IF(O694&gt;200%,'Taxi_location&amp;demand'!F707,VLOOKUP(O694,'Taxi_location&amp;demand'!$E$5:$F$26,2,FALSE)))</f>
        <v>-0.60599999999999998</v>
      </c>
      <c r="Q694" s="32">
        <f>IF(Taxi_journeydata_clean!K693="","",1+P694)</f>
        <v>0.39400000000000002</v>
      </c>
      <c r="S694" t="str">
        <f>IF(Taxi_journeydata_clean!K693="","",VLOOKUP(Taxi_journeydata_clean!G693,'Taxi_location&amp;demand'!$A$5:$B$269,2,FALSE))</f>
        <v>A</v>
      </c>
      <c r="T694" t="str">
        <f>IF(Taxi_journeydata_clean!K693="","",VLOOKUP(Taxi_journeydata_clean!H693,'Taxi_location&amp;demand'!$A$5:$B$269,2,FALSE))</f>
        <v>A</v>
      </c>
      <c r="U694" t="str">
        <f>IF(Taxi_journeydata_clean!K693="","",IF(OR(S694="A",T694="A"),"Y","N"))</f>
        <v>Y</v>
      </c>
    </row>
    <row r="695" spans="2:21" x14ac:dyDescent="0.35">
      <c r="B695">
        <f>IF(Taxi_journeydata_clean!J694="","",Taxi_journeydata_clean!J694)</f>
        <v>1.68</v>
      </c>
      <c r="C695" s="18">
        <f>IF(Taxi_journeydata_clean!J694="","",Taxi_journeydata_clean!N694)</f>
        <v>8.8166666636243463</v>
      </c>
      <c r="D695" s="19">
        <f>IF(Taxi_journeydata_clean!K694="","",Taxi_journeydata_clean!K694)</f>
        <v>8.5</v>
      </c>
      <c r="F695" s="19">
        <f>IF(Taxi_journeydata_clean!K694="","",Constant+Dist_Mult*Fare_analysis!B695+Dur_Mult*Fare_analysis!C695)</f>
        <v>7.986166665541008</v>
      </c>
      <c r="G695" s="19">
        <f>IF(Taxi_journeydata_clean!K694="","",F695*(1+1/EXP(B695)))</f>
        <v>9.4745803003112812</v>
      </c>
      <c r="H695" s="30">
        <f>IF(Taxi_journeydata_clean!K694="","",(G695-F695)/F695)</f>
        <v>0.18637397603940981</v>
      </c>
      <c r="I695" s="31">
        <f>IF(Taxi_journeydata_clean!K694="","",ROUND(ROUNDUP(H695,1),1))</f>
        <v>0.2</v>
      </c>
      <c r="J695" s="32">
        <f>IF(Taxi_journeydata_clean!K694="","",IF(I695&gt;200%,'Taxi_location&amp;demand'!F708,VLOOKUP(I695,'Taxi_location&amp;demand'!$E$5:$F$26,2,FALSE)))</f>
        <v>-2.1210000000000003E-2</v>
      </c>
      <c r="K695" s="32">
        <f>IF(Taxi_journeydata_clean!K694="","",1+J695)</f>
        <v>0.97879000000000005</v>
      </c>
      <c r="M695" s="19">
        <f>IF(Taxi_journeydata_clean!K694="","",F695*(1+R_/EXP(B695)))</f>
        <v>11.848054542421341</v>
      </c>
      <c r="N695" s="30">
        <f>IF(Taxi_journeydata_clean!K694="","",(M695-F695)/F695)</f>
        <v>0.483572161540748</v>
      </c>
      <c r="O695" s="31">
        <f>IF(Taxi_journeydata_clean!K694="","",ROUND(ROUNDUP(N695,1),1))</f>
        <v>0.5</v>
      </c>
      <c r="P695" s="32">
        <f>IF(Taxi_journeydata_clean!K694="","",IF(O695&gt;200%,'Taxi_location&amp;demand'!F708,VLOOKUP(O695,'Taxi_location&amp;demand'!$E$5:$F$26,2,FALSE)))</f>
        <v>-6.7670000000000008E-2</v>
      </c>
      <c r="Q695" s="32">
        <f>IF(Taxi_journeydata_clean!K694="","",1+P695)</f>
        <v>0.93232999999999999</v>
      </c>
      <c r="S695" t="str">
        <f>IF(Taxi_journeydata_clean!K694="","",VLOOKUP(Taxi_journeydata_clean!G694,'Taxi_location&amp;demand'!$A$5:$B$269,2,FALSE))</f>
        <v>A</v>
      </c>
      <c r="T695" t="str">
        <f>IF(Taxi_journeydata_clean!K694="","",VLOOKUP(Taxi_journeydata_clean!H694,'Taxi_location&amp;demand'!$A$5:$B$269,2,FALSE))</f>
        <v>A</v>
      </c>
      <c r="U695" t="str">
        <f>IF(Taxi_journeydata_clean!K694="","",IF(OR(S695="A",T695="A"),"Y","N"))</f>
        <v>Y</v>
      </c>
    </row>
    <row r="696" spans="2:21" x14ac:dyDescent="0.35">
      <c r="B696">
        <f>IF(Taxi_journeydata_clean!J695="","",Taxi_journeydata_clean!J695)</f>
        <v>1.0900000000000001</v>
      </c>
      <c r="C696" s="18">
        <f>IF(Taxi_journeydata_clean!J695="","",Taxi_journeydata_clean!N695)</f>
        <v>6.700000005075708</v>
      </c>
      <c r="D696" s="19">
        <f>IF(Taxi_journeydata_clean!K695="","",Taxi_journeydata_clean!K695)</f>
        <v>6.5</v>
      </c>
      <c r="F696" s="19">
        <f>IF(Taxi_journeydata_clean!K695="","",Constant+Dist_Mult*Fare_analysis!B696+Dur_Mult*Fare_analysis!C696)</f>
        <v>6.1410000018780124</v>
      </c>
      <c r="G696" s="19">
        <f>IF(Taxi_journeydata_clean!K695="","",F696*(1+1/EXP(B696)))</f>
        <v>8.2057054903624813</v>
      </c>
      <c r="H696" s="30">
        <f>IF(Taxi_journeydata_clean!K695="","",(G696-F696)/F696)</f>
        <v>0.33621649370673345</v>
      </c>
      <c r="I696" s="31">
        <f>IF(Taxi_journeydata_clean!K695="","",ROUND(ROUNDUP(H696,1),1))</f>
        <v>0.4</v>
      </c>
      <c r="J696" s="32">
        <f>IF(Taxi_journeydata_clean!K695="","",IF(I696&gt;200%,'Taxi_location&amp;demand'!F709,VLOOKUP(I696,'Taxi_location&amp;demand'!$E$5:$F$26,2,FALSE)))</f>
        <v>-4.6460000000000001E-2</v>
      </c>
      <c r="K696" s="32">
        <f>IF(Taxi_journeydata_clean!K695="","",1+J696)</f>
        <v>0.95354000000000005</v>
      </c>
      <c r="M696" s="19">
        <f>IF(Taxi_journeydata_clean!K695="","",F696*(1+R_/EXP(B696)))</f>
        <v>11.49815402750418</v>
      </c>
      <c r="N696" s="30">
        <f>IF(Taxi_journeydata_clean!K695="","",(M696-F696)/F696)</f>
        <v>0.87235857742841016</v>
      </c>
      <c r="O696" s="31">
        <f>IF(Taxi_journeydata_clean!K695="","",ROUND(ROUNDUP(N696,1),1))</f>
        <v>0.9</v>
      </c>
      <c r="P696" s="32">
        <f>IF(Taxi_journeydata_clean!K695="","",IF(O696&gt;200%,'Taxi_location&amp;demand'!F709,VLOOKUP(O696,'Taxi_location&amp;demand'!$E$5:$F$26,2,FALSE)))</f>
        <v>-0.19190000000000002</v>
      </c>
      <c r="Q696" s="32">
        <f>IF(Taxi_journeydata_clean!K695="","",1+P696)</f>
        <v>0.80810000000000004</v>
      </c>
      <c r="S696" t="str">
        <f>IF(Taxi_journeydata_clean!K695="","",VLOOKUP(Taxi_journeydata_clean!G695,'Taxi_location&amp;demand'!$A$5:$B$269,2,FALSE))</f>
        <v>A</v>
      </c>
      <c r="T696" t="str">
        <f>IF(Taxi_journeydata_clean!K695="","",VLOOKUP(Taxi_journeydata_clean!H695,'Taxi_location&amp;demand'!$A$5:$B$269,2,FALSE))</f>
        <v>A</v>
      </c>
      <c r="U696" t="str">
        <f>IF(Taxi_journeydata_clean!K695="","",IF(OR(S696="A",T696="A"),"Y","N"))</f>
        <v>Y</v>
      </c>
    </row>
    <row r="697" spans="2:21" x14ac:dyDescent="0.35">
      <c r="B697">
        <f>IF(Taxi_journeydata_clean!J696="","",Taxi_journeydata_clean!J696)</f>
        <v>0.94</v>
      </c>
      <c r="C697" s="18">
        <f>IF(Taxi_journeydata_clean!J696="","",Taxi_journeydata_clean!N696)</f>
        <v>5.0999999977648258</v>
      </c>
      <c r="D697" s="19">
        <f>IF(Taxi_journeydata_clean!K696="","",Taxi_journeydata_clean!K696)</f>
        <v>5.5</v>
      </c>
      <c r="F697" s="19">
        <f>IF(Taxi_journeydata_clean!K696="","",Constant+Dist_Mult*Fare_analysis!B697+Dur_Mult*Fare_analysis!C697)</f>
        <v>5.278999999172985</v>
      </c>
      <c r="G697" s="19">
        <f>IF(Taxi_journeydata_clean!K696="","",F697*(1+1/EXP(B697)))</f>
        <v>7.3411243417075625</v>
      </c>
      <c r="H697" s="30">
        <f>IF(Taxi_journeydata_clean!K696="","",(G697-F697)/F697)</f>
        <v>0.39062783535852103</v>
      </c>
      <c r="I697" s="31">
        <f>IF(Taxi_journeydata_clean!K696="","",ROUND(ROUNDUP(H697,1),1))</f>
        <v>0.4</v>
      </c>
      <c r="J697" s="32">
        <f>IF(Taxi_journeydata_clean!K696="","",IF(I697&gt;200%,'Taxi_location&amp;demand'!F710,VLOOKUP(I697,'Taxi_location&amp;demand'!$E$5:$F$26,2,FALSE)))</f>
        <v>-4.6460000000000001E-2</v>
      </c>
      <c r="K697" s="32">
        <f>IF(Taxi_journeydata_clean!K696="","",1+J697)</f>
        <v>0.95354000000000005</v>
      </c>
      <c r="M697" s="19">
        <f>IF(Taxi_journeydata_clean!K696="","",F697*(1+R_/EXP(B697)))</f>
        <v>10.629456897052215</v>
      </c>
      <c r="N697" s="30">
        <f>IF(Taxi_journeydata_clean!K696="","",(M697-F697)/F697)</f>
        <v>1.0135360671940594</v>
      </c>
      <c r="O697" s="31">
        <f>IF(Taxi_journeydata_clean!K696="","",ROUND(ROUNDUP(N697,1),1))</f>
        <v>1.1000000000000001</v>
      </c>
      <c r="P697" s="32">
        <f>IF(Taxi_journeydata_clean!K696="","",IF(O697&gt;200%,'Taxi_location&amp;demand'!F710,VLOOKUP(O697,'Taxi_location&amp;demand'!$E$5:$F$26,2,FALSE)))</f>
        <v>-0.35349999999999998</v>
      </c>
      <c r="Q697" s="32">
        <f>IF(Taxi_journeydata_clean!K696="","",1+P697)</f>
        <v>0.64650000000000007</v>
      </c>
      <c r="S697" t="str">
        <f>IF(Taxi_journeydata_clean!K696="","",VLOOKUP(Taxi_journeydata_clean!G696,'Taxi_location&amp;demand'!$A$5:$B$269,2,FALSE))</f>
        <v>A</v>
      </c>
      <c r="T697" t="str">
        <f>IF(Taxi_journeydata_clean!K696="","",VLOOKUP(Taxi_journeydata_clean!H696,'Taxi_location&amp;demand'!$A$5:$B$269,2,FALSE))</f>
        <v>A</v>
      </c>
      <c r="U697" t="str">
        <f>IF(Taxi_journeydata_clean!K696="","",IF(OR(S697="A",T697="A"),"Y","N"))</f>
        <v>Y</v>
      </c>
    </row>
    <row r="698" spans="2:21" x14ac:dyDescent="0.35">
      <c r="B698">
        <f>IF(Taxi_journeydata_clean!J697="","",Taxi_journeydata_clean!J697)</f>
        <v>5.3</v>
      </c>
      <c r="C698" s="18">
        <f>IF(Taxi_journeydata_clean!J697="","",Taxi_journeydata_clean!N697)</f>
        <v>22.783333336701617</v>
      </c>
      <c r="D698" s="19">
        <f>IF(Taxi_journeydata_clean!K697="","",Taxi_journeydata_clean!K697)</f>
        <v>20</v>
      </c>
      <c r="F698" s="19">
        <f>IF(Taxi_journeydata_clean!K697="","",Constant+Dist_Mult*Fare_analysis!B698+Dur_Mult*Fare_analysis!C698)</f>
        <v>19.669833334579597</v>
      </c>
      <c r="G698" s="19">
        <f>IF(Taxi_journeydata_clean!K697="","",F698*(1+1/EXP(B698)))</f>
        <v>19.768017154802425</v>
      </c>
      <c r="H698" s="30">
        <f>IF(Taxi_journeydata_clean!K697="","",(G698-F698)/F698)</f>
        <v>4.9915939069103141E-3</v>
      </c>
      <c r="I698" s="31">
        <f>IF(Taxi_journeydata_clean!K697="","",ROUND(ROUNDUP(H698,1),1))</f>
        <v>0.1</v>
      </c>
      <c r="J698" s="32">
        <f>IF(Taxi_journeydata_clean!K697="","",IF(I698&gt;200%,'Taxi_location&amp;demand'!F711,VLOOKUP(I698,'Taxi_location&amp;demand'!$E$5:$F$26,2,FALSE)))</f>
        <v>-9.0899999999999991E-3</v>
      </c>
      <c r="K698" s="32">
        <f>IF(Taxi_journeydata_clean!K697="","",1+J698)</f>
        <v>0.99090999999999996</v>
      </c>
      <c r="M698" s="19">
        <f>IF(Taxi_journeydata_clean!K697="","",F698*(1+R_/EXP(B698)))</f>
        <v>19.92458436357219</v>
      </c>
      <c r="N698" s="30">
        <f>IF(Taxi_journeydata_clean!K697="","",(M698-F698)/F698)</f>
        <v>1.2951356763391642E-2</v>
      </c>
      <c r="O698" s="31">
        <f>IF(Taxi_journeydata_clean!K697="","",ROUND(ROUNDUP(N698,1),1))</f>
        <v>0.1</v>
      </c>
      <c r="P698" s="32">
        <f>IF(Taxi_journeydata_clean!K697="","",IF(O698&gt;200%,'Taxi_location&amp;demand'!F711,VLOOKUP(O698,'Taxi_location&amp;demand'!$E$5:$F$26,2,FALSE)))</f>
        <v>-9.0899999999999991E-3</v>
      </c>
      <c r="Q698" s="32">
        <f>IF(Taxi_journeydata_clean!K697="","",1+P698)</f>
        <v>0.99090999999999996</v>
      </c>
      <c r="S698" t="str">
        <f>IF(Taxi_journeydata_clean!K697="","",VLOOKUP(Taxi_journeydata_clean!G697,'Taxi_location&amp;demand'!$A$5:$B$269,2,FALSE))</f>
        <v>Q</v>
      </c>
      <c r="T698" t="str">
        <f>IF(Taxi_journeydata_clean!K697="","",VLOOKUP(Taxi_journeydata_clean!H697,'Taxi_location&amp;demand'!$A$5:$B$269,2,FALSE))</f>
        <v>Q</v>
      </c>
      <c r="U698" t="str">
        <f>IF(Taxi_journeydata_clean!K697="","",IF(OR(S698="A",T698="A"),"Y","N"))</f>
        <v>N</v>
      </c>
    </row>
    <row r="699" spans="2:21" x14ac:dyDescent="0.35">
      <c r="B699">
        <f>IF(Taxi_journeydata_clean!J698="","",Taxi_journeydata_clean!J698)</f>
        <v>2.42</v>
      </c>
      <c r="C699" s="18">
        <f>IF(Taxi_journeydata_clean!J698="","",Taxi_journeydata_clean!N698)</f>
        <v>14.383333332370967</v>
      </c>
      <c r="D699" s="19">
        <f>IF(Taxi_journeydata_clean!K698="","",Taxi_journeydata_clean!K698)</f>
        <v>11.5</v>
      </c>
      <c r="F699" s="19">
        <f>IF(Taxi_journeydata_clean!K698="","",Constant+Dist_Mult*Fare_analysis!B699+Dur_Mult*Fare_analysis!C699)</f>
        <v>11.377833332977257</v>
      </c>
      <c r="G699" s="19">
        <f>IF(Taxi_journeydata_clean!K698="","",F699*(1+1/EXP(B699)))</f>
        <v>12.389568676128915</v>
      </c>
      <c r="H699" s="30">
        <f>IF(Taxi_journeydata_clean!K698="","",(G699-F699)/F699)</f>
        <v>8.8921617459386315E-2</v>
      </c>
      <c r="I699" s="31">
        <f>IF(Taxi_journeydata_clean!K698="","",ROUND(ROUNDUP(H699,1),1))</f>
        <v>0.1</v>
      </c>
      <c r="J699" s="32">
        <f>IF(Taxi_journeydata_clean!K698="","",IF(I699&gt;200%,'Taxi_location&amp;demand'!F712,VLOOKUP(I699,'Taxi_location&amp;demand'!$E$5:$F$26,2,FALSE)))</f>
        <v>-9.0899999999999991E-3</v>
      </c>
      <c r="K699" s="32">
        <f>IF(Taxi_journeydata_clean!K698="","",1+J699)</f>
        <v>0.99090999999999996</v>
      </c>
      <c r="M699" s="19">
        <f>IF(Taxi_journeydata_clean!K698="","",F699*(1+R_/EXP(B699)))</f>
        <v>14.002915746262056</v>
      </c>
      <c r="N699" s="30">
        <f>IF(Taxi_journeydata_clean!K698="","",(M699-F699)/F699)</f>
        <v>0.23071900742967635</v>
      </c>
      <c r="O699" s="31">
        <f>IF(Taxi_journeydata_clean!K698="","",ROUND(ROUNDUP(N699,1),1))</f>
        <v>0.3</v>
      </c>
      <c r="P699" s="32">
        <f>IF(Taxi_journeydata_clean!K698="","",IF(O699&gt;200%,'Taxi_location&amp;demand'!F712,VLOOKUP(O699,'Taxi_location&amp;demand'!$E$5:$F$26,2,FALSE)))</f>
        <v>-3.4340000000000002E-2</v>
      </c>
      <c r="Q699" s="32">
        <f>IF(Taxi_journeydata_clean!K698="","",1+P699)</f>
        <v>0.96565999999999996</v>
      </c>
      <c r="S699" t="str">
        <f>IF(Taxi_journeydata_clean!K698="","",VLOOKUP(Taxi_journeydata_clean!G698,'Taxi_location&amp;demand'!$A$5:$B$269,2,FALSE))</f>
        <v>Bx</v>
      </c>
      <c r="T699" t="str">
        <f>IF(Taxi_journeydata_clean!K698="","",VLOOKUP(Taxi_journeydata_clean!H698,'Taxi_location&amp;demand'!$A$5:$B$269,2,FALSE))</f>
        <v>A</v>
      </c>
      <c r="U699" t="str">
        <f>IF(Taxi_journeydata_clean!K698="","",IF(OR(S699="A",T699="A"),"Y","N"))</f>
        <v>Y</v>
      </c>
    </row>
    <row r="700" spans="2:21" x14ac:dyDescent="0.35">
      <c r="B700">
        <f>IF(Taxi_journeydata_clean!J699="","",Taxi_journeydata_clean!J699)</f>
        <v>1.1200000000000001</v>
      </c>
      <c r="C700" s="18">
        <f>IF(Taxi_journeydata_clean!J699="","",Taxi_journeydata_clean!N699)</f>
        <v>5.0499999965541065</v>
      </c>
      <c r="D700" s="19">
        <f>IF(Taxi_journeydata_clean!K699="","",Taxi_journeydata_clean!K699)</f>
        <v>5.5</v>
      </c>
      <c r="F700" s="19">
        <f>IF(Taxi_journeydata_clean!K699="","",Constant+Dist_Mult*Fare_analysis!B700+Dur_Mult*Fare_analysis!C700)</f>
        <v>5.5844999987250192</v>
      </c>
      <c r="G700" s="19">
        <f>IF(Taxi_journeydata_clean!K699="","",F700*(1+1/EXP(B700)))</f>
        <v>7.4066095113813821</v>
      </c>
      <c r="H700" s="30">
        <f>IF(Taxi_journeydata_clean!K699="","",(G700-F700)/F700)</f>
        <v>0.32627979462303935</v>
      </c>
      <c r="I700" s="31">
        <f>IF(Taxi_journeydata_clean!K699="","",ROUND(ROUNDUP(H700,1),1))</f>
        <v>0.4</v>
      </c>
      <c r="J700" s="32">
        <f>IF(Taxi_journeydata_clean!K699="","",IF(I700&gt;200%,'Taxi_location&amp;demand'!F713,VLOOKUP(I700,'Taxi_location&amp;demand'!$E$5:$F$26,2,FALSE)))</f>
        <v>-4.6460000000000001E-2</v>
      </c>
      <c r="K700" s="32">
        <f>IF(Taxi_journeydata_clean!K699="","",1+J700)</f>
        <v>0.95354000000000005</v>
      </c>
      <c r="M700" s="19">
        <f>IF(Taxi_journeydata_clean!K699="","",F700*(1+R_/EXP(B700)))</f>
        <v>10.312206378787854</v>
      </c>
      <c r="N700" s="30">
        <f>IF(Taxi_journeydata_clean!K699="","",(M700-F700)/F700)</f>
        <v>0.84657648511813122</v>
      </c>
      <c r="O700" s="31">
        <f>IF(Taxi_journeydata_clean!K699="","",ROUND(ROUNDUP(N700,1),1))</f>
        <v>0.9</v>
      </c>
      <c r="P700" s="32">
        <f>IF(Taxi_journeydata_clean!K699="","",IF(O700&gt;200%,'Taxi_location&amp;demand'!F713,VLOOKUP(O700,'Taxi_location&amp;demand'!$E$5:$F$26,2,FALSE)))</f>
        <v>-0.19190000000000002</v>
      </c>
      <c r="Q700" s="32">
        <f>IF(Taxi_journeydata_clean!K699="","",1+P700)</f>
        <v>0.80810000000000004</v>
      </c>
      <c r="S700" t="str">
        <f>IF(Taxi_journeydata_clean!K699="","",VLOOKUP(Taxi_journeydata_clean!G699,'Taxi_location&amp;demand'!$A$5:$B$269,2,FALSE))</f>
        <v>B</v>
      </c>
      <c r="T700" t="str">
        <f>IF(Taxi_journeydata_clean!K699="","",VLOOKUP(Taxi_journeydata_clean!H699,'Taxi_location&amp;demand'!$A$5:$B$269,2,FALSE))</f>
        <v>B</v>
      </c>
      <c r="U700" t="str">
        <f>IF(Taxi_journeydata_clean!K699="","",IF(OR(S700="A",T700="A"),"Y","N"))</f>
        <v>N</v>
      </c>
    </row>
    <row r="701" spans="2:21" x14ac:dyDescent="0.35">
      <c r="B701">
        <f>IF(Taxi_journeydata_clean!J700="","",Taxi_journeydata_clean!J700)</f>
        <v>1.53</v>
      </c>
      <c r="C701" s="18">
        <f>IF(Taxi_journeydata_clean!J700="","",Taxi_journeydata_clean!N700)</f>
        <v>9.9333333293907344</v>
      </c>
      <c r="D701" s="19">
        <f>IF(Taxi_journeydata_clean!K700="","",Taxi_journeydata_clean!K700)</f>
        <v>8</v>
      </c>
      <c r="F701" s="19">
        <f>IF(Taxi_journeydata_clean!K700="","",Constant+Dist_Mult*Fare_analysis!B701+Dur_Mult*Fare_analysis!C701)</f>
        <v>8.1293333318745713</v>
      </c>
      <c r="G701" s="19">
        <f>IF(Taxi_journeydata_clean!K700="","",F701*(1+1/EXP(B701)))</f>
        <v>9.8896239497262908</v>
      </c>
      <c r="H701" s="30">
        <f>IF(Taxi_journeydata_clean!K700="","",(G701-F701)/F701)</f>
        <v>0.21653566731600707</v>
      </c>
      <c r="I701" s="31">
        <f>IF(Taxi_journeydata_clean!K700="","",ROUND(ROUNDUP(H701,1),1))</f>
        <v>0.3</v>
      </c>
      <c r="J701" s="32">
        <f>IF(Taxi_journeydata_clean!K700="","",IF(I701&gt;200%,'Taxi_location&amp;demand'!F714,VLOOKUP(I701,'Taxi_location&amp;demand'!$E$5:$F$26,2,FALSE)))</f>
        <v>-3.4340000000000002E-2</v>
      </c>
      <c r="K701" s="32">
        <f>IF(Taxi_journeydata_clean!K700="","",1+J701)</f>
        <v>0.96565999999999996</v>
      </c>
      <c r="M701" s="19">
        <f>IF(Taxi_journeydata_clean!K700="","",F701*(1+R_/EXP(B701)))</f>
        <v>12.696642336617042</v>
      </c>
      <c r="N701" s="30">
        <f>IF(Taxi_journeydata_clean!K700="","",(M701-F701)/F701)</f>
        <v>0.56183069610817393</v>
      </c>
      <c r="O701" s="31">
        <f>IF(Taxi_journeydata_clean!K700="","",ROUND(ROUNDUP(N701,1),1))</f>
        <v>0.6</v>
      </c>
      <c r="P701" s="32">
        <f>IF(Taxi_journeydata_clean!K700="","",IF(O701&gt;200%,'Taxi_location&amp;demand'!F714,VLOOKUP(O701,'Taxi_location&amp;demand'!$E$5:$F$26,2,FALSE)))</f>
        <v>-8.8880000000000001E-2</v>
      </c>
      <c r="Q701" s="32">
        <f>IF(Taxi_journeydata_clean!K700="","",1+P701)</f>
        <v>0.91112000000000004</v>
      </c>
      <c r="S701" t="str">
        <f>IF(Taxi_journeydata_clean!K700="","",VLOOKUP(Taxi_journeydata_clean!G700,'Taxi_location&amp;demand'!$A$5:$B$269,2,FALSE))</f>
        <v>A</v>
      </c>
      <c r="T701" t="str">
        <f>IF(Taxi_journeydata_clean!K700="","",VLOOKUP(Taxi_journeydata_clean!H700,'Taxi_location&amp;demand'!$A$5:$B$269,2,FALSE))</f>
        <v>A</v>
      </c>
      <c r="U701" t="str">
        <f>IF(Taxi_journeydata_clean!K700="","",IF(OR(S701="A",T701="A"),"Y","N"))</f>
        <v>Y</v>
      </c>
    </row>
    <row r="702" spans="2:21" x14ac:dyDescent="0.35">
      <c r="B702">
        <f>IF(Taxi_journeydata_clean!J701="","",Taxi_journeydata_clean!J701)</f>
        <v>1.04</v>
      </c>
      <c r="C702" s="18">
        <f>IF(Taxi_journeydata_clean!J701="","",Taxi_journeydata_clean!N701)</f>
        <v>8.6166666692588478</v>
      </c>
      <c r="D702" s="19">
        <f>IF(Taxi_journeydata_clean!K701="","",Taxi_journeydata_clean!K701)</f>
        <v>7.5</v>
      </c>
      <c r="F702" s="19">
        <f>IF(Taxi_journeydata_clean!K701="","",Constant+Dist_Mult*Fare_analysis!B702+Dur_Mult*Fare_analysis!C702)</f>
        <v>6.7601666676257732</v>
      </c>
      <c r="G702" s="19">
        <f>IF(Taxi_journeydata_clean!K701="","",F702*(1+1/EXP(B702)))</f>
        <v>9.1495792271197871</v>
      </c>
      <c r="H702" s="30">
        <f>IF(Taxi_journeydata_clean!K701="","",(G702-F702)/F702)</f>
        <v>0.3534546819587801</v>
      </c>
      <c r="I702" s="31">
        <f>IF(Taxi_journeydata_clean!K701="","",ROUND(ROUNDUP(H702,1),1))</f>
        <v>0.4</v>
      </c>
      <c r="J702" s="32">
        <f>IF(Taxi_journeydata_clean!K701="","",IF(I702&gt;200%,'Taxi_location&amp;demand'!F715,VLOOKUP(I702,'Taxi_location&amp;demand'!$E$5:$F$26,2,FALSE)))</f>
        <v>-4.6460000000000001E-2</v>
      </c>
      <c r="K702" s="32">
        <f>IF(Taxi_journeydata_clean!K701="","",1+J702)</f>
        <v>0.95354000000000005</v>
      </c>
      <c r="M702" s="19">
        <f>IF(Taxi_journeydata_clean!K701="","",F702*(1+R_/EXP(B702)))</f>
        <v>12.95981653699811</v>
      </c>
      <c r="N702" s="30">
        <f>IF(Taxi_journeydata_clean!K701="","",(M702-F702)/F702)</f>
        <v>0.9170853581261933</v>
      </c>
      <c r="O702" s="31">
        <f>IF(Taxi_journeydata_clean!K701="","",ROUND(ROUNDUP(N702,1),1))</f>
        <v>1</v>
      </c>
      <c r="P702" s="32">
        <f>IF(Taxi_journeydata_clean!K701="","",IF(O702&gt;200%,'Taxi_location&amp;demand'!F715,VLOOKUP(O702,'Taxi_location&amp;demand'!$E$5:$F$26,2,FALSE)))</f>
        <v>-0.28280000000000005</v>
      </c>
      <c r="Q702" s="32">
        <f>IF(Taxi_journeydata_clean!K701="","",1+P702)</f>
        <v>0.71719999999999995</v>
      </c>
      <c r="S702" t="str">
        <f>IF(Taxi_journeydata_clean!K701="","",VLOOKUP(Taxi_journeydata_clean!G701,'Taxi_location&amp;demand'!$A$5:$B$269,2,FALSE))</f>
        <v>Q</v>
      </c>
      <c r="T702" t="str">
        <f>IF(Taxi_journeydata_clean!K701="","",VLOOKUP(Taxi_journeydata_clean!H701,'Taxi_location&amp;demand'!$A$5:$B$269,2,FALSE))</f>
        <v>Q</v>
      </c>
      <c r="U702" t="str">
        <f>IF(Taxi_journeydata_clean!K701="","",IF(OR(S702="A",T702="A"),"Y","N"))</f>
        <v>N</v>
      </c>
    </row>
    <row r="703" spans="2:21" x14ac:dyDescent="0.35">
      <c r="B703">
        <f>IF(Taxi_journeydata_clean!J702="","",Taxi_journeydata_clean!J702)</f>
        <v>0.9</v>
      </c>
      <c r="C703" s="18">
        <f>IF(Taxi_journeydata_clean!J702="","",Taxi_journeydata_clean!N702)</f>
        <v>2.8166666650213301</v>
      </c>
      <c r="D703" s="19">
        <f>IF(Taxi_journeydata_clean!K702="","",Taxi_journeydata_clean!K702)</f>
        <v>4.5</v>
      </c>
      <c r="F703" s="19">
        <f>IF(Taxi_journeydata_clean!K702="","",Constant+Dist_Mult*Fare_analysis!B703+Dur_Mult*Fare_analysis!C703)</f>
        <v>4.3621666660578926</v>
      </c>
      <c r="G703" s="19">
        <f>IF(Taxi_journeydata_clean!K702="","",F703*(1+1/EXP(B703)))</f>
        <v>6.1356912832088328</v>
      </c>
      <c r="H703" s="30">
        <f>IF(Taxi_journeydata_clean!K702="","",(G703-F703)/F703)</f>
        <v>0.40656965974059894</v>
      </c>
      <c r="I703" s="31">
        <f>IF(Taxi_journeydata_clean!K702="","",ROUND(ROUNDUP(H703,1),1))</f>
        <v>0.5</v>
      </c>
      <c r="J703" s="32">
        <f>IF(Taxi_journeydata_clean!K702="","",IF(I703&gt;200%,'Taxi_location&amp;demand'!F716,VLOOKUP(I703,'Taxi_location&amp;demand'!$E$5:$F$26,2,FALSE)))</f>
        <v>-6.7670000000000008E-2</v>
      </c>
      <c r="K703" s="32">
        <f>IF(Taxi_journeydata_clean!K702="","",1+J703)</f>
        <v>0.93232999999999999</v>
      </c>
      <c r="M703" s="19">
        <f>IF(Taxi_journeydata_clean!K702="","",F703*(1+R_/EXP(B703)))</f>
        <v>8.9638130487055285</v>
      </c>
      <c r="N703" s="30">
        <f>IF(Taxi_journeydata_clean!K702="","",(M703-F703)/F703)</f>
        <v>1.0548992587681576</v>
      </c>
      <c r="O703" s="31">
        <f>IF(Taxi_journeydata_clean!K702="","",ROUND(ROUNDUP(N703,1),1))</f>
        <v>1.1000000000000001</v>
      </c>
      <c r="P703" s="32">
        <f>IF(Taxi_journeydata_clean!K702="","",IF(O703&gt;200%,'Taxi_location&amp;demand'!F716,VLOOKUP(O703,'Taxi_location&amp;demand'!$E$5:$F$26,2,FALSE)))</f>
        <v>-0.35349999999999998</v>
      </c>
      <c r="Q703" s="32">
        <f>IF(Taxi_journeydata_clean!K702="","",1+P703)</f>
        <v>0.64650000000000007</v>
      </c>
      <c r="S703" t="str">
        <f>IF(Taxi_journeydata_clean!K702="","",VLOOKUP(Taxi_journeydata_clean!G702,'Taxi_location&amp;demand'!$A$5:$B$269,2,FALSE))</f>
        <v>A</v>
      </c>
      <c r="T703" t="str">
        <f>IF(Taxi_journeydata_clean!K702="","",VLOOKUP(Taxi_journeydata_clean!H702,'Taxi_location&amp;demand'!$A$5:$B$269,2,FALSE))</f>
        <v>A</v>
      </c>
      <c r="U703" t="str">
        <f>IF(Taxi_journeydata_clean!K702="","",IF(OR(S703="A",T703="A"),"Y","N"))</f>
        <v>Y</v>
      </c>
    </row>
    <row r="704" spans="2:21" x14ac:dyDescent="0.35">
      <c r="B704">
        <f>IF(Taxi_journeydata_clean!J703="","",Taxi_journeydata_clean!J703)</f>
        <v>1.84</v>
      </c>
      <c r="C704" s="18">
        <f>IF(Taxi_journeydata_clean!J703="","",Taxi_journeydata_clean!N703)</f>
        <v>9.6000000019557774</v>
      </c>
      <c r="D704" s="19">
        <f>IF(Taxi_journeydata_clean!K703="","",Taxi_journeydata_clean!K703)</f>
        <v>8.5</v>
      </c>
      <c r="F704" s="19">
        <f>IF(Taxi_journeydata_clean!K703="","",Constant+Dist_Mult*Fare_analysis!B704+Dur_Mult*Fare_analysis!C704)</f>
        <v>8.5640000007236381</v>
      </c>
      <c r="G704" s="19">
        <f>IF(Taxi_journeydata_clean!K703="","",F704*(1+1/EXP(B704)))</f>
        <v>9.9241124380182324</v>
      </c>
      <c r="H704" s="30">
        <f>IF(Taxi_journeydata_clean!K703="","",(G704-F704)/F704)</f>
        <v>0.1588174261069206</v>
      </c>
      <c r="I704" s="31">
        <f>IF(Taxi_journeydata_clean!K703="","",ROUND(ROUNDUP(H704,1),1))</f>
        <v>0.2</v>
      </c>
      <c r="J704" s="32">
        <f>IF(Taxi_journeydata_clean!K703="","",IF(I704&gt;200%,'Taxi_location&amp;demand'!F717,VLOOKUP(I704,'Taxi_location&amp;demand'!$E$5:$F$26,2,FALSE)))</f>
        <v>-2.1210000000000003E-2</v>
      </c>
      <c r="K704" s="32">
        <f>IF(Taxi_journeydata_clean!K703="","",1+J704)</f>
        <v>0.97879000000000005</v>
      </c>
      <c r="M704" s="19">
        <f>IF(Taxi_journeydata_clean!K703="","",F704*(1+R_/EXP(B704)))</f>
        <v>12.092993292694427</v>
      </c>
      <c r="N704" s="30">
        <f>IF(Taxi_journeydata_clean!K703="","",(M704-F704)/F704)</f>
        <v>0.41207301397391372</v>
      </c>
      <c r="O704" s="31">
        <f>IF(Taxi_journeydata_clean!K703="","",ROUND(ROUNDUP(N704,1),1))</f>
        <v>0.5</v>
      </c>
      <c r="P704" s="32">
        <f>IF(Taxi_journeydata_clean!K703="","",IF(O704&gt;200%,'Taxi_location&amp;demand'!F717,VLOOKUP(O704,'Taxi_location&amp;demand'!$E$5:$F$26,2,FALSE)))</f>
        <v>-6.7670000000000008E-2</v>
      </c>
      <c r="Q704" s="32">
        <f>IF(Taxi_journeydata_clean!K703="","",1+P704)</f>
        <v>0.93232999999999999</v>
      </c>
      <c r="S704" t="str">
        <f>IF(Taxi_journeydata_clean!K703="","",VLOOKUP(Taxi_journeydata_clean!G703,'Taxi_location&amp;demand'!$A$5:$B$269,2,FALSE))</f>
        <v>A</v>
      </c>
      <c r="T704" t="str">
        <f>IF(Taxi_journeydata_clean!K703="","",VLOOKUP(Taxi_journeydata_clean!H703,'Taxi_location&amp;demand'!$A$5:$B$269,2,FALSE))</f>
        <v>A</v>
      </c>
      <c r="U704" t="str">
        <f>IF(Taxi_journeydata_clean!K703="","",IF(OR(S704="A",T704="A"),"Y","N"))</f>
        <v>Y</v>
      </c>
    </row>
    <row r="705" spans="2:21" x14ac:dyDescent="0.35">
      <c r="B705">
        <f>IF(Taxi_journeydata_clean!J704="","",Taxi_journeydata_clean!J704)</f>
        <v>2.15</v>
      </c>
      <c r="C705" s="18">
        <f>IF(Taxi_journeydata_clean!J704="","",Taxi_journeydata_clean!N704)</f>
        <v>13.966666662599891</v>
      </c>
      <c r="D705" s="19">
        <f>IF(Taxi_journeydata_clean!K704="","",Taxi_journeydata_clean!K704)</f>
        <v>10.5</v>
      </c>
      <c r="F705" s="19">
        <f>IF(Taxi_journeydata_clean!K704="","",Constant+Dist_Mult*Fare_analysis!B705+Dur_Mult*Fare_analysis!C705)</f>
        <v>10.73766666516196</v>
      </c>
      <c r="G705" s="19">
        <f>IF(Taxi_journeydata_clean!K704="","",F705*(1+1/EXP(B705)))</f>
        <v>11.988434723105906</v>
      </c>
      <c r="H705" s="30">
        <f>IF(Taxi_journeydata_clean!K704="","",(G705-F705)/F705)</f>
        <v>0.11648415777349704</v>
      </c>
      <c r="I705" s="31">
        <f>IF(Taxi_journeydata_clean!K704="","",ROUND(ROUNDUP(H705,1),1))</f>
        <v>0.2</v>
      </c>
      <c r="J705" s="32">
        <f>IF(Taxi_journeydata_clean!K704="","",IF(I705&gt;200%,'Taxi_location&amp;demand'!F718,VLOOKUP(I705,'Taxi_location&amp;demand'!$E$5:$F$26,2,FALSE)))</f>
        <v>-2.1210000000000003E-2</v>
      </c>
      <c r="K705" s="32">
        <f>IF(Taxi_journeydata_clean!K704="","",1+J705)</f>
        <v>0.97879000000000005</v>
      </c>
      <c r="M705" s="19">
        <f>IF(Taxi_journeydata_clean!K704="","",F705*(1+R_/EXP(B705)))</f>
        <v>13.982951367561506</v>
      </c>
      <c r="N705" s="30">
        <f>IF(Taxi_journeydata_clean!K704="","",(M705-F705)/F705)</f>
        <v>0.30223369784133602</v>
      </c>
      <c r="O705" s="31">
        <f>IF(Taxi_journeydata_clean!K704="","",ROUND(ROUNDUP(N705,1),1))</f>
        <v>0.4</v>
      </c>
      <c r="P705" s="32">
        <f>IF(Taxi_journeydata_clean!K704="","",IF(O705&gt;200%,'Taxi_location&amp;demand'!F718,VLOOKUP(O705,'Taxi_location&amp;demand'!$E$5:$F$26,2,FALSE)))</f>
        <v>-4.6460000000000001E-2</v>
      </c>
      <c r="Q705" s="32">
        <f>IF(Taxi_journeydata_clean!K704="","",1+P705)</f>
        <v>0.95354000000000005</v>
      </c>
      <c r="S705" t="str">
        <f>IF(Taxi_journeydata_clean!K704="","",VLOOKUP(Taxi_journeydata_clean!G704,'Taxi_location&amp;demand'!$A$5:$B$269,2,FALSE))</f>
        <v>Q</v>
      </c>
      <c r="T705" t="str">
        <f>IF(Taxi_journeydata_clean!K704="","",VLOOKUP(Taxi_journeydata_clean!H704,'Taxi_location&amp;demand'!$A$5:$B$269,2,FALSE))</f>
        <v>Q</v>
      </c>
      <c r="U705" t="str">
        <f>IF(Taxi_journeydata_clean!K704="","",IF(OR(S705="A",T705="A"),"Y","N"))</f>
        <v>N</v>
      </c>
    </row>
    <row r="706" spans="2:21" x14ac:dyDescent="0.35">
      <c r="B706">
        <f>IF(Taxi_journeydata_clean!J705="","",Taxi_journeydata_clean!J705)</f>
        <v>2.0099999999999998</v>
      </c>
      <c r="C706" s="18">
        <f>IF(Taxi_journeydata_clean!J705="","",Taxi_journeydata_clean!N705)</f>
        <v>20.483333333395422</v>
      </c>
      <c r="D706" s="19">
        <f>IF(Taxi_journeydata_clean!K705="","",Taxi_journeydata_clean!K705)</f>
        <v>10.5</v>
      </c>
      <c r="F706" s="19">
        <f>IF(Taxi_journeydata_clean!K705="","",Constant+Dist_Mult*Fare_analysis!B706+Dur_Mult*Fare_analysis!C706)</f>
        <v>12.896833333356305</v>
      </c>
      <c r="G706" s="19">
        <f>IF(Taxi_journeydata_clean!K705="","",F706*(1+1/EXP(B706)))</f>
        <v>14.624862939117184</v>
      </c>
      <c r="H706" s="30">
        <f>IF(Taxi_journeydata_clean!K705="","",(G706-F706)/F706)</f>
        <v>0.1339886746688051</v>
      </c>
      <c r="I706" s="31">
        <f>IF(Taxi_journeydata_clean!K705="","",ROUND(ROUNDUP(H706,1),1))</f>
        <v>0.2</v>
      </c>
      <c r="J706" s="32">
        <f>IF(Taxi_journeydata_clean!K705="","",IF(I706&gt;200%,'Taxi_location&amp;demand'!F719,VLOOKUP(I706,'Taxi_location&amp;demand'!$E$5:$F$26,2,FALSE)))</f>
        <v>-2.1210000000000003E-2</v>
      </c>
      <c r="K706" s="32">
        <f>IF(Taxi_journeydata_clean!K705="","",1+J706)</f>
        <v>0.97879000000000005</v>
      </c>
      <c r="M706" s="19">
        <f>IF(Taxi_journeydata_clean!K705="","",F706*(1+R_/EXP(B706)))</f>
        <v>17.380436835421932</v>
      </c>
      <c r="N706" s="30">
        <f>IF(Taxi_journeydata_clean!K705="","",(M706-F706)/F706)</f>
        <v>0.34765150375862092</v>
      </c>
      <c r="O706" s="31">
        <f>IF(Taxi_journeydata_clean!K705="","",ROUND(ROUNDUP(N706,1),1))</f>
        <v>0.4</v>
      </c>
      <c r="P706" s="32">
        <f>IF(Taxi_journeydata_clean!K705="","",IF(O706&gt;200%,'Taxi_location&amp;demand'!F719,VLOOKUP(O706,'Taxi_location&amp;demand'!$E$5:$F$26,2,FALSE)))</f>
        <v>-4.6460000000000001E-2</v>
      </c>
      <c r="Q706" s="32">
        <f>IF(Taxi_journeydata_clean!K705="","",1+P706)</f>
        <v>0.95354000000000005</v>
      </c>
      <c r="S706" t="str">
        <f>IF(Taxi_journeydata_clean!K705="","",VLOOKUP(Taxi_journeydata_clean!G705,'Taxi_location&amp;demand'!$A$5:$B$269,2,FALSE))</f>
        <v>A</v>
      </c>
      <c r="T706" t="str">
        <f>IF(Taxi_journeydata_clean!K705="","",VLOOKUP(Taxi_journeydata_clean!H705,'Taxi_location&amp;demand'!$A$5:$B$269,2,FALSE))</f>
        <v>A</v>
      </c>
      <c r="U706" t="str">
        <f>IF(Taxi_journeydata_clean!K705="","",IF(OR(S706="A",T706="A"),"Y","N"))</f>
        <v>Y</v>
      </c>
    </row>
    <row r="707" spans="2:21" x14ac:dyDescent="0.35">
      <c r="B707">
        <f>IF(Taxi_journeydata_clean!J706="","",Taxi_journeydata_clean!J706)</f>
        <v>1.28</v>
      </c>
      <c r="C707" s="18">
        <f>IF(Taxi_journeydata_clean!J706="","",Taxi_journeydata_clean!N706)</f>
        <v>8.1666666688397527</v>
      </c>
      <c r="D707" s="19">
        <f>IF(Taxi_journeydata_clean!K706="","",Taxi_journeydata_clean!K706)</f>
        <v>7.5</v>
      </c>
      <c r="F707" s="19">
        <f>IF(Taxi_journeydata_clean!K706="","",Constant+Dist_Mult*Fare_analysis!B707+Dur_Mult*Fare_analysis!C707)</f>
        <v>7.0256666674707091</v>
      </c>
      <c r="G707" s="19">
        <f>IF(Taxi_journeydata_clean!K706="","",F707*(1+1/EXP(B707)))</f>
        <v>8.9790640615782547</v>
      </c>
      <c r="H707" s="30">
        <f>IF(Taxi_journeydata_clean!K706="","",(G707-F707)/F707)</f>
        <v>0.27803730045319425</v>
      </c>
      <c r="I707" s="31">
        <f>IF(Taxi_journeydata_clean!K706="","",ROUND(ROUNDUP(H707,1),1))</f>
        <v>0.3</v>
      </c>
      <c r="J707" s="32">
        <f>IF(Taxi_journeydata_clean!K706="","",IF(I707&gt;200%,'Taxi_location&amp;demand'!F720,VLOOKUP(I707,'Taxi_location&amp;demand'!$E$5:$F$26,2,FALSE)))</f>
        <v>-3.4340000000000002E-2</v>
      </c>
      <c r="K707" s="32">
        <f>IF(Taxi_journeydata_clean!K706="","",1+J707)</f>
        <v>0.96565999999999996</v>
      </c>
      <c r="M707" s="19">
        <f>IF(Taxi_journeydata_clean!K706="","",F707*(1+R_/EXP(B707)))</f>
        <v>12.094016982736324</v>
      </c>
      <c r="N707" s="30">
        <f>IF(Taxi_journeydata_clean!K706="","",(M707-F707)/F707)</f>
        <v>0.72140489367826188</v>
      </c>
      <c r="O707" s="31">
        <f>IF(Taxi_journeydata_clean!K706="","",ROUND(ROUNDUP(N707,1),1))</f>
        <v>0.8</v>
      </c>
      <c r="P707" s="32">
        <f>IF(Taxi_journeydata_clean!K706="","",IF(O707&gt;200%,'Taxi_location&amp;demand'!F720,VLOOKUP(O707,'Taxi_location&amp;demand'!$E$5:$F$26,2,FALSE)))</f>
        <v>-0.1515</v>
      </c>
      <c r="Q707" s="32">
        <f>IF(Taxi_journeydata_clean!K706="","",1+P707)</f>
        <v>0.84850000000000003</v>
      </c>
      <c r="S707" t="str">
        <f>IF(Taxi_journeydata_clean!K706="","",VLOOKUP(Taxi_journeydata_clean!G706,'Taxi_location&amp;demand'!$A$5:$B$269,2,FALSE))</f>
        <v>A</v>
      </c>
      <c r="T707" t="str">
        <f>IF(Taxi_journeydata_clean!K706="","",VLOOKUP(Taxi_journeydata_clean!H706,'Taxi_location&amp;demand'!$A$5:$B$269,2,FALSE))</f>
        <v>A</v>
      </c>
      <c r="U707" t="str">
        <f>IF(Taxi_journeydata_clean!K706="","",IF(OR(S707="A",T707="A"),"Y","N"))</f>
        <v>Y</v>
      </c>
    </row>
    <row r="708" spans="2:21" x14ac:dyDescent="0.35">
      <c r="B708">
        <f>IF(Taxi_journeydata_clean!J707="","",Taxi_journeydata_clean!J707)</f>
        <v>5.75</v>
      </c>
      <c r="C708" s="18">
        <f>IF(Taxi_journeydata_clean!J707="","",Taxi_journeydata_clean!N707)</f>
        <v>20.249999997904524</v>
      </c>
      <c r="D708" s="19">
        <f>IF(Taxi_journeydata_clean!K707="","",Taxi_journeydata_clean!K707)</f>
        <v>20.5</v>
      </c>
      <c r="F708" s="19">
        <f>IF(Taxi_journeydata_clean!K707="","",Constant+Dist_Mult*Fare_analysis!B708+Dur_Mult*Fare_analysis!C708)</f>
        <v>19.542499999224674</v>
      </c>
      <c r="G708" s="19">
        <f>IF(Taxi_journeydata_clean!K707="","",F708*(1+1/EXP(B708)))</f>
        <v>19.604699492937996</v>
      </c>
      <c r="H708" s="30">
        <f>IF(Taxi_journeydata_clean!K707="","",(G708-F708)/F708)</f>
        <v>3.1827807965096599E-3</v>
      </c>
      <c r="I708" s="31">
        <f>IF(Taxi_journeydata_clean!K707="","",ROUND(ROUNDUP(H708,1),1))</f>
        <v>0.1</v>
      </c>
      <c r="J708" s="32">
        <f>IF(Taxi_journeydata_clean!K707="","",IF(I708&gt;200%,'Taxi_location&amp;demand'!F721,VLOOKUP(I708,'Taxi_location&amp;demand'!$E$5:$F$26,2,FALSE)))</f>
        <v>-9.0899999999999991E-3</v>
      </c>
      <c r="K708" s="32">
        <f>IF(Taxi_journeydata_clean!K707="","",1+J708)</f>
        <v>0.99090999999999996</v>
      </c>
      <c r="M708" s="19">
        <f>IF(Taxi_journeydata_clean!K707="","",F708*(1+R_/EXP(B708)))</f>
        <v>19.703884889223108</v>
      </c>
      <c r="N708" s="30">
        <f>IF(Taxi_journeydata_clean!K707="","",(M708-F708)/F708)</f>
        <v>8.2581496740353998E-3</v>
      </c>
      <c r="O708" s="31">
        <f>IF(Taxi_journeydata_clean!K707="","",ROUND(ROUNDUP(N708,1),1))</f>
        <v>0.1</v>
      </c>
      <c r="P708" s="32">
        <f>IF(Taxi_journeydata_clean!K707="","",IF(O708&gt;200%,'Taxi_location&amp;demand'!F721,VLOOKUP(O708,'Taxi_location&amp;demand'!$E$5:$F$26,2,FALSE)))</f>
        <v>-9.0899999999999991E-3</v>
      </c>
      <c r="Q708" s="32">
        <f>IF(Taxi_journeydata_clean!K707="","",1+P708)</f>
        <v>0.99090999999999996</v>
      </c>
      <c r="S708" t="str">
        <f>IF(Taxi_journeydata_clean!K707="","",VLOOKUP(Taxi_journeydata_clean!G707,'Taxi_location&amp;demand'!$A$5:$B$269,2,FALSE))</f>
        <v>B</v>
      </c>
      <c r="T708" t="str">
        <f>IF(Taxi_journeydata_clean!K707="","",VLOOKUP(Taxi_journeydata_clean!H707,'Taxi_location&amp;demand'!$A$5:$B$269,2,FALSE))</f>
        <v>B</v>
      </c>
      <c r="U708" t="str">
        <f>IF(Taxi_journeydata_clean!K707="","",IF(OR(S708="A",T708="A"),"Y","N"))</f>
        <v>N</v>
      </c>
    </row>
    <row r="709" spans="2:21" x14ac:dyDescent="0.35">
      <c r="B709">
        <f>IF(Taxi_journeydata_clean!J708="","",Taxi_journeydata_clean!J708)</f>
        <v>0.45</v>
      </c>
      <c r="C709" s="18">
        <f>IF(Taxi_journeydata_clean!J708="","",Taxi_journeydata_clean!N708)</f>
        <v>3.6333333340007812</v>
      </c>
      <c r="D709" s="19">
        <f>IF(Taxi_journeydata_clean!K708="","",Taxi_journeydata_clean!K708)</f>
        <v>4.5</v>
      </c>
      <c r="F709" s="19">
        <f>IF(Taxi_journeydata_clean!K708="","",Constant+Dist_Mult*Fare_analysis!B709+Dur_Mult*Fare_analysis!C709)</f>
        <v>3.8543333335802887</v>
      </c>
      <c r="G709" s="19">
        <f>IF(Taxi_journeydata_clean!K708="","",F709*(1+1/EXP(B709)))</f>
        <v>6.3119647728052755</v>
      </c>
      <c r="H709" s="30">
        <f>IF(Taxi_journeydata_clean!K708="","",(G709-F709)/F709)</f>
        <v>0.63762815162177311</v>
      </c>
      <c r="I709" s="31">
        <f>IF(Taxi_journeydata_clean!K708="","",ROUND(ROUNDUP(H709,1),1))</f>
        <v>0.7</v>
      </c>
      <c r="J709" s="32">
        <f>IF(Taxi_journeydata_clean!K708="","",IF(I709&gt;200%,'Taxi_location&amp;demand'!F722,VLOOKUP(I709,'Taxi_location&amp;demand'!$E$5:$F$26,2,FALSE)))</f>
        <v>-0.1111</v>
      </c>
      <c r="K709" s="32">
        <f>IF(Taxi_journeydata_clean!K708="","",1+J709)</f>
        <v>0.88890000000000002</v>
      </c>
      <c r="M709" s="19">
        <f>IF(Taxi_journeydata_clean!K708="","",F709*(1+R_/EXP(B709)))</f>
        <v>10.230986193554807</v>
      </c>
      <c r="N709" s="30">
        <f>IF(Taxi_journeydata_clean!K708="","",(M709-F709)/F709)</f>
        <v>1.6544113619906475</v>
      </c>
      <c r="O709" s="31">
        <f>IF(Taxi_journeydata_clean!K708="","",ROUND(ROUNDUP(N709,1),1))</f>
        <v>1.7</v>
      </c>
      <c r="P709" s="32">
        <f>IF(Taxi_journeydata_clean!K708="","",IF(O709&gt;200%,'Taxi_location&amp;demand'!F722,VLOOKUP(O709,'Taxi_location&amp;demand'!$E$5:$F$26,2,FALSE)))</f>
        <v>-0.72719999999999996</v>
      </c>
      <c r="Q709" s="32">
        <f>IF(Taxi_journeydata_clean!K708="","",1+P709)</f>
        <v>0.27280000000000004</v>
      </c>
      <c r="S709" t="str">
        <f>IF(Taxi_journeydata_clean!K708="","",VLOOKUP(Taxi_journeydata_clean!G708,'Taxi_location&amp;demand'!$A$5:$B$269,2,FALSE))</f>
        <v>A</v>
      </c>
      <c r="T709" t="str">
        <f>IF(Taxi_journeydata_clean!K708="","",VLOOKUP(Taxi_journeydata_clean!H708,'Taxi_location&amp;demand'!$A$5:$B$269,2,FALSE))</f>
        <v>A</v>
      </c>
      <c r="U709" t="str">
        <f>IF(Taxi_journeydata_clean!K708="","",IF(OR(S709="A",T709="A"),"Y","N"))</f>
        <v>Y</v>
      </c>
    </row>
    <row r="710" spans="2:21" x14ac:dyDescent="0.35">
      <c r="B710">
        <f>IF(Taxi_journeydata_clean!J709="","",Taxi_journeydata_clean!J709)</f>
        <v>3.69</v>
      </c>
      <c r="C710" s="18">
        <f>IF(Taxi_journeydata_clean!J709="","",Taxi_journeydata_clean!N709)</f>
        <v>11.733333331067115</v>
      </c>
      <c r="D710" s="19">
        <f>IF(Taxi_journeydata_clean!K709="","",Taxi_journeydata_clean!K709)</f>
        <v>13</v>
      </c>
      <c r="F710" s="19">
        <f>IF(Taxi_journeydata_clean!K709="","",Constant+Dist_Mult*Fare_analysis!B710+Dur_Mult*Fare_analysis!C710)</f>
        <v>12.683333332494833</v>
      </c>
      <c r="G710" s="19">
        <f>IF(Taxi_journeydata_clean!K709="","",F710*(1+1/EXP(B710)))</f>
        <v>13.000061558376762</v>
      </c>
      <c r="H710" s="30">
        <f>IF(Taxi_journeydata_clean!K709="","",(G710-F710)/F710)</f>
        <v>2.4972002042276099E-2</v>
      </c>
      <c r="I710" s="31">
        <f>IF(Taxi_journeydata_clean!K709="","",ROUND(ROUNDUP(H710,1),1))</f>
        <v>0.1</v>
      </c>
      <c r="J710" s="32">
        <f>IF(Taxi_journeydata_clean!K709="","",IF(I710&gt;200%,'Taxi_location&amp;demand'!F723,VLOOKUP(I710,'Taxi_location&amp;demand'!$E$5:$F$26,2,FALSE)))</f>
        <v>-9.0899999999999991E-3</v>
      </c>
      <c r="K710" s="32">
        <f>IF(Taxi_journeydata_clean!K709="","",1+J710)</f>
        <v>0.99090999999999996</v>
      </c>
      <c r="M710" s="19">
        <f>IF(Taxi_journeydata_clean!K709="","",F710*(1+R_/EXP(B710)))</f>
        <v>13.505126997390969</v>
      </c>
      <c r="N710" s="30">
        <f>IF(Taxi_journeydata_clean!K709="","",(M710-F710)/F710)</f>
        <v>6.4793193031574117E-2</v>
      </c>
      <c r="O710" s="31">
        <f>IF(Taxi_journeydata_clean!K709="","",ROUND(ROUNDUP(N710,1),1))</f>
        <v>0.1</v>
      </c>
      <c r="P710" s="32">
        <f>IF(Taxi_journeydata_clean!K709="","",IF(O710&gt;200%,'Taxi_location&amp;demand'!F723,VLOOKUP(O710,'Taxi_location&amp;demand'!$E$5:$F$26,2,FALSE)))</f>
        <v>-9.0899999999999991E-3</v>
      </c>
      <c r="Q710" s="32">
        <f>IF(Taxi_journeydata_clean!K709="","",1+P710)</f>
        <v>0.99090999999999996</v>
      </c>
      <c r="S710" t="str">
        <f>IF(Taxi_journeydata_clean!K709="","",VLOOKUP(Taxi_journeydata_clean!G709,'Taxi_location&amp;demand'!$A$5:$B$269,2,FALSE))</f>
        <v>Q</v>
      </c>
      <c r="T710" t="str">
        <f>IF(Taxi_journeydata_clean!K709="","",VLOOKUP(Taxi_journeydata_clean!H709,'Taxi_location&amp;demand'!$A$5:$B$269,2,FALSE))</f>
        <v>Q</v>
      </c>
      <c r="U710" t="str">
        <f>IF(Taxi_journeydata_clean!K709="","",IF(OR(S710="A",T710="A"),"Y","N"))</f>
        <v>N</v>
      </c>
    </row>
    <row r="711" spans="2:21" x14ac:dyDescent="0.35">
      <c r="B711">
        <f>IF(Taxi_journeydata_clean!J710="","",Taxi_journeydata_clean!J710)</f>
        <v>3</v>
      </c>
      <c r="C711" s="18">
        <f>IF(Taxi_journeydata_clean!J710="","",Taxi_journeydata_clean!N710)</f>
        <v>16.88333333004266</v>
      </c>
      <c r="D711" s="19">
        <f>IF(Taxi_journeydata_clean!K710="","",Taxi_journeydata_clean!K710)</f>
        <v>14.5</v>
      </c>
      <c r="F711" s="19">
        <f>IF(Taxi_journeydata_clean!K710="","",Constant+Dist_Mult*Fare_analysis!B711+Dur_Mult*Fare_analysis!C711)</f>
        <v>13.346833332115786</v>
      </c>
      <c r="G711" s="19">
        <f>IF(Taxi_journeydata_clean!K710="","",F711*(1+1/EXP(B711)))</f>
        <v>14.011333035716317</v>
      </c>
      <c r="H711" s="30">
        <f>IF(Taxi_journeydata_clean!K710="","",(G711-F711)/F711)</f>
        <v>4.9787068367863785E-2</v>
      </c>
      <c r="I711" s="31">
        <f>IF(Taxi_journeydata_clean!K710="","",ROUND(ROUNDUP(H711,1),1))</f>
        <v>0.1</v>
      </c>
      <c r="J711" s="32">
        <f>IF(Taxi_journeydata_clean!K710="","",IF(I711&gt;200%,'Taxi_location&amp;demand'!F724,VLOOKUP(I711,'Taxi_location&amp;demand'!$E$5:$F$26,2,FALSE)))</f>
        <v>-9.0899999999999991E-3</v>
      </c>
      <c r="K711" s="32">
        <f>IF(Taxi_journeydata_clean!K710="","",1+J711)</f>
        <v>0.99090999999999996</v>
      </c>
      <c r="M711" s="19">
        <f>IF(Taxi_journeydata_clean!K710="","",F711*(1+R_/EXP(B711)))</f>
        <v>15.070966523035898</v>
      </c>
      <c r="N711" s="30">
        <f>IF(Taxi_journeydata_clean!K710="","",(M711-F711)/F711)</f>
        <v>0.12917919539546663</v>
      </c>
      <c r="O711" s="31">
        <f>IF(Taxi_journeydata_clean!K710="","",ROUND(ROUNDUP(N711,1),1))</f>
        <v>0.2</v>
      </c>
      <c r="P711" s="32">
        <f>IF(Taxi_journeydata_clean!K710="","",IF(O711&gt;200%,'Taxi_location&amp;demand'!F724,VLOOKUP(O711,'Taxi_location&amp;demand'!$E$5:$F$26,2,FALSE)))</f>
        <v>-2.1210000000000003E-2</v>
      </c>
      <c r="Q711" s="32">
        <f>IF(Taxi_journeydata_clean!K710="","",1+P711)</f>
        <v>0.97879000000000005</v>
      </c>
      <c r="S711" t="str">
        <f>IF(Taxi_journeydata_clean!K710="","",VLOOKUP(Taxi_journeydata_clean!G710,'Taxi_location&amp;demand'!$A$5:$B$269,2,FALSE))</f>
        <v>A</v>
      </c>
      <c r="T711" t="str">
        <f>IF(Taxi_journeydata_clean!K710="","",VLOOKUP(Taxi_journeydata_clean!H710,'Taxi_location&amp;demand'!$A$5:$B$269,2,FALSE))</f>
        <v>Bx</v>
      </c>
      <c r="U711" t="str">
        <f>IF(Taxi_journeydata_clean!K710="","",IF(OR(S711="A",T711="A"),"Y","N"))</f>
        <v>Y</v>
      </c>
    </row>
    <row r="712" spans="2:21" x14ac:dyDescent="0.35">
      <c r="B712">
        <f>IF(Taxi_journeydata_clean!J711="","",Taxi_journeydata_clean!J711)</f>
        <v>1.27</v>
      </c>
      <c r="C712" s="18">
        <f>IF(Taxi_journeydata_clean!J711="","",Taxi_journeydata_clean!N711)</f>
        <v>6.9833333312999457</v>
      </c>
      <c r="D712" s="19">
        <f>IF(Taxi_journeydata_clean!K711="","",Taxi_journeydata_clean!K711)</f>
        <v>7</v>
      </c>
      <c r="F712" s="19">
        <f>IF(Taxi_journeydata_clean!K711="","",Constant+Dist_Mult*Fare_analysis!B712+Dur_Mult*Fare_analysis!C712)</f>
        <v>6.5698333325809797</v>
      </c>
      <c r="G712" s="19">
        <f>IF(Taxi_journeydata_clean!K711="","",F712*(1+1/EXP(B712)))</f>
        <v>8.4148502821833535</v>
      </c>
      <c r="H712" s="30">
        <f>IF(Taxi_journeydata_clean!K711="","",(G712-F712)/F712)</f>
        <v>0.28083162177837973</v>
      </c>
      <c r="I712" s="31">
        <f>IF(Taxi_journeydata_clean!K711="","",ROUND(ROUNDUP(H712,1),1))</f>
        <v>0.3</v>
      </c>
      <c r="J712" s="32">
        <f>IF(Taxi_journeydata_clean!K711="","",IF(I712&gt;200%,'Taxi_location&amp;demand'!F725,VLOOKUP(I712,'Taxi_location&amp;demand'!$E$5:$F$26,2,FALSE)))</f>
        <v>-3.4340000000000002E-2</v>
      </c>
      <c r="K712" s="32">
        <f>IF(Taxi_journeydata_clean!K711="","",1+J712)</f>
        <v>0.96565999999999996</v>
      </c>
      <c r="M712" s="19">
        <f>IF(Taxi_journeydata_clean!K711="","",F712*(1+R_/EXP(B712)))</f>
        <v>11.356976115916115</v>
      </c>
      <c r="N712" s="30">
        <f>IF(Taxi_journeydata_clean!K711="","",(M712-F712)/F712)</f>
        <v>0.7286551333950646</v>
      </c>
      <c r="O712" s="31">
        <f>IF(Taxi_journeydata_clean!K711="","",ROUND(ROUNDUP(N712,1),1))</f>
        <v>0.8</v>
      </c>
      <c r="P712" s="32">
        <f>IF(Taxi_journeydata_clean!K711="","",IF(O712&gt;200%,'Taxi_location&amp;demand'!F725,VLOOKUP(O712,'Taxi_location&amp;demand'!$E$5:$F$26,2,FALSE)))</f>
        <v>-0.1515</v>
      </c>
      <c r="Q712" s="32">
        <f>IF(Taxi_journeydata_clean!K711="","",1+P712)</f>
        <v>0.84850000000000003</v>
      </c>
      <c r="S712" t="str">
        <f>IF(Taxi_journeydata_clean!K711="","",VLOOKUP(Taxi_journeydata_clean!G711,'Taxi_location&amp;demand'!$A$5:$B$269,2,FALSE))</f>
        <v>A</v>
      </c>
      <c r="T712" t="str">
        <f>IF(Taxi_journeydata_clean!K711="","",VLOOKUP(Taxi_journeydata_clean!H711,'Taxi_location&amp;demand'!$A$5:$B$269,2,FALSE))</f>
        <v>A</v>
      </c>
      <c r="U712" t="str">
        <f>IF(Taxi_journeydata_clean!K711="","",IF(OR(S712="A",T712="A"),"Y","N"))</f>
        <v>Y</v>
      </c>
    </row>
    <row r="713" spans="2:21" x14ac:dyDescent="0.35">
      <c r="B713">
        <f>IF(Taxi_journeydata_clean!J712="","",Taxi_journeydata_clean!J712)</f>
        <v>12.26</v>
      </c>
      <c r="C713" s="18">
        <f>IF(Taxi_journeydata_clean!J712="","",Taxi_journeydata_clean!N712)</f>
        <v>59.866666663438082</v>
      </c>
      <c r="D713" s="19">
        <f>IF(Taxi_journeydata_clean!K712="","",Taxi_journeydata_clean!K712)</f>
        <v>51</v>
      </c>
      <c r="F713" s="19">
        <f>IF(Taxi_journeydata_clean!K712="","",Constant+Dist_Mult*Fare_analysis!B713+Dur_Mult*Fare_analysis!C713)</f>
        <v>45.918666665472088</v>
      </c>
      <c r="G713" s="19">
        <f>IF(Taxi_journeydata_clean!K712="","",F713*(1+1/EXP(B713)))</f>
        <v>45.918884205370247</v>
      </c>
      <c r="H713" s="30">
        <f>IF(Taxi_journeydata_clean!K712="","",(G713-F713)/F713)</f>
        <v>4.7375046785227898E-6</v>
      </c>
      <c r="I713" s="31">
        <f>IF(Taxi_journeydata_clean!K712="","",ROUND(ROUNDUP(H713,1),1))</f>
        <v>0.1</v>
      </c>
      <c r="J713" s="32">
        <f>IF(Taxi_journeydata_clean!K712="","",IF(I713&gt;200%,'Taxi_location&amp;demand'!F726,VLOOKUP(I713,'Taxi_location&amp;demand'!$E$5:$F$26,2,FALSE)))</f>
        <v>-9.0899999999999991E-3</v>
      </c>
      <c r="K713" s="32">
        <f>IF(Taxi_journeydata_clean!K712="","",1+J713)</f>
        <v>0.99090999999999996</v>
      </c>
      <c r="M713" s="19">
        <f>IF(Taxi_journeydata_clean!K712="","",F713*(1+R_/EXP(B713)))</f>
        <v>45.919231101779189</v>
      </c>
      <c r="N713" s="30">
        <f>IF(Taxi_journeydata_clean!K712="","",(M713-F713)/F713)</f>
        <v>1.229208833987695E-5</v>
      </c>
      <c r="O713" s="31">
        <f>IF(Taxi_journeydata_clean!K712="","",ROUND(ROUNDUP(N713,1),1))</f>
        <v>0.1</v>
      </c>
      <c r="P713" s="32">
        <f>IF(Taxi_journeydata_clean!K712="","",IF(O713&gt;200%,'Taxi_location&amp;demand'!F726,VLOOKUP(O713,'Taxi_location&amp;demand'!$E$5:$F$26,2,FALSE)))</f>
        <v>-9.0899999999999991E-3</v>
      </c>
      <c r="Q713" s="32">
        <f>IF(Taxi_journeydata_clean!K712="","",1+P713)</f>
        <v>0.99090999999999996</v>
      </c>
      <c r="S713" t="str">
        <f>IF(Taxi_journeydata_clean!K712="","",VLOOKUP(Taxi_journeydata_clean!G712,'Taxi_location&amp;demand'!$A$5:$B$269,2,FALSE))</f>
        <v>B</v>
      </c>
      <c r="T713" t="str">
        <f>IF(Taxi_journeydata_clean!K712="","",VLOOKUP(Taxi_journeydata_clean!H712,'Taxi_location&amp;demand'!$A$5:$B$269,2,FALSE))</f>
        <v>Q</v>
      </c>
      <c r="U713" t="str">
        <f>IF(Taxi_journeydata_clean!K712="","",IF(OR(S713="A",T713="A"),"Y","N"))</f>
        <v>N</v>
      </c>
    </row>
    <row r="714" spans="2:21" x14ac:dyDescent="0.35">
      <c r="B714">
        <f>IF(Taxi_journeydata_clean!J713="","",Taxi_journeydata_clean!J713)</f>
        <v>0.91</v>
      </c>
      <c r="C714" s="18">
        <f>IF(Taxi_journeydata_clean!J713="","",Taxi_journeydata_clean!N713)</f>
        <v>5.7333333324640989</v>
      </c>
      <c r="D714" s="19">
        <f>IF(Taxi_journeydata_clean!K713="","",Taxi_journeydata_clean!K713)</f>
        <v>5.5</v>
      </c>
      <c r="F714" s="19">
        <f>IF(Taxi_journeydata_clean!K713="","",Constant+Dist_Mult*Fare_analysis!B714+Dur_Mult*Fare_analysis!C714)</f>
        <v>5.4593333330117169</v>
      </c>
      <c r="G714" s="19">
        <f>IF(Taxi_journeydata_clean!K713="","",F714*(1+1/EXP(B714)))</f>
        <v>7.6568472466232214</v>
      </c>
      <c r="H714" s="30">
        <f>IF(Taxi_journeydata_clean!K713="","",(G714-F714)/F714)</f>
        <v>0.40252422403363591</v>
      </c>
      <c r="I714" s="31">
        <f>IF(Taxi_journeydata_clean!K713="","",ROUND(ROUNDUP(H714,1),1))</f>
        <v>0.5</v>
      </c>
      <c r="J714" s="32">
        <f>IF(Taxi_journeydata_clean!K713="","",IF(I714&gt;200%,'Taxi_location&amp;demand'!F727,VLOOKUP(I714,'Taxi_location&amp;demand'!$E$5:$F$26,2,FALSE)))</f>
        <v>-6.7670000000000008E-2</v>
      </c>
      <c r="K714" s="32">
        <f>IF(Taxi_journeydata_clean!K713="","",1+J714)</f>
        <v>0.93232999999999999</v>
      </c>
      <c r="M714" s="19">
        <f>IF(Taxi_journeydata_clean!K713="","",F714*(1+R_/EXP(B714)))</f>
        <v>11.161076547398462</v>
      </c>
      <c r="N714" s="30">
        <f>IF(Taxi_journeydata_clean!K713="","",(M714-F714)/F714)</f>
        <v>1.0444028357655346</v>
      </c>
      <c r="O714" s="31">
        <f>IF(Taxi_journeydata_clean!K713="","",ROUND(ROUNDUP(N714,1),1))</f>
        <v>1.1000000000000001</v>
      </c>
      <c r="P714" s="32">
        <f>IF(Taxi_journeydata_clean!K713="","",IF(O714&gt;200%,'Taxi_location&amp;demand'!F727,VLOOKUP(O714,'Taxi_location&amp;demand'!$E$5:$F$26,2,FALSE)))</f>
        <v>-0.35349999999999998</v>
      </c>
      <c r="Q714" s="32">
        <f>IF(Taxi_journeydata_clean!K713="","",1+P714)</f>
        <v>0.64650000000000007</v>
      </c>
      <c r="S714" t="str">
        <f>IF(Taxi_journeydata_clean!K713="","",VLOOKUP(Taxi_journeydata_clean!G713,'Taxi_location&amp;demand'!$A$5:$B$269,2,FALSE))</f>
        <v>Q</v>
      </c>
      <c r="T714" t="str">
        <f>IF(Taxi_journeydata_clean!K713="","",VLOOKUP(Taxi_journeydata_clean!H713,'Taxi_location&amp;demand'!$A$5:$B$269,2,FALSE))</f>
        <v>Q</v>
      </c>
      <c r="U714" t="str">
        <f>IF(Taxi_journeydata_clean!K713="","",IF(OR(S714="A",T714="A"),"Y","N"))</f>
        <v>N</v>
      </c>
    </row>
    <row r="715" spans="2:21" x14ac:dyDescent="0.35">
      <c r="B715">
        <f>IF(Taxi_journeydata_clean!J714="","",Taxi_journeydata_clean!J714)</f>
        <v>1.17</v>
      </c>
      <c r="C715" s="18">
        <f>IF(Taxi_journeydata_clean!J714="","",Taxi_journeydata_clean!N714)</f>
        <v>6.9166666700039059</v>
      </c>
      <c r="D715" s="19">
        <f>IF(Taxi_journeydata_clean!K714="","",Taxi_journeydata_clean!K714)</f>
        <v>6.5</v>
      </c>
      <c r="F715" s="19">
        <f>IF(Taxi_journeydata_clean!K714="","",Constant+Dist_Mult*Fare_analysis!B715+Dur_Mult*Fare_analysis!C715)</f>
        <v>6.3651666679014447</v>
      </c>
      <c r="G715" s="19">
        <f>IF(Taxi_journeydata_clean!K714="","",F715*(1+1/EXP(B715)))</f>
        <v>8.3407039772630363</v>
      </c>
      <c r="H715" s="30">
        <f>IF(Taxi_journeydata_clean!K714="","",(G715-F715)/F715)</f>
        <v>0.31036694126548514</v>
      </c>
      <c r="I715" s="31">
        <f>IF(Taxi_journeydata_clean!K714="","",ROUND(ROUNDUP(H715,1),1))</f>
        <v>0.4</v>
      </c>
      <c r="J715" s="32">
        <f>IF(Taxi_journeydata_clean!K714="","",IF(I715&gt;200%,'Taxi_location&amp;demand'!F728,VLOOKUP(I715,'Taxi_location&amp;demand'!$E$5:$F$26,2,FALSE)))</f>
        <v>-4.6460000000000001E-2</v>
      </c>
      <c r="K715" s="32">
        <f>IF(Taxi_journeydata_clean!K714="","",1+J715)</f>
        <v>0.95354000000000005</v>
      </c>
      <c r="M715" s="19">
        <f>IF(Taxi_journeydata_clean!K714="","",F715*(1+R_/EXP(B715)))</f>
        <v>11.490961948946316</v>
      </c>
      <c r="N715" s="30">
        <f>IF(Taxi_journeydata_clean!K714="","",(M715-F715)/F715)</f>
        <v>0.80528846273475718</v>
      </c>
      <c r="O715" s="31">
        <f>IF(Taxi_journeydata_clean!K714="","",ROUND(ROUNDUP(N715,1),1))</f>
        <v>0.9</v>
      </c>
      <c r="P715" s="32">
        <f>IF(Taxi_journeydata_clean!K714="","",IF(O715&gt;200%,'Taxi_location&amp;demand'!F728,VLOOKUP(O715,'Taxi_location&amp;demand'!$E$5:$F$26,2,FALSE)))</f>
        <v>-0.19190000000000002</v>
      </c>
      <c r="Q715" s="32">
        <f>IF(Taxi_journeydata_clean!K714="","",1+P715)</f>
        <v>0.80810000000000004</v>
      </c>
      <c r="S715" t="str">
        <f>IF(Taxi_journeydata_clean!K714="","",VLOOKUP(Taxi_journeydata_clean!G714,'Taxi_location&amp;demand'!$A$5:$B$269,2,FALSE))</f>
        <v>A</v>
      </c>
      <c r="T715" t="str">
        <f>IF(Taxi_journeydata_clean!K714="","",VLOOKUP(Taxi_journeydata_clean!H714,'Taxi_location&amp;demand'!$A$5:$B$269,2,FALSE))</f>
        <v>A</v>
      </c>
      <c r="U715" t="str">
        <f>IF(Taxi_journeydata_clean!K714="","",IF(OR(S715="A",T715="A"),"Y","N"))</f>
        <v>Y</v>
      </c>
    </row>
    <row r="716" spans="2:21" x14ac:dyDescent="0.35">
      <c r="B716">
        <f>IF(Taxi_journeydata_clean!J715="","",Taxi_journeydata_clean!J715)</f>
        <v>1.4</v>
      </c>
      <c r="C716" s="18">
        <f>IF(Taxi_journeydata_clean!J715="","",Taxi_journeydata_clean!N715)</f>
        <v>7.2666666680015624</v>
      </c>
      <c r="D716" s="19">
        <f>IF(Taxi_journeydata_clean!K715="","",Taxi_journeydata_clean!K715)</f>
        <v>7</v>
      </c>
      <c r="F716" s="19">
        <f>IF(Taxi_journeydata_clean!K715="","",Constant+Dist_Mult*Fare_analysis!B716+Dur_Mult*Fare_analysis!C716)</f>
        <v>6.9086666671605776</v>
      </c>
      <c r="G716" s="19">
        <f>IF(Taxi_journeydata_clean!K715="","",F716*(1+1/EXP(B716)))</f>
        <v>8.6123228921669543</v>
      </c>
      <c r="H716" s="30">
        <f>IF(Taxi_journeydata_clean!K715="","",(G716-F716)/F716)</f>
        <v>0.24659696394160663</v>
      </c>
      <c r="I716" s="31">
        <f>IF(Taxi_journeydata_clean!K715="","",ROUND(ROUNDUP(H716,1),1))</f>
        <v>0.3</v>
      </c>
      <c r="J716" s="32">
        <f>IF(Taxi_journeydata_clean!K715="","",IF(I716&gt;200%,'Taxi_location&amp;demand'!F729,VLOOKUP(I716,'Taxi_location&amp;demand'!$E$5:$F$26,2,FALSE)))</f>
        <v>-3.4340000000000002E-2</v>
      </c>
      <c r="K716" s="32">
        <f>IF(Taxi_journeydata_clean!K715="","",1+J716)</f>
        <v>0.96565999999999996</v>
      </c>
      <c r="M716" s="19">
        <f>IF(Taxi_journeydata_clean!K715="","",F716*(1+R_/EXP(B716)))</f>
        <v>11.329030179041</v>
      </c>
      <c r="N716" s="30">
        <f>IF(Taxi_journeydata_clean!K715="","",(M716-F716)/F716)</f>
        <v>0.63982874335101869</v>
      </c>
      <c r="O716" s="31">
        <f>IF(Taxi_journeydata_clean!K715="","",ROUND(ROUNDUP(N716,1),1))</f>
        <v>0.7</v>
      </c>
      <c r="P716" s="32">
        <f>IF(Taxi_journeydata_clean!K715="","",IF(O716&gt;200%,'Taxi_location&amp;demand'!F729,VLOOKUP(O716,'Taxi_location&amp;demand'!$E$5:$F$26,2,FALSE)))</f>
        <v>-0.1111</v>
      </c>
      <c r="Q716" s="32">
        <f>IF(Taxi_journeydata_clean!K715="","",1+P716)</f>
        <v>0.88890000000000002</v>
      </c>
      <c r="S716" t="str">
        <f>IF(Taxi_journeydata_clean!K715="","",VLOOKUP(Taxi_journeydata_clean!G715,'Taxi_location&amp;demand'!$A$5:$B$269,2,FALSE))</f>
        <v>A</v>
      </c>
      <c r="T716" t="str">
        <f>IF(Taxi_journeydata_clean!K715="","",VLOOKUP(Taxi_journeydata_clean!H715,'Taxi_location&amp;demand'!$A$5:$B$269,2,FALSE))</f>
        <v>A</v>
      </c>
      <c r="U716" t="str">
        <f>IF(Taxi_journeydata_clean!K715="","",IF(OR(S716="A",T716="A"),"Y","N"))</f>
        <v>Y</v>
      </c>
    </row>
    <row r="717" spans="2:21" x14ac:dyDescent="0.35">
      <c r="B717">
        <f>IF(Taxi_journeydata_clean!J716="","",Taxi_journeydata_clean!J716)</f>
        <v>4.72</v>
      </c>
      <c r="C717" s="18">
        <f>IF(Taxi_journeydata_clean!J716="","",Taxi_journeydata_clean!N716)</f>
        <v>44.683333332650363</v>
      </c>
      <c r="D717" s="19">
        <f>IF(Taxi_journeydata_clean!K716="","",Taxi_journeydata_clean!K716)</f>
        <v>28</v>
      </c>
      <c r="F717" s="19">
        <f>IF(Taxi_journeydata_clean!K716="","",Constant+Dist_Mult*Fare_analysis!B717+Dur_Mult*Fare_analysis!C717)</f>
        <v>26.728833333080637</v>
      </c>
      <c r="G717" s="19">
        <f>IF(Taxi_journeydata_clean!K716="","",F717*(1+1/EXP(B717)))</f>
        <v>26.967125654636533</v>
      </c>
      <c r="H717" s="30">
        <f>IF(Taxi_journeydata_clean!K716="","",(G717-F717)/F717)</f>
        <v>8.9151785484395344E-3</v>
      </c>
      <c r="I717" s="31">
        <f>IF(Taxi_journeydata_clean!K716="","",ROUND(ROUNDUP(H717,1),1))</f>
        <v>0.1</v>
      </c>
      <c r="J717" s="32">
        <f>IF(Taxi_journeydata_clean!K716="","",IF(I717&gt;200%,'Taxi_location&amp;demand'!F730,VLOOKUP(I717,'Taxi_location&amp;demand'!$E$5:$F$26,2,FALSE)))</f>
        <v>-9.0899999999999991E-3</v>
      </c>
      <c r="K717" s="32">
        <f>IF(Taxi_journeydata_clean!K716="","",1+J717)</f>
        <v>0.99090999999999996</v>
      </c>
      <c r="M717" s="19">
        <f>IF(Taxi_journeydata_clean!K716="","",F717*(1+R_/EXP(B717)))</f>
        <v>27.347114573101944</v>
      </c>
      <c r="N717" s="30">
        <f>IF(Taxi_journeydata_clean!K716="","",(M717-F717)/F717)</f>
        <v>2.3131620909772319E-2</v>
      </c>
      <c r="O717" s="31">
        <f>IF(Taxi_journeydata_clean!K716="","",ROUND(ROUNDUP(N717,1),1))</f>
        <v>0.1</v>
      </c>
      <c r="P717" s="32">
        <f>IF(Taxi_journeydata_clean!K716="","",IF(O717&gt;200%,'Taxi_location&amp;demand'!F730,VLOOKUP(O717,'Taxi_location&amp;demand'!$E$5:$F$26,2,FALSE)))</f>
        <v>-9.0899999999999991E-3</v>
      </c>
      <c r="Q717" s="32">
        <f>IF(Taxi_journeydata_clean!K716="","",1+P717)</f>
        <v>0.99090999999999996</v>
      </c>
      <c r="S717" t="str">
        <f>IF(Taxi_journeydata_clean!K716="","",VLOOKUP(Taxi_journeydata_clean!G716,'Taxi_location&amp;demand'!$A$5:$B$269,2,FALSE))</f>
        <v>Bx</v>
      </c>
      <c r="T717" t="str">
        <f>IF(Taxi_journeydata_clean!K716="","",VLOOKUP(Taxi_journeydata_clean!H716,'Taxi_location&amp;demand'!$A$5:$B$269,2,FALSE))</f>
        <v>Bx</v>
      </c>
      <c r="U717" t="str">
        <f>IF(Taxi_journeydata_clean!K716="","",IF(OR(S717="A",T717="A"),"Y","N"))</f>
        <v>N</v>
      </c>
    </row>
    <row r="718" spans="2:21" x14ac:dyDescent="0.35">
      <c r="B718">
        <f>IF(Taxi_journeydata_clean!J717="","",Taxi_journeydata_clean!J717)</f>
        <v>1.62</v>
      </c>
      <c r="C718" s="18">
        <f>IF(Taxi_journeydata_clean!J717="","",Taxi_journeydata_clean!N717)</f>
        <v>14.216666668653488</v>
      </c>
      <c r="D718" s="19">
        <f>IF(Taxi_journeydata_clean!K717="","",Taxi_journeydata_clean!K717)</f>
        <v>10.5</v>
      </c>
      <c r="F718" s="19">
        <f>IF(Taxi_journeydata_clean!K717="","",Constant+Dist_Mult*Fare_analysis!B718+Dur_Mult*Fare_analysis!C718)</f>
        <v>9.8761666674017903</v>
      </c>
      <c r="G718" s="19">
        <f>IF(Taxi_journeydata_clean!K717="","",F718*(1+1/EXP(B718)))</f>
        <v>11.830647202813562</v>
      </c>
      <c r="H718" s="30">
        <f>IF(Taxi_journeydata_clean!K717="","",(G718-F718)/F718)</f>
        <v>0.19789869908361463</v>
      </c>
      <c r="I718" s="31">
        <f>IF(Taxi_journeydata_clean!K717="","",ROUND(ROUNDUP(H718,1),1))</f>
        <v>0.2</v>
      </c>
      <c r="J718" s="32">
        <f>IF(Taxi_journeydata_clean!K717="","",IF(I718&gt;200%,'Taxi_location&amp;demand'!F731,VLOOKUP(I718,'Taxi_location&amp;demand'!$E$5:$F$26,2,FALSE)))</f>
        <v>-2.1210000000000003E-2</v>
      </c>
      <c r="K718" s="32">
        <f>IF(Taxi_journeydata_clean!K717="","",1+J718)</f>
        <v>0.97879000000000005</v>
      </c>
      <c r="M718" s="19">
        <f>IF(Taxi_journeydata_clean!K717="","",F718*(1+R_/EXP(B718)))</f>
        <v>14.947327337379313</v>
      </c>
      <c r="N718" s="30">
        <f>IF(Taxi_journeydata_clean!K717="","",(M718-F718)/F718)</f>
        <v>0.51347459401590256</v>
      </c>
      <c r="O718" s="31">
        <f>IF(Taxi_journeydata_clean!K717="","",ROUND(ROUNDUP(N718,1),1))</f>
        <v>0.6</v>
      </c>
      <c r="P718" s="32">
        <f>IF(Taxi_journeydata_clean!K717="","",IF(O718&gt;200%,'Taxi_location&amp;demand'!F731,VLOOKUP(O718,'Taxi_location&amp;demand'!$E$5:$F$26,2,FALSE)))</f>
        <v>-8.8880000000000001E-2</v>
      </c>
      <c r="Q718" s="32">
        <f>IF(Taxi_journeydata_clean!K717="","",1+P718)</f>
        <v>0.91112000000000004</v>
      </c>
      <c r="S718" t="str">
        <f>IF(Taxi_journeydata_clean!K717="","",VLOOKUP(Taxi_journeydata_clean!G717,'Taxi_location&amp;demand'!$A$5:$B$269,2,FALSE))</f>
        <v>A</v>
      </c>
      <c r="T718" t="str">
        <f>IF(Taxi_journeydata_clean!K717="","",VLOOKUP(Taxi_journeydata_clean!H717,'Taxi_location&amp;demand'!$A$5:$B$269,2,FALSE))</f>
        <v>A</v>
      </c>
      <c r="U718" t="str">
        <f>IF(Taxi_journeydata_clean!K717="","",IF(OR(S718="A",T718="A"),"Y","N"))</f>
        <v>Y</v>
      </c>
    </row>
    <row r="719" spans="2:21" x14ac:dyDescent="0.35">
      <c r="B719">
        <f>IF(Taxi_journeydata_clean!J718="","",Taxi_journeydata_clean!J718)</f>
        <v>2.94</v>
      </c>
      <c r="C719" s="18">
        <f>IF(Taxi_journeydata_clean!J718="","",Taxi_journeydata_clean!N718)</f>
        <v>28.033333338098601</v>
      </c>
      <c r="D719" s="19">
        <f>IF(Taxi_journeydata_clean!K718="","",Taxi_journeydata_clean!K718)</f>
        <v>18.5</v>
      </c>
      <c r="F719" s="19">
        <f>IF(Taxi_journeydata_clean!K718="","",Constant+Dist_Mult*Fare_analysis!B719+Dur_Mult*Fare_analysis!C719)</f>
        <v>17.364333335096482</v>
      </c>
      <c r="G719" s="19">
        <f>IF(Taxi_journeydata_clean!K718="","",F719*(1+1/EXP(B719)))</f>
        <v>18.282311470911985</v>
      </c>
      <c r="H719" s="30">
        <f>IF(Taxi_journeydata_clean!K718="","",(G719-F719)/F719)</f>
        <v>5.2865728738350208E-2</v>
      </c>
      <c r="I719" s="31">
        <f>IF(Taxi_journeydata_clean!K718="","",ROUND(ROUNDUP(H719,1),1))</f>
        <v>0.1</v>
      </c>
      <c r="J719" s="32">
        <f>IF(Taxi_journeydata_clean!K718="","",IF(I719&gt;200%,'Taxi_location&amp;demand'!F732,VLOOKUP(I719,'Taxi_location&amp;demand'!$E$5:$F$26,2,FALSE)))</f>
        <v>-9.0899999999999991E-3</v>
      </c>
      <c r="K719" s="32">
        <f>IF(Taxi_journeydata_clean!K718="","",1+J719)</f>
        <v>0.99090999999999996</v>
      </c>
      <c r="M719" s="19">
        <f>IF(Taxi_journeydata_clean!K718="","",F719*(1+R_/EXP(B719)))</f>
        <v>19.746150157470773</v>
      </c>
      <c r="N719" s="30">
        <f>IF(Taxi_journeydata_clean!K718="","",(M719-F719)/F719)</f>
        <v>0.13716719072423036</v>
      </c>
      <c r="O719" s="31">
        <f>IF(Taxi_journeydata_clean!K718="","",ROUND(ROUNDUP(N719,1),1))</f>
        <v>0.2</v>
      </c>
      <c r="P719" s="32">
        <f>IF(Taxi_journeydata_clean!K718="","",IF(O719&gt;200%,'Taxi_location&amp;demand'!F732,VLOOKUP(O719,'Taxi_location&amp;demand'!$E$5:$F$26,2,FALSE)))</f>
        <v>-2.1210000000000003E-2</v>
      </c>
      <c r="Q719" s="32">
        <f>IF(Taxi_journeydata_clean!K718="","",1+P719)</f>
        <v>0.97879000000000005</v>
      </c>
      <c r="S719" t="str">
        <f>IF(Taxi_journeydata_clean!K718="","",VLOOKUP(Taxi_journeydata_clean!G718,'Taxi_location&amp;demand'!$A$5:$B$269,2,FALSE))</f>
        <v>A</v>
      </c>
      <c r="T719" t="str">
        <f>IF(Taxi_journeydata_clean!K718="","",VLOOKUP(Taxi_journeydata_clean!H718,'Taxi_location&amp;demand'!$A$5:$B$269,2,FALSE))</f>
        <v>Bx</v>
      </c>
      <c r="U719" t="str">
        <f>IF(Taxi_journeydata_clean!K718="","",IF(OR(S719="A",T719="A"),"Y","N"))</f>
        <v>Y</v>
      </c>
    </row>
    <row r="720" spans="2:21" x14ac:dyDescent="0.35">
      <c r="B720">
        <f>IF(Taxi_journeydata_clean!J719="","",Taxi_journeydata_clean!J719)</f>
        <v>12</v>
      </c>
      <c r="C720" s="18">
        <f>IF(Taxi_journeydata_clean!J719="","",Taxi_journeydata_clean!N719)</f>
        <v>58.716666667023674</v>
      </c>
      <c r="D720" s="19">
        <f>IF(Taxi_journeydata_clean!K719="","",Taxi_journeydata_clean!K719)</f>
        <v>47.5</v>
      </c>
      <c r="F720" s="19">
        <f>IF(Taxi_journeydata_clean!K719="","",Constant+Dist_Mult*Fare_analysis!B720+Dur_Mult*Fare_analysis!C720)</f>
        <v>45.025166666798761</v>
      </c>
      <c r="G720" s="19">
        <f>IF(Taxi_journeydata_clean!K719="","",F720*(1+1/EXP(B720)))</f>
        <v>45.025443310984009</v>
      </c>
      <c r="H720" s="30">
        <f>IF(Taxi_journeydata_clean!K719="","",(G720-F720)/F720)</f>
        <v>6.1442123534134027E-6</v>
      </c>
      <c r="I720" s="31">
        <f>IF(Taxi_journeydata_clean!K719="","",ROUND(ROUNDUP(H720,1),1))</f>
        <v>0.1</v>
      </c>
      <c r="J720" s="32">
        <f>IF(Taxi_journeydata_clean!K719="","",IF(I720&gt;200%,'Taxi_location&amp;demand'!F733,VLOOKUP(I720,'Taxi_location&amp;demand'!$E$5:$F$26,2,FALSE)))</f>
        <v>-9.0899999999999991E-3</v>
      </c>
      <c r="K720" s="32">
        <f>IF(Taxi_journeydata_clean!K719="","",1+J720)</f>
        <v>0.99090999999999996</v>
      </c>
      <c r="M720" s="19">
        <f>IF(Taxi_journeydata_clean!K719="","",F720*(1+R_/EXP(B720)))</f>
        <v>45.025884457069054</v>
      </c>
      <c r="N720" s="30">
        <f>IF(Taxi_journeydata_clean!K719="","",(M720-F720)/F720)</f>
        <v>1.5941979195888224E-5</v>
      </c>
      <c r="O720" s="31">
        <f>IF(Taxi_journeydata_clean!K719="","",ROUND(ROUNDUP(N720,1),1))</f>
        <v>0.1</v>
      </c>
      <c r="P720" s="32">
        <f>IF(Taxi_journeydata_clean!K719="","",IF(O720&gt;200%,'Taxi_location&amp;demand'!F733,VLOOKUP(O720,'Taxi_location&amp;demand'!$E$5:$F$26,2,FALSE)))</f>
        <v>-9.0899999999999991E-3</v>
      </c>
      <c r="Q720" s="32">
        <f>IF(Taxi_journeydata_clean!K719="","",1+P720)</f>
        <v>0.99090999999999996</v>
      </c>
      <c r="S720" t="str">
        <f>IF(Taxi_journeydata_clean!K719="","",VLOOKUP(Taxi_journeydata_clean!G719,'Taxi_location&amp;demand'!$A$5:$B$269,2,FALSE))</f>
        <v>B</v>
      </c>
      <c r="T720" t="str">
        <f>IF(Taxi_journeydata_clean!K719="","",VLOOKUP(Taxi_journeydata_clean!H719,'Taxi_location&amp;demand'!$A$5:$B$269,2,FALSE))</f>
        <v>Q</v>
      </c>
      <c r="U720" t="str">
        <f>IF(Taxi_journeydata_clean!K719="","",IF(OR(S720="A",T720="A"),"Y","N"))</f>
        <v>N</v>
      </c>
    </row>
    <row r="721" spans="2:21" x14ac:dyDescent="0.35">
      <c r="B721">
        <f>IF(Taxi_journeydata_clean!J720="","",Taxi_journeydata_clean!J720)</f>
        <v>1.82</v>
      </c>
      <c r="C721" s="18">
        <f>IF(Taxi_journeydata_clean!J720="","",Taxi_journeydata_clean!N720)</f>
        <v>13.333333338377997</v>
      </c>
      <c r="D721" s="19">
        <f>IF(Taxi_journeydata_clean!K720="","",Taxi_journeydata_clean!K720)</f>
        <v>10.5</v>
      </c>
      <c r="F721" s="19">
        <f>IF(Taxi_journeydata_clean!K720="","",Constant+Dist_Mult*Fare_analysis!B721+Dur_Mult*Fare_analysis!C721)</f>
        <v>9.9093333351998591</v>
      </c>
      <c r="G721" s="19">
        <f>IF(Taxi_journeydata_clean!K720="","",F721*(1+1/EXP(B721)))</f>
        <v>11.514900510089753</v>
      </c>
      <c r="H721" s="30">
        <f>IF(Taxi_journeydata_clean!K720="","",(G721-F721)/F721)</f>
        <v>0.16202575093388066</v>
      </c>
      <c r="I721" s="31">
        <f>IF(Taxi_journeydata_clean!K720="","",ROUND(ROUNDUP(H721,1),1))</f>
        <v>0.2</v>
      </c>
      <c r="J721" s="32">
        <f>IF(Taxi_journeydata_clean!K720="","",IF(I721&gt;200%,'Taxi_location&amp;demand'!F734,VLOOKUP(I721,'Taxi_location&amp;demand'!$E$5:$F$26,2,FALSE)))</f>
        <v>-2.1210000000000003E-2</v>
      </c>
      <c r="K721" s="32">
        <f>IF(Taxi_journeydata_clean!K720="","",1+J721)</f>
        <v>0.97879000000000005</v>
      </c>
      <c r="M721" s="19">
        <f>IF(Taxi_journeydata_clean!K720="","",F721*(1+R_/EXP(B721)))</f>
        <v>14.075191711780299</v>
      </c>
      <c r="N721" s="30">
        <f>IF(Taxi_journeydata_clean!K720="","",(M721-F721)/F721)</f>
        <v>0.42039744104505083</v>
      </c>
      <c r="O721" s="31">
        <f>IF(Taxi_journeydata_clean!K720="","",ROUND(ROUNDUP(N721,1),1))</f>
        <v>0.5</v>
      </c>
      <c r="P721" s="32">
        <f>IF(Taxi_journeydata_clean!K720="","",IF(O721&gt;200%,'Taxi_location&amp;demand'!F734,VLOOKUP(O721,'Taxi_location&amp;demand'!$E$5:$F$26,2,FALSE)))</f>
        <v>-6.7670000000000008E-2</v>
      </c>
      <c r="Q721" s="32">
        <f>IF(Taxi_journeydata_clean!K720="","",1+P721)</f>
        <v>0.93232999999999999</v>
      </c>
      <c r="S721" t="str">
        <f>IF(Taxi_journeydata_clean!K720="","",VLOOKUP(Taxi_journeydata_clean!G720,'Taxi_location&amp;demand'!$A$5:$B$269,2,FALSE))</f>
        <v>A</v>
      </c>
      <c r="T721" t="str">
        <f>IF(Taxi_journeydata_clean!K720="","",VLOOKUP(Taxi_journeydata_clean!H720,'Taxi_location&amp;demand'!$A$5:$B$269,2,FALSE))</f>
        <v>A</v>
      </c>
      <c r="U721" t="str">
        <f>IF(Taxi_journeydata_clean!K720="","",IF(OR(S721="A",T721="A"),"Y","N"))</f>
        <v>Y</v>
      </c>
    </row>
    <row r="722" spans="2:21" x14ac:dyDescent="0.35">
      <c r="B722">
        <f>IF(Taxi_journeydata_clean!J721="","",Taxi_journeydata_clean!J721)</f>
        <v>3.27</v>
      </c>
      <c r="C722" s="18">
        <f>IF(Taxi_journeydata_clean!J721="","",Taxi_journeydata_clean!N721)</f>
        <v>34.033333336701617</v>
      </c>
      <c r="D722" s="19">
        <f>IF(Taxi_journeydata_clean!K721="","",Taxi_journeydata_clean!K721)</f>
        <v>21.5</v>
      </c>
      <c r="F722" s="19">
        <f>IF(Taxi_journeydata_clean!K721="","",Constant+Dist_Mult*Fare_analysis!B722+Dur_Mult*Fare_analysis!C722)</f>
        <v>20.178333334579598</v>
      </c>
      <c r="G722" s="19">
        <f>IF(Taxi_journeydata_clean!K721="","",F722*(1+1/EXP(B722)))</f>
        <v>20.945239688958857</v>
      </c>
      <c r="H722" s="30">
        <f>IF(Taxi_journeydata_clean!K721="","",(G722-F722)/F722)</f>
        <v>3.8006427075174334E-2</v>
      </c>
      <c r="I722" s="31">
        <f>IF(Taxi_journeydata_clean!K721="","",ROUND(ROUNDUP(H722,1),1))</f>
        <v>0.1</v>
      </c>
      <c r="J722" s="32">
        <f>IF(Taxi_journeydata_clean!K721="","",IF(I722&gt;200%,'Taxi_location&amp;demand'!F735,VLOOKUP(I722,'Taxi_location&amp;demand'!$E$5:$F$26,2,FALSE)))</f>
        <v>-9.0899999999999991E-3</v>
      </c>
      <c r="K722" s="32">
        <f>IF(Taxi_journeydata_clean!K721="","",1+J722)</f>
        <v>0.99090999999999996</v>
      </c>
      <c r="M722" s="19">
        <f>IF(Taxi_journeydata_clean!K721="","",F722*(1+R_/EXP(B722)))</f>
        <v>22.168174252112493</v>
      </c>
      <c r="N722" s="30">
        <f>IF(Taxi_journeydata_clean!K721="","",(M722-F722)/F722)</f>
        <v>9.8612748859833024E-2</v>
      </c>
      <c r="O722" s="31">
        <f>IF(Taxi_journeydata_clean!K721="","",ROUND(ROUNDUP(N722,1),1))</f>
        <v>0.1</v>
      </c>
      <c r="P722" s="32">
        <f>IF(Taxi_journeydata_clean!K721="","",IF(O722&gt;200%,'Taxi_location&amp;demand'!F735,VLOOKUP(O722,'Taxi_location&amp;demand'!$E$5:$F$26,2,FALSE)))</f>
        <v>-9.0899999999999991E-3</v>
      </c>
      <c r="Q722" s="32">
        <f>IF(Taxi_journeydata_clean!K721="","",1+P722)</f>
        <v>0.99090999999999996</v>
      </c>
      <c r="S722" t="str">
        <f>IF(Taxi_journeydata_clean!K721="","",VLOOKUP(Taxi_journeydata_clean!G721,'Taxi_location&amp;demand'!$A$5:$B$269,2,FALSE))</f>
        <v>Q</v>
      </c>
      <c r="T722" t="str">
        <f>IF(Taxi_journeydata_clean!K721="","",VLOOKUP(Taxi_journeydata_clean!H721,'Taxi_location&amp;demand'!$A$5:$B$269,2,FALSE))</f>
        <v>Q</v>
      </c>
      <c r="U722" t="str">
        <f>IF(Taxi_journeydata_clean!K721="","",IF(OR(S722="A",T722="A"),"Y","N"))</f>
        <v>N</v>
      </c>
    </row>
    <row r="723" spans="2:21" x14ac:dyDescent="0.35">
      <c r="B723">
        <f>IF(Taxi_journeydata_clean!J722="","",Taxi_journeydata_clean!J722)</f>
        <v>2.31</v>
      </c>
      <c r="C723" s="18">
        <f>IF(Taxi_journeydata_clean!J722="","",Taxi_journeydata_clean!N722)</f>
        <v>11.000000004423782</v>
      </c>
      <c r="D723" s="19">
        <f>IF(Taxi_journeydata_clean!K722="","",Taxi_journeydata_clean!K722)</f>
        <v>10</v>
      </c>
      <c r="F723" s="19">
        <f>IF(Taxi_journeydata_clean!K722="","",Constant+Dist_Mult*Fare_analysis!B723+Dur_Mult*Fare_analysis!C723)</f>
        <v>9.9280000016368</v>
      </c>
      <c r="G723" s="19">
        <f>IF(Taxi_journeydata_clean!K722="","",F723*(1+1/EXP(B723)))</f>
        <v>10.913465707283432</v>
      </c>
      <c r="H723" s="30">
        <f>IF(Taxi_journeydata_clean!K722="","",(G723-F723)/F723)</f>
        <v>9.9261251559645589E-2</v>
      </c>
      <c r="I723" s="31">
        <f>IF(Taxi_journeydata_clean!K722="","",ROUND(ROUNDUP(H723,1),1))</f>
        <v>0.1</v>
      </c>
      <c r="J723" s="32">
        <f>IF(Taxi_journeydata_clean!K722="","",IF(I723&gt;200%,'Taxi_location&amp;demand'!F736,VLOOKUP(I723,'Taxi_location&amp;demand'!$E$5:$F$26,2,FALSE)))</f>
        <v>-9.0899999999999991E-3</v>
      </c>
      <c r="K723" s="32">
        <f>IF(Taxi_journeydata_clean!K722="","",1+J723)</f>
        <v>0.99090999999999996</v>
      </c>
      <c r="M723" s="19">
        <f>IF(Taxi_journeydata_clean!K722="","",F723*(1+R_/EXP(B723)))</f>
        <v>12.484922333449116</v>
      </c>
      <c r="N723" s="30">
        <f>IF(Taxi_journeydata_clean!K722="","",(M723-F723)/F723)</f>
        <v>0.25754656843178525</v>
      </c>
      <c r="O723" s="31">
        <f>IF(Taxi_journeydata_clean!K722="","",ROUND(ROUNDUP(N723,1),1))</f>
        <v>0.3</v>
      </c>
      <c r="P723" s="32">
        <f>IF(Taxi_journeydata_clean!K722="","",IF(O723&gt;200%,'Taxi_location&amp;demand'!F736,VLOOKUP(O723,'Taxi_location&amp;demand'!$E$5:$F$26,2,FALSE)))</f>
        <v>-3.4340000000000002E-2</v>
      </c>
      <c r="Q723" s="32">
        <f>IF(Taxi_journeydata_clean!K722="","",1+P723)</f>
        <v>0.96565999999999996</v>
      </c>
      <c r="S723" t="str">
        <f>IF(Taxi_journeydata_clean!K722="","",VLOOKUP(Taxi_journeydata_clean!G722,'Taxi_location&amp;demand'!$A$5:$B$269,2,FALSE))</f>
        <v>Q</v>
      </c>
      <c r="T723" t="str">
        <f>IF(Taxi_journeydata_clean!K722="","",VLOOKUP(Taxi_journeydata_clean!H722,'Taxi_location&amp;demand'!$A$5:$B$269,2,FALSE))</f>
        <v>Q</v>
      </c>
      <c r="U723" t="str">
        <f>IF(Taxi_journeydata_clean!K722="","",IF(OR(S723="A",T723="A"),"Y","N"))</f>
        <v>N</v>
      </c>
    </row>
    <row r="724" spans="2:21" x14ac:dyDescent="0.35">
      <c r="B724">
        <f>IF(Taxi_journeydata_clean!J723="","",Taxi_journeydata_clean!J723)</f>
        <v>0.9</v>
      </c>
      <c r="C724" s="18">
        <f>IF(Taxi_journeydata_clean!J723="","",Taxi_journeydata_clean!N723)</f>
        <v>8.0166666652075946</v>
      </c>
      <c r="D724" s="19">
        <f>IF(Taxi_journeydata_clean!K723="","",Taxi_journeydata_clean!K723)</f>
        <v>6.5</v>
      </c>
      <c r="F724" s="19">
        <f>IF(Taxi_journeydata_clean!K723="","",Constant+Dist_Mult*Fare_analysis!B724+Dur_Mult*Fare_analysis!C724)</f>
        <v>6.2861666661268103</v>
      </c>
      <c r="G724" s="19">
        <f>IF(Taxi_journeydata_clean!K723="","",F724*(1+1/EXP(B724)))</f>
        <v>8.841931308646684</v>
      </c>
      <c r="H724" s="30">
        <f>IF(Taxi_journeydata_clean!K723="","",(G724-F724)/F724)</f>
        <v>0.40656965974059911</v>
      </c>
      <c r="I724" s="31">
        <f>IF(Taxi_journeydata_clean!K723="","",ROUND(ROUNDUP(H724,1),1))</f>
        <v>0.5</v>
      </c>
      <c r="J724" s="32">
        <f>IF(Taxi_journeydata_clean!K723="","",IF(I724&gt;200%,'Taxi_location&amp;demand'!F737,VLOOKUP(I724,'Taxi_location&amp;demand'!$E$5:$F$26,2,FALSE)))</f>
        <v>-6.7670000000000008E-2</v>
      </c>
      <c r="K724" s="32">
        <f>IF(Taxi_journeydata_clean!K723="","",1+J724)</f>
        <v>0.93232999999999999</v>
      </c>
      <c r="M724" s="19">
        <f>IF(Taxi_journeydata_clean!K723="","",F724*(1+R_/EXP(B724)))</f>
        <v>12.917439222717082</v>
      </c>
      <c r="N724" s="30">
        <f>IF(Taxi_journeydata_clean!K723="","",(M724-F724)/F724)</f>
        <v>1.0548992587681574</v>
      </c>
      <c r="O724" s="31">
        <f>IF(Taxi_journeydata_clean!K723="","",ROUND(ROUNDUP(N724,1),1))</f>
        <v>1.1000000000000001</v>
      </c>
      <c r="P724" s="32">
        <f>IF(Taxi_journeydata_clean!K723="","",IF(O724&gt;200%,'Taxi_location&amp;demand'!F737,VLOOKUP(O724,'Taxi_location&amp;demand'!$E$5:$F$26,2,FALSE)))</f>
        <v>-0.35349999999999998</v>
      </c>
      <c r="Q724" s="32">
        <f>IF(Taxi_journeydata_clean!K723="","",1+P724)</f>
        <v>0.64650000000000007</v>
      </c>
      <c r="S724" t="str">
        <f>IF(Taxi_journeydata_clean!K723="","",VLOOKUP(Taxi_journeydata_clean!G723,'Taxi_location&amp;demand'!$A$5:$B$269,2,FALSE))</f>
        <v>A</v>
      </c>
      <c r="T724" t="str">
        <f>IF(Taxi_journeydata_clean!K723="","",VLOOKUP(Taxi_journeydata_clean!H723,'Taxi_location&amp;demand'!$A$5:$B$269,2,FALSE))</f>
        <v>A</v>
      </c>
      <c r="U724" t="str">
        <f>IF(Taxi_journeydata_clean!K723="","",IF(OR(S724="A",T724="A"),"Y","N"))</f>
        <v>Y</v>
      </c>
    </row>
    <row r="725" spans="2:21" x14ac:dyDescent="0.35">
      <c r="B725">
        <f>IF(Taxi_journeydata_clean!J724="","",Taxi_journeydata_clean!J724)</f>
        <v>3.14</v>
      </c>
      <c r="C725" s="18">
        <f>IF(Taxi_journeydata_clean!J724="","",Taxi_journeydata_clean!N724)</f>
        <v>21.750000002793968</v>
      </c>
      <c r="D725" s="19">
        <f>IF(Taxi_journeydata_clean!K724="","",Taxi_journeydata_clean!K724)</f>
        <v>15.5</v>
      </c>
      <c r="F725" s="19">
        <f>IF(Taxi_journeydata_clean!K724="","",Constant+Dist_Mult*Fare_analysis!B725+Dur_Mult*Fare_analysis!C725)</f>
        <v>15.399500001033768</v>
      </c>
      <c r="G725" s="19">
        <f>IF(Taxi_journeydata_clean!K724="","",F725*(1+1/EXP(B725)))</f>
        <v>16.066033447369836</v>
      </c>
      <c r="H725" s="30">
        <f>IF(Taxi_journeydata_clean!K724="","",(G725-F725)/F725)</f>
        <v>4.3282797901965875E-2</v>
      </c>
      <c r="I725" s="31">
        <f>IF(Taxi_journeydata_clean!K724="","",ROUND(ROUNDUP(H725,1),1))</f>
        <v>0.1</v>
      </c>
      <c r="J725" s="32">
        <f>IF(Taxi_journeydata_clean!K724="","",IF(I725&gt;200%,'Taxi_location&amp;demand'!F738,VLOOKUP(I725,'Taxi_location&amp;demand'!$E$5:$F$26,2,FALSE)))</f>
        <v>-9.0899999999999991E-3</v>
      </c>
      <c r="K725" s="32">
        <f>IF(Taxi_journeydata_clean!K724="","",1+J725)</f>
        <v>0.99090999999999996</v>
      </c>
      <c r="M725" s="19">
        <f>IF(Taxi_journeydata_clean!K724="","",F725*(1+R_/EXP(B725)))</f>
        <v>17.128910008983485</v>
      </c>
      <c r="N725" s="30">
        <f>IF(Taxi_journeydata_clean!K724="","",(M725-F725)/F725)</f>
        <v>0.11230299735924035</v>
      </c>
      <c r="O725" s="31">
        <f>IF(Taxi_journeydata_clean!K724="","",ROUND(ROUNDUP(N725,1),1))</f>
        <v>0.2</v>
      </c>
      <c r="P725" s="32">
        <f>IF(Taxi_journeydata_clean!K724="","",IF(O725&gt;200%,'Taxi_location&amp;demand'!F738,VLOOKUP(O725,'Taxi_location&amp;demand'!$E$5:$F$26,2,FALSE)))</f>
        <v>-2.1210000000000003E-2</v>
      </c>
      <c r="Q725" s="32">
        <f>IF(Taxi_journeydata_clean!K724="","",1+P725)</f>
        <v>0.97879000000000005</v>
      </c>
      <c r="S725" t="str">
        <f>IF(Taxi_journeydata_clean!K724="","",VLOOKUP(Taxi_journeydata_clean!G724,'Taxi_location&amp;demand'!$A$5:$B$269,2,FALSE))</f>
        <v>Q</v>
      </c>
      <c r="T725" t="str">
        <f>IF(Taxi_journeydata_clean!K724="","",VLOOKUP(Taxi_journeydata_clean!H724,'Taxi_location&amp;demand'!$A$5:$B$269,2,FALSE))</f>
        <v>Q</v>
      </c>
      <c r="U725" t="str">
        <f>IF(Taxi_journeydata_clean!K724="","",IF(OR(S725="A",T725="A"),"Y","N"))</f>
        <v>N</v>
      </c>
    </row>
    <row r="726" spans="2:21" x14ac:dyDescent="0.35">
      <c r="B726">
        <f>IF(Taxi_journeydata_clean!J725="","",Taxi_journeydata_clean!J725)</f>
        <v>0.87</v>
      </c>
      <c r="C726" s="18">
        <f>IF(Taxi_journeydata_clean!J725="","",Taxi_journeydata_clean!N725)</f>
        <v>7.5833333353511989</v>
      </c>
      <c r="D726" s="19">
        <f>IF(Taxi_journeydata_clean!K725="","",Taxi_journeydata_clean!K725)</f>
        <v>6.5</v>
      </c>
      <c r="F726" s="19">
        <f>IF(Taxi_journeydata_clean!K725="","",Constant+Dist_Mult*Fare_analysis!B726+Dur_Mult*Fare_analysis!C726)</f>
        <v>6.071833334079944</v>
      </c>
      <c r="G726" s="19">
        <f>IF(Taxi_journeydata_clean!K725="","",F726*(1+1/EXP(B726)))</f>
        <v>8.6156373161661932</v>
      </c>
      <c r="H726" s="30">
        <f>IF(Taxi_journeydata_clean!K725="","",(G726-F726)/F726)</f>
        <v>0.41895154924763894</v>
      </c>
      <c r="I726" s="31">
        <f>IF(Taxi_journeydata_clean!K725="","",ROUND(ROUNDUP(H726,1),1))</f>
        <v>0.5</v>
      </c>
      <c r="J726" s="32">
        <f>IF(Taxi_journeydata_clean!K725="","",IF(I726&gt;200%,'Taxi_location&amp;demand'!F739,VLOOKUP(I726,'Taxi_location&amp;demand'!$E$5:$F$26,2,FALSE)))</f>
        <v>-6.7670000000000008E-2</v>
      </c>
      <c r="K726" s="32">
        <f>IF(Taxi_journeydata_clean!K725="","",1+J726)</f>
        <v>0.93232999999999999</v>
      </c>
      <c r="M726" s="19">
        <f>IF(Taxi_journeydata_clean!K725="","",F726*(1+R_/EXP(B726)))</f>
        <v>12.672072360441083</v>
      </c>
      <c r="N726" s="30">
        <f>IF(Taxi_journeydata_clean!K725="","",(M726-F726)/F726)</f>
        <v>1.0870257240618519</v>
      </c>
      <c r="O726" s="31">
        <f>IF(Taxi_journeydata_clean!K725="","",ROUND(ROUNDUP(N726,1),1))</f>
        <v>1.1000000000000001</v>
      </c>
      <c r="P726" s="32">
        <f>IF(Taxi_journeydata_clean!K725="","",IF(O726&gt;200%,'Taxi_location&amp;demand'!F739,VLOOKUP(O726,'Taxi_location&amp;demand'!$E$5:$F$26,2,FALSE)))</f>
        <v>-0.35349999999999998</v>
      </c>
      <c r="Q726" s="32">
        <f>IF(Taxi_journeydata_clean!K725="","",1+P726)</f>
        <v>0.64650000000000007</v>
      </c>
      <c r="S726" t="str">
        <f>IF(Taxi_journeydata_clean!K725="","",VLOOKUP(Taxi_journeydata_clean!G725,'Taxi_location&amp;demand'!$A$5:$B$269,2,FALSE))</f>
        <v>A</v>
      </c>
      <c r="T726" t="str">
        <f>IF(Taxi_journeydata_clean!K725="","",VLOOKUP(Taxi_journeydata_clean!H725,'Taxi_location&amp;demand'!$A$5:$B$269,2,FALSE))</f>
        <v>A</v>
      </c>
      <c r="U726" t="str">
        <f>IF(Taxi_journeydata_clean!K725="","",IF(OR(S726="A",T726="A"),"Y","N"))</f>
        <v>Y</v>
      </c>
    </row>
    <row r="727" spans="2:21" x14ac:dyDescent="0.35">
      <c r="B727">
        <f>IF(Taxi_journeydata_clean!J726="","",Taxi_journeydata_clean!J726)</f>
        <v>3.27</v>
      </c>
      <c r="C727" s="18">
        <f>IF(Taxi_journeydata_clean!J726="","",Taxi_journeydata_clean!N726)</f>
        <v>22.150000002002344</v>
      </c>
      <c r="D727" s="19">
        <f>IF(Taxi_journeydata_clean!K726="","",Taxi_journeydata_clean!K726)</f>
        <v>16</v>
      </c>
      <c r="F727" s="19">
        <f>IF(Taxi_journeydata_clean!K726="","",Constant+Dist_Mult*Fare_analysis!B727+Dur_Mult*Fare_analysis!C727)</f>
        <v>15.781500000740868</v>
      </c>
      <c r="G727" s="19">
        <f>IF(Taxi_journeydata_clean!K726="","",F727*(1+1/EXP(B727)))</f>
        <v>16.381298429655889</v>
      </c>
      <c r="H727" s="30">
        <f>IF(Taxi_journeydata_clean!K726="","",(G727-F727)/F727)</f>
        <v>3.8006427075174279E-2</v>
      </c>
      <c r="I727" s="31">
        <f>IF(Taxi_journeydata_clean!K726="","",ROUND(ROUNDUP(H727,1),1))</f>
        <v>0.1</v>
      </c>
      <c r="J727" s="32">
        <f>IF(Taxi_journeydata_clean!K726="","",IF(I727&gt;200%,'Taxi_location&amp;demand'!F740,VLOOKUP(I727,'Taxi_location&amp;demand'!$E$5:$F$26,2,FALSE)))</f>
        <v>-9.0899999999999991E-3</v>
      </c>
      <c r="K727" s="32">
        <f>IF(Taxi_journeydata_clean!K726="","",1+J727)</f>
        <v>0.99090999999999996</v>
      </c>
      <c r="M727" s="19">
        <f>IF(Taxi_journeydata_clean!K726="","",F727*(1+R_/EXP(B727)))</f>
        <v>17.337757096945381</v>
      </c>
      <c r="N727" s="30">
        <f>IF(Taxi_journeydata_clean!K726="","",(M727-F727)/F727)</f>
        <v>9.8612748859832983E-2</v>
      </c>
      <c r="O727" s="31">
        <f>IF(Taxi_journeydata_clean!K726="","",ROUND(ROUNDUP(N727,1),1))</f>
        <v>0.1</v>
      </c>
      <c r="P727" s="32">
        <f>IF(Taxi_journeydata_clean!K726="","",IF(O727&gt;200%,'Taxi_location&amp;demand'!F740,VLOOKUP(O727,'Taxi_location&amp;demand'!$E$5:$F$26,2,FALSE)))</f>
        <v>-9.0899999999999991E-3</v>
      </c>
      <c r="Q727" s="32">
        <f>IF(Taxi_journeydata_clean!K726="","",1+P727)</f>
        <v>0.99090999999999996</v>
      </c>
      <c r="S727" t="str">
        <f>IF(Taxi_journeydata_clean!K726="","",VLOOKUP(Taxi_journeydata_clean!G726,'Taxi_location&amp;demand'!$A$5:$B$269,2,FALSE))</f>
        <v>Q</v>
      </c>
      <c r="T727" t="str">
        <f>IF(Taxi_journeydata_clean!K726="","",VLOOKUP(Taxi_journeydata_clean!H726,'Taxi_location&amp;demand'!$A$5:$B$269,2,FALSE))</f>
        <v>Q</v>
      </c>
      <c r="U727" t="str">
        <f>IF(Taxi_journeydata_clean!K726="","",IF(OR(S727="A",T727="A"),"Y","N"))</f>
        <v>N</v>
      </c>
    </row>
    <row r="728" spans="2:21" x14ac:dyDescent="0.35">
      <c r="B728">
        <f>IF(Taxi_journeydata_clean!J727="","",Taxi_journeydata_clean!J727)</f>
        <v>1.05</v>
      </c>
      <c r="C728" s="18">
        <f>IF(Taxi_journeydata_clean!J727="","",Taxi_journeydata_clean!N727)</f>
        <v>6.2000000034458935</v>
      </c>
      <c r="D728" s="19">
        <f>IF(Taxi_journeydata_clean!K727="","",Taxi_journeydata_clean!K727)</f>
        <v>5.5</v>
      </c>
      <c r="F728" s="19">
        <f>IF(Taxi_journeydata_clean!K727="","",Constant+Dist_Mult*Fare_analysis!B728+Dur_Mult*Fare_analysis!C728)</f>
        <v>5.8840000012749805</v>
      </c>
      <c r="G728" s="19">
        <f>IF(Taxi_journeydata_clean!K727="","",F728*(1+1/EXP(B728)))</f>
        <v>7.9430337174911818</v>
      </c>
      <c r="H728" s="30">
        <f>IF(Taxi_journeydata_clean!K727="","",(G728-F728)/F728)</f>
        <v>0.34993774911115527</v>
      </c>
      <c r="I728" s="31">
        <f>IF(Taxi_journeydata_clean!K727="","",ROUND(ROUNDUP(H728,1),1))</f>
        <v>0.4</v>
      </c>
      <c r="J728" s="32">
        <f>IF(Taxi_journeydata_clean!K727="","",IF(I728&gt;200%,'Taxi_location&amp;demand'!F741,VLOOKUP(I728,'Taxi_location&amp;demand'!$E$5:$F$26,2,FALSE)))</f>
        <v>-4.6460000000000001E-2</v>
      </c>
      <c r="K728" s="32">
        <f>IF(Taxi_journeydata_clean!K727="","",1+J728)</f>
        <v>0.95354000000000005</v>
      </c>
      <c r="M728" s="19">
        <f>IF(Taxi_journeydata_clean!K727="","",F728*(1+R_/EXP(B728)))</f>
        <v>11.226437856576206</v>
      </c>
      <c r="N728" s="30">
        <f>IF(Taxi_journeydata_clean!K727="","",(M728-F728)/F728)</f>
        <v>0.90796020634663399</v>
      </c>
      <c r="O728" s="31">
        <f>IF(Taxi_journeydata_clean!K727="","",ROUND(ROUNDUP(N728,1),1))</f>
        <v>1</v>
      </c>
      <c r="P728" s="32">
        <f>IF(Taxi_journeydata_clean!K727="","",IF(O728&gt;200%,'Taxi_location&amp;demand'!F741,VLOOKUP(O728,'Taxi_location&amp;demand'!$E$5:$F$26,2,FALSE)))</f>
        <v>-0.28280000000000005</v>
      </c>
      <c r="Q728" s="32">
        <f>IF(Taxi_journeydata_clean!K727="","",1+P728)</f>
        <v>0.71719999999999995</v>
      </c>
      <c r="S728" t="str">
        <f>IF(Taxi_journeydata_clean!K727="","",VLOOKUP(Taxi_journeydata_clean!G727,'Taxi_location&amp;demand'!$A$5:$B$269,2,FALSE))</f>
        <v>A</v>
      </c>
      <c r="T728" t="str">
        <f>IF(Taxi_journeydata_clean!K727="","",VLOOKUP(Taxi_journeydata_clean!H727,'Taxi_location&amp;demand'!$A$5:$B$269,2,FALSE))</f>
        <v>A</v>
      </c>
      <c r="U728" t="str">
        <f>IF(Taxi_journeydata_clean!K727="","",IF(OR(S728="A",T728="A"),"Y","N"))</f>
        <v>Y</v>
      </c>
    </row>
    <row r="729" spans="2:21" x14ac:dyDescent="0.35">
      <c r="B729">
        <f>IF(Taxi_journeydata_clean!J728="","",Taxi_journeydata_clean!J728)</f>
        <v>5.75</v>
      </c>
      <c r="C729" s="18">
        <f>IF(Taxi_journeydata_clean!J728="","",Taxi_journeydata_clean!N728)</f>
        <v>24.333333332324401</v>
      </c>
      <c r="D729" s="19">
        <f>IF(Taxi_journeydata_clean!K728="","",Taxi_journeydata_clean!K728)</f>
        <v>19.5</v>
      </c>
      <c r="F729" s="19">
        <f>IF(Taxi_journeydata_clean!K728="","",Constant+Dist_Mult*Fare_analysis!B729+Dur_Mult*Fare_analysis!C729)</f>
        <v>21.05333333296003</v>
      </c>
      <c r="G729" s="19">
        <f>IF(Taxi_journeydata_clean!K728="","",F729*(1+1/EXP(B729)))</f>
        <v>21.120341477994693</v>
      </c>
      <c r="H729" s="30">
        <f>IF(Taxi_journeydata_clean!K728="","",(G729-F729)/F729)</f>
        <v>3.1827807965097077E-3</v>
      </c>
      <c r="I729" s="31">
        <f>IF(Taxi_journeydata_clean!K728="","",ROUND(ROUNDUP(H729,1),1))</f>
        <v>0.1</v>
      </c>
      <c r="J729" s="32">
        <f>IF(Taxi_journeydata_clean!K728="","",IF(I729&gt;200%,'Taxi_location&amp;demand'!F742,VLOOKUP(I729,'Taxi_location&amp;demand'!$E$5:$F$26,2,FALSE)))</f>
        <v>-9.0899999999999991E-3</v>
      </c>
      <c r="K729" s="32">
        <f>IF(Taxi_journeydata_clean!K728="","",1+J729)</f>
        <v>0.99090999999999996</v>
      </c>
      <c r="M729" s="19">
        <f>IF(Taxi_journeydata_clean!K728="","",F729*(1+R_/EXP(B729)))</f>
        <v>21.227194910760975</v>
      </c>
      <c r="N729" s="30">
        <f>IF(Taxi_journeydata_clean!K728="","",(M729-F729)/F729)</f>
        <v>8.2581496740355368E-3</v>
      </c>
      <c r="O729" s="31">
        <f>IF(Taxi_journeydata_clean!K728="","",ROUND(ROUNDUP(N729,1),1))</f>
        <v>0.1</v>
      </c>
      <c r="P729" s="32">
        <f>IF(Taxi_journeydata_clean!K728="","",IF(O729&gt;200%,'Taxi_location&amp;demand'!F742,VLOOKUP(O729,'Taxi_location&amp;demand'!$E$5:$F$26,2,FALSE)))</f>
        <v>-9.0899999999999991E-3</v>
      </c>
      <c r="Q729" s="32">
        <f>IF(Taxi_journeydata_clean!K728="","",1+P729)</f>
        <v>0.99090999999999996</v>
      </c>
      <c r="S729" t="str">
        <f>IF(Taxi_journeydata_clean!K728="","",VLOOKUP(Taxi_journeydata_clean!G728,'Taxi_location&amp;demand'!$A$5:$B$269,2,FALSE))</f>
        <v>Q</v>
      </c>
      <c r="T729" t="str">
        <f>IF(Taxi_journeydata_clean!K728="","",VLOOKUP(Taxi_journeydata_clean!H728,'Taxi_location&amp;demand'!$A$5:$B$269,2,FALSE))</f>
        <v>Q</v>
      </c>
      <c r="U729" t="str">
        <f>IF(Taxi_journeydata_clean!K728="","",IF(OR(S729="A",T729="A"),"Y","N"))</f>
        <v>N</v>
      </c>
    </row>
    <row r="730" spans="2:21" x14ac:dyDescent="0.35">
      <c r="B730">
        <f>IF(Taxi_journeydata_clean!J729="","",Taxi_journeydata_clean!J729)</f>
        <v>1.49</v>
      </c>
      <c r="C730" s="18">
        <f>IF(Taxi_journeydata_clean!J729="","",Taxi_journeydata_clean!N729)</f>
        <v>11.533333336701617</v>
      </c>
      <c r="D730" s="19">
        <f>IF(Taxi_journeydata_clean!K729="","",Taxi_journeydata_clean!K729)</f>
        <v>9</v>
      </c>
      <c r="F730" s="19">
        <f>IF(Taxi_journeydata_clean!K729="","",Constant+Dist_Mult*Fare_analysis!B730+Dur_Mult*Fare_analysis!C730)</f>
        <v>8.6493333345795982</v>
      </c>
      <c r="G730" s="19">
        <f>IF(Taxi_journeydata_clean!K729="","",F730*(1+1/EXP(B730)))</f>
        <v>10.598656556839591</v>
      </c>
      <c r="H730" s="30">
        <f>IF(Taxi_journeydata_clean!K729="","",(G730-F730)/F730)</f>
        <v>0.22537265553943878</v>
      </c>
      <c r="I730" s="31">
        <f>IF(Taxi_journeydata_clean!K729="","",ROUND(ROUNDUP(H730,1),1))</f>
        <v>0.3</v>
      </c>
      <c r="J730" s="32">
        <f>IF(Taxi_journeydata_clean!K729="","",IF(I730&gt;200%,'Taxi_location&amp;demand'!F743,VLOOKUP(I730,'Taxi_location&amp;demand'!$E$5:$F$26,2,FALSE)))</f>
        <v>-3.4340000000000002E-2</v>
      </c>
      <c r="K730" s="32">
        <f>IF(Taxi_journeydata_clean!K729="","",1+J730)</f>
        <v>0.96565999999999996</v>
      </c>
      <c r="M730" s="19">
        <f>IF(Taxi_journeydata_clean!K729="","",F730*(1+R_/EXP(B730)))</f>
        <v>13.707112667089591</v>
      </c>
      <c r="N730" s="30">
        <f>IF(Taxi_journeydata_clean!K729="","",(M730-F730)/F730)</f>
        <v>0.58475944178139672</v>
      </c>
      <c r="O730" s="31">
        <f>IF(Taxi_journeydata_clean!K729="","",ROUND(ROUNDUP(N730,1),1))</f>
        <v>0.6</v>
      </c>
      <c r="P730" s="32">
        <f>IF(Taxi_journeydata_clean!K729="","",IF(O730&gt;200%,'Taxi_location&amp;demand'!F743,VLOOKUP(O730,'Taxi_location&amp;demand'!$E$5:$F$26,2,FALSE)))</f>
        <v>-8.8880000000000001E-2</v>
      </c>
      <c r="Q730" s="32">
        <f>IF(Taxi_journeydata_clean!K729="","",1+P730)</f>
        <v>0.91112000000000004</v>
      </c>
      <c r="S730" t="str">
        <f>IF(Taxi_journeydata_clean!K729="","",VLOOKUP(Taxi_journeydata_clean!G729,'Taxi_location&amp;demand'!$A$5:$B$269,2,FALSE))</f>
        <v>Q</v>
      </c>
      <c r="T730" t="str">
        <f>IF(Taxi_journeydata_clean!K729="","",VLOOKUP(Taxi_journeydata_clean!H729,'Taxi_location&amp;demand'!$A$5:$B$269,2,FALSE))</f>
        <v>Q</v>
      </c>
      <c r="U730" t="str">
        <f>IF(Taxi_journeydata_clean!K729="","",IF(OR(S730="A",T730="A"),"Y","N"))</f>
        <v>N</v>
      </c>
    </row>
    <row r="731" spans="2:21" x14ac:dyDescent="0.35">
      <c r="B731">
        <f>IF(Taxi_journeydata_clean!J730="","",Taxi_journeydata_clean!J730)</f>
        <v>3.11</v>
      </c>
      <c r="C731" s="18">
        <f>IF(Taxi_journeydata_clean!J730="","",Taxi_journeydata_clean!N730)</f>
        <v>11.099999996367842</v>
      </c>
      <c r="D731" s="19">
        <f>IF(Taxi_journeydata_clean!K730="","",Taxi_journeydata_clean!K730)</f>
        <v>11.5</v>
      </c>
      <c r="F731" s="19">
        <f>IF(Taxi_journeydata_clean!K730="","",Constant+Dist_Mult*Fare_analysis!B731+Dur_Mult*Fare_analysis!C731)</f>
        <v>11.404999998656102</v>
      </c>
      <c r="G731" s="19">
        <f>IF(Taxi_journeydata_clean!K730="","",F731*(1+1/EXP(B731)))</f>
        <v>11.913673894251994</v>
      </c>
      <c r="H731" s="30">
        <f>IF(Taxi_journeydata_clean!K730="","",(G731-F731)/F731)</f>
        <v>4.4600955340274584E-2</v>
      </c>
      <c r="I731" s="31">
        <f>IF(Taxi_journeydata_clean!K730="","",ROUND(ROUNDUP(H731,1),1))</f>
        <v>0.1</v>
      </c>
      <c r="J731" s="32">
        <f>IF(Taxi_journeydata_clean!K730="","",IF(I731&gt;200%,'Taxi_location&amp;demand'!F744,VLOOKUP(I731,'Taxi_location&amp;demand'!$E$5:$F$26,2,FALSE)))</f>
        <v>-9.0899999999999991E-3</v>
      </c>
      <c r="K731" s="32">
        <f>IF(Taxi_journeydata_clean!K730="","",1+J731)</f>
        <v>0.99090999999999996</v>
      </c>
      <c r="M731" s="19">
        <f>IF(Taxi_journeydata_clean!K730="","",F731*(1+R_/EXP(B731)))</f>
        <v>12.724822328146159</v>
      </c>
      <c r="N731" s="30">
        <f>IF(Taxi_journeydata_clean!K730="","",(M731-F731)/F731)</f>
        <v>0.11572313280539911</v>
      </c>
      <c r="O731" s="31">
        <f>IF(Taxi_journeydata_clean!K730="","",ROUND(ROUNDUP(N731,1),1))</f>
        <v>0.2</v>
      </c>
      <c r="P731" s="32">
        <f>IF(Taxi_journeydata_clean!K730="","",IF(O731&gt;200%,'Taxi_location&amp;demand'!F744,VLOOKUP(O731,'Taxi_location&amp;demand'!$E$5:$F$26,2,FALSE)))</f>
        <v>-2.1210000000000003E-2</v>
      </c>
      <c r="Q731" s="32">
        <f>IF(Taxi_journeydata_clean!K730="","",1+P731)</f>
        <v>0.97879000000000005</v>
      </c>
      <c r="S731" t="str">
        <f>IF(Taxi_journeydata_clean!K730="","",VLOOKUP(Taxi_journeydata_clean!G730,'Taxi_location&amp;demand'!$A$5:$B$269,2,FALSE))</f>
        <v>B</v>
      </c>
      <c r="T731" t="str">
        <f>IF(Taxi_journeydata_clean!K730="","",VLOOKUP(Taxi_journeydata_clean!H730,'Taxi_location&amp;demand'!$A$5:$B$269,2,FALSE))</f>
        <v>B</v>
      </c>
      <c r="U731" t="str">
        <f>IF(Taxi_journeydata_clean!K730="","",IF(OR(S731="A",T731="A"),"Y","N"))</f>
        <v>N</v>
      </c>
    </row>
    <row r="732" spans="2:21" x14ac:dyDescent="0.35">
      <c r="B732">
        <f>IF(Taxi_journeydata_clean!J731="","",Taxi_journeydata_clean!J731)</f>
        <v>0.19</v>
      </c>
      <c r="C732" s="18">
        <f>IF(Taxi_journeydata_clean!J731="","",Taxi_journeydata_clean!N731)</f>
        <v>1.8500000028871</v>
      </c>
      <c r="D732" s="19">
        <f>IF(Taxi_journeydata_clean!K731="","",Taxi_journeydata_clean!K731)</f>
        <v>3.5</v>
      </c>
      <c r="F732" s="19">
        <f>IF(Taxi_journeydata_clean!K731="","",Constant+Dist_Mult*Fare_analysis!B732+Dur_Mult*Fare_analysis!C732)</f>
        <v>2.726500001068227</v>
      </c>
      <c r="G732" s="19">
        <f>IF(Taxi_journeydata_clean!K731="","",F732*(1+1/EXP(B732)))</f>
        <v>4.9812040806481841</v>
      </c>
      <c r="H732" s="30">
        <f>IF(Taxi_journeydata_clean!K731="","",(G732-F732)/F732)</f>
        <v>0.82695913394336218</v>
      </c>
      <c r="I732" s="31">
        <f>IF(Taxi_journeydata_clean!K731="","",ROUND(ROUNDUP(H732,1),1))</f>
        <v>0.9</v>
      </c>
      <c r="J732" s="32">
        <f>IF(Taxi_journeydata_clean!K731="","",IF(I732&gt;200%,'Taxi_location&amp;demand'!F745,VLOOKUP(I732,'Taxi_location&amp;demand'!$E$5:$F$26,2,FALSE)))</f>
        <v>-0.19190000000000002</v>
      </c>
      <c r="K732" s="32">
        <f>IF(Taxi_journeydata_clean!K731="","",1+J732)</f>
        <v>0.80810000000000004</v>
      </c>
      <c r="M732" s="19">
        <f>IF(Taxi_journeydata_clean!K731="","",F732*(1+R_/EXP(B732)))</f>
        <v>8.5766307358799843</v>
      </c>
      <c r="N732" s="30">
        <f>IF(Taxi_journeydata_clean!K731="","",(M732-F732)/F732)</f>
        <v>2.1456558710873685</v>
      </c>
      <c r="O732" s="31">
        <f>IF(Taxi_journeydata_clean!K731="","",ROUND(ROUNDUP(N732,1),1))</f>
        <v>2.2000000000000002</v>
      </c>
      <c r="P732" s="32">
        <f>IF(Taxi_journeydata_clean!K731="","",IF(O732&gt;200%,'Taxi_location&amp;demand'!F745,VLOOKUP(O732,'Taxi_location&amp;demand'!$E$5:$F$26,2,FALSE)))</f>
        <v>0</v>
      </c>
      <c r="Q732" s="32">
        <f>IF(Taxi_journeydata_clean!K731="","",1+P732)</f>
        <v>1</v>
      </c>
      <c r="S732" t="str">
        <f>IF(Taxi_journeydata_clean!K731="","",VLOOKUP(Taxi_journeydata_clean!G731,'Taxi_location&amp;demand'!$A$5:$B$269,2,FALSE))</f>
        <v>A</v>
      </c>
      <c r="T732" t="str">
        <f>IF(Taxi_journeydata_clean!K731="","",VLOOKUP(Taxi_journeydata_clean!H731,'Taxi_location&amp;demand'!$A$5:$B$269,2,FALSE))</f>
        <v>A</v>
      </c>
      <c r="U732" t="str">
        <f>IF(Taxi_journeydata_clean!K731="","",IF(OR(S732="A",T732="A"),"Y","N"))</f>
        <v>Y</v>
      </c>
    </row>
    <row r="733" spans="2:21" x14ac:dyDescent="0.35">
      <c r="B733">
        <f>IF(Taxi_journeydata_clean!J732="","",Taxi_journeydata_clean!J732)</f>
        <v>2.41</v>
      </c>
      <c r="C733" s="18">
        <f>IF(Taxi_journeydata_clean!J732="","",Taxi_journeydata_clean!N732)</f>
        <v>10.400000000372529</v>
      </c>
      <c r="D733" s="19">
        <f>IF(Taxi_journeydata_clean!K732="","",Taxi_journeydata_clean!K732)</f>
        <v>10</v>
      </c>
      <c r="F733" s="19">
        <f>IF(Taxi_journeydata_clean!K732="","",Constant+Dist_Mult*Fare_analysis!B733+Dur_Mult*Fare_analysis!C733)</f>
        <v>9.8860000001378356</v>
      </c>
      <c r="G733" s="19">
        <f>IF(Taxi_journeydata_clean!K732="","",F733*(1+1/EXP(B733)))</f>
        <v>10.773914002291455</v>
      </c>
      <c r="H733" s="30">
        <f>IF(Taxi_journeydata_clean!K732="","",(G733-F733)/F733)</f>
        <v>8.9815294572247628E-2</v>
      </c>
      <c r="I733" s="31">
        <f>IF(Taxi_journeydata_clean!K732="","",ROUND(ROUNDUP(H733,1),1))</f>
        <v>0.1</v>
      </c>
      <c r="J733" s="32">
        <f>IF(Taxi_journeydata_clean!K732="","",IF(I733&gt;200%,'Taxi_location&amp;demand'!F746,VLOOKUP(I733,'Taxi_location&amp;demand'!$E$5:$F$26,2,FALSE)))</f>
        <v>-9.0899999999999991E-3</v>
      </c>
      <c r="K733" s="32">
        <f>IF(Taxi_journeydata_clean!K732="","",1+J733)</f>
        <v>0.99090999999999996</v>
      </c>
      <c r="M733" s="19">
        <f>IF(Taxi_journeydata_clean!K732="","",F733*(1+R_/EXP(B733)))</f>
        <v>12.189811414199898</v>
      </c>
      <c r="N733" s="30">
        <f>IF(Taxi_journeydata_clean!K732="","",(M733-F733)/F733)</f>
        <v>0.23303777200383791</v>
      </c>
      <c r="O733" s="31">
        <f>IF(Taxi_journeydata_clean!K732="","",ROUND(ROUNDUP(N733,1),1))</f>
        <v>0.3</v>
      </c>
      <c r="P733" s="32">
        <f>IF(Taxi_journeydata_clean!K732="","",IF(O733&gt;200%,'Taxi_location&amp;demand'!F746,VLOOKUP(O733,'Taxi_location&amp;demand'!$E$5:$F$26,2,FALSE)))</f>
        <v>-3.4340000000000002E-2</v>
      </c>
      <c r="Q733" s="32">
        <f>IF(Taxi_journeydata_clean!K732="","",1+P733)</f>
        <v>0.96565999999999996</v>
      </c>
      <c r="S733" t="str">
        <f>IF(Taxi_journeydata_clean!K732="","",VLOOKUP(Taxi_journeydata_clean!G732,'Taxi_location&amp;demand'!$A$5:$B$269,2,FALSE))</f>
        <v>Bx</v>
      </c>
      <c r="T733" t="str">
        <f>IF(Taxi_journeydata_clean!K732="","",VLOOKUP(Taxi_journeydata_clean!H732,'Taxi_location&amp;demand'!$A$5:$B$269,2,FALSE))</f>
        <v>Bx</v>
      </c>
      <c r="U733" t="str">
        <f>IF(Taxi_journeydata_clean!K732="","",IF(OR(S733="A",T733="A"),"Y","N"))</f>
        <v>N</v>
      </c>
    </row>
    <row r="734" spans="2:21" x14ac:dyDescent="0.35">
      <c r="B734">
        <f>IF(Taxi_journeydata_clean!J733="","",Taxi_journeydata_clean!J733)</f>
        <v>7.62</v>
      </c>
      <c r="C734" s="18">
        <f>IF(Taxi_journeydata_clean!J733="","",Taxi_journeydata_clean!N733)</f>
        <v>19.066666670842096</v>
      </c>
      <c r="D734" s="19">
        <f>IF(Taxi_journeydata_clean!K733="","",Taxi_journeydata_clean!K733)</f>
        <v>23</v>
      </c>
      <c r="F734" s="19">
        <f>IF(Taxi_journeydata_clean!K733="","",Constant+Dist_Mult*Fare_analysis!B734+Dur_Mult*Fare_analysis!C734)</f>
        <v>22.470666668211578</v>
      </c>
      <c r="G734" s="19">
        <f>IF(Taxi_journeydata_clean!K733="","",F734*(1+1/EXP(B734)))</f>
        <v>22.48168947018533</v>
      </c>
      <c r="H734" s="30">
        <f>IF(Taxi_journeydata_clean!K733="","",(G734-F734)/F734)</f>
        <v>4.905418311128922E-4</v>
      </c>
      <c r="I734" s="31">
        <f>IF(Taxi_journeydata_clean!K733="","",ROUND(ROUNDUP(H734,1),1))</f>
        <v>0.1</v>
      </c>
      <c r="J734" s="32">
        <f>IF(Taxi_journeydata_clean!K733="","",IF(I734&gt;200%,'Taxi_location&amp;demand'!F747,VLOOKUP(I734,'Taxi_location&amp;demand'!$E$5:$F$26,2,FALSE)))</f>
        <v>-9.0899999999999991E-3</v>
      </c>
      <c r="K734" s="32">
        <f>IF(Taxi_journeydata_clean!K733="","",1+J734)</f>
        <v>0.99090999999999996</v>
      </c>
      <c r="M734" s="19">
        <f>IF(Taxi_journeydata_clean!K733="","",F734*(1+R_/EXP(B734)))</f>
        <v>22.499266799463573</v>
      </c>
      <c r="N734" s="30">
        <f>IF(Taxi_journeydata_clean!K733="","",(M734-F734)/F734)</f>
        <v>1.2727762675797491E-3</v>
      </c>
      <c r="O734" s="31">
        <f>IF(Taxi_journeydata_clean!K733="","",ROUND(ROUNDUP(N734,1),1))</f>
        <v>0.1</v>
      </c>
      <c r="P734" s="32">
        <f>IF(Taxi_journeydata_clean!K733="","",IF(O734&gt;200%,'Taxi_location&amp;demand'!F747,VLOOKUP(O734,'Taxi_location&amp;demand'!$E$5:$F$26,2,FALSE)))</f>
        <v>-9.0899999999999991E-3</v>
      </c>
      <c r="Q734" s="32">
        <f>IF(Taxi_journeydata_clean!K733="","",1+P734)</f>
        <v>0.99090999999999996</v>
      </c>
      <c r="S734" t="str">
        <f>IF(Taxi_journeydata_clean!K733="","",VLOOKUP(Taxi_journeydata_clean!G733,'Taxi_location&amp;demand'!$A$5:$B$269,2,FALSE))</f>
        <v>B</v>
      </c>
      <c r="T734" t="str">
        <f>IF(Taxi_journeydata_clean!K733="","",VLOOKUP(Taxi_journeydata_clean!H733,'Taxi_location&amp;demand'!$A$5:$B$269,2,FALSE))</f>
        <v>B</v>
      </c>
      <c r="U734" t="str">
        <f>IF(Taxi_journeydata_clean!K733="","",IF(OR(S734="A",T734="A"),"Y","N"))</f>
        <v>N</v>
      </c>
    </row>
    <row r="735" spans="2:21" x14ac:dyDescent="0.35">
      <c r="B735">
        <f>IF(Taxi_journeydata_clean!J734="","",Taxi_journeydata_clean!J734)</f>
        <v>0.68</v>
      </c>
      <c r="C735" s="18">
        <f>IF(Taxi_journeydata_clean!J734="","",Taxi_journeydata_clean!N734)</f>
        <v>4.8333333316259086</v>
      </c>
      <c r="D735" s="19">
        <f>IF(Taxi_journeydata_clean!K734="","",Taxi_journeydata_clean!K734)</f>
        <v>5</v>
      </c>
      <c r="F735" s="19">
        <f>IF(Taxi_journeydata_clean!K734="","",Constant+Dist_Mult*Fare_analysis!B735+Dur_Mult*Fare_analysis!C735)</f>
        <v>4.7123333327015864</v>
      </c>
      <c r="G735" s="19">
        <f>IF(Taxi_journeydata_clean!K734="","",F735*(1+1/EXP(B735)))</f>
        <v>7.099681472738979</v>
      </c>
      <c r="H735" s="30">
        <f>IF(Taxi_journeydata_clean!K734="","",(G735-F735)/F735)</f>
        <v>0.50661699236558955</v>
      </c>
      <c r="I735" s="31">
        <f>IF(Taxi_journeydata_clean!K734="","",ROUND(ROUNDUP(H735,1),1))</f>
        <v>0.6</v>
      </c>
      <c r="J735" s="32">
        <f>IF(Taxi_journeydata_clean!K734="","",IF(I735&gt;200%,'Taxi_location&amp;demand'!F748,VLOOKUP(I735,'Taxi_location&amp;demand'!$E$5:$F$26,2,FALSE)))</f>
        <v>-8.8880000000000001E-2</v>
      </c>
      <c r="K735" s="32">
        <f>IF(Taxi_journeydata_clean!K734="","",1+J735)</f>
        <v>0.91112000000000004</v>
      </c>
      <c r="M735" s="19">
        <f>IF(Taxi_journeydata_clean!K734="","",F735*(1+R_/EXP(B735)))</f>
        <v>10.906626790196153</v>
      </c>
      <c r="N735" s="30">
        <f>IF(Taxi_journeydata_clean!K734="","",(M735-F735)/F735)</f>
        <v>1.314485419464877</v>
      </c>
      <c r="O735" s="31">
        <f>IF(Taxi_journeydata_clean!K734="","",ROUND(ROUNDUP(N735,1),1))</f>
        <v>1.4</v>
      </c>
      <c r="P735" s="32">
        <f>IF(Taxi_journeydata_clean!K734="","",IF(O735&gt;200%,'Taxi_location&amp;demand'!F748,VLOOKUP(O735,'Taxi_location&amp;demand'!$E$5:$F$26,2,FALSE)))</f>
        <v>-0.5454</v>
      </c>
      <c r="Q735" s="32">
        <f>IF(Taxi_journeydata_clean!K734="","",1+P735)</f>
        <v>0.4546</v>
      </c>
      <c r="S735" t="str">
        <f>IF(Taxi_journeydata_clean!K734="","",VLOOKUP(Taxi_journeydata_clean!G734,'Taxi_location&amp;demand'!$A$5:$B$269,2,FALSE))</f>
        <v>B</v>
      </c>
      <c r="T735" t="str">
        <f>IF(Taxi_journeydata_clean!K734="","",VLOOKUP(Taxi_journeydata_clean!H734,'Taxi_location&amp;demand'!$A$5:$B$269,2,FALSE))</f>
        <v>B</v>
      </c>
      <c r="U735" t="str">
        <f>IF(Taxi_journeydata_clean!K734="","",IF(OR(S735="A",T735="A"),"Y","N"))</f>
        <v>N</v>
      </c>
    </row>
    <row r="736" spans="2:21" x14ac:dyDescent="0.35">
      <c r="B736">
        <f>IF(Taxi_journeydata_clean!J735="","",Taxi_journeydata_clean!J735)</f>
        <v>4.04</v>
      </c>
      <c r="C736" s="18">
        <f>IF(Taxi_journeydata_clean!J735="","",Taxi_journeydata_clean!N735)</f>
        <v>7.5000000034924597</v>
      </c>
      <c r="D736" s="19">
        <f>IF(Taxi_journeydata_clean!K735="","",Taxi_journeydata_clean!K735)</f>
        <v>12.5</v>
      </c>
      <c r="F736" s="19">
        <f>IF(Taxi_journeydata_clean!K735="","",Constant+Dist_Mult*Fare_analysis!B736+Dur_Mult*Fare_analysis!C736)</f>
        <v>11.747000001292211</v>
      </c>
      <c r="G736" s="19">
        <f>IF(Taxi_journeydata_clean!K735="","",F736*(1+1/EXP(B736)))</f>
        <v>11.953717509781278</v>
      </c>
      <c r="H736" s="30">
        <f>IF(Taxi_journeydata_clean!K735="","",(G736-F736)/F736)</f>
        <v>1.7597472415623348E-2</v>
      </c>
      <c r="I736" s="31">
        <f>IF(Taxi_journeydata_clean!K735="","",ROUND(ROUNDUP(H736,1),1))</f>
        <v>0.1</v>
      </c>
      <c r="J736" s="32">
        <f>IF(Taxi_journeydata_clean!K735="","",IF(I736&gt;200%,'Taxi_location&amp;demand'!F749,VLOOKUP(I736,'Taxi_location&amp;demand'!$E$5:$F$26,2,FALSE)))</f>
        <v>-9.0899999999999991E-3</v>
      </c>
      <c r="K736" s="32">
        <f>IF(Taxi_journeydata_clean!K735="","",1+J736)</f>
        <v>0.99090999999999996</v>
      </c>
      <c r="M736" s="19">
        <f>IF(Taxi_journeydata_clean!K735="","",F736*(1+R_/EXP(B736)))</f>
        <v>12.28335617361124</v>
      </c>
      <c r="N736" s="30">
        <f>IF(Taxi_journeydata_clean!K735="","",(M736-F736)/F736)</f>
        <v>4.5658991424195855E-2</v>
      </c>
      <c r="O736" s="31">
        <f>IF(Taxi_journeydata_clean!K735="","",ROUND(ROUNDUP(N736,1),1))</f>
        <v>0.1</v>
      </c>
      <c r="P736" s="32">
        <f>IF(Taxi_journeydata_clean!K735="","",IF(O736&gt;200%,'Taxi_location&amp;demand'!F749,VLOOKUP(O736,'Taxi_location&amp;demand'!$E$5:$F$26,2,FALSE)))</f>
        <v>-9.0899999999999991E-3</v>
      </c>
      <c r="Q736" s="32">
        <f>IF(Taxi_journeydata_clean!K735="","",1+P736)</f>
        <v>0.99090999999999996</v>
      </c>
      <c r="S736" t="str">
        <f>IF(Taxi_journeydata_clean!K735="","",VLOOKUP(Taxi_journeydata_clean!G735,'Taxi_location&amp;demand'!$A$5:$B$269,2,FALSE))</f>
        <v>Q</v>
      </c>
      <c r="T736" t="str">
        <f>IF(Taxi_journeydata_clean!K735="","",VLOOKUP(Taxi_journeydata_clean!H735,'Taxi_location&amp;demand'!$A$5:$B$269,2,FALSE))</f>
        <v>Q</v>
      </c>
      <c r="U736" t="str">
        <f>IF(Taxi_journeydata_clean!K735="","",IF(OR(S736="A",T736="A"),"Y","N"))</f>
        <v>N</v>
      </c>
    </row>
    <row r="737" spans="2:21" x14ac:dyDescent="0.35">
      <c r="B737">
        <f>IF(Taxi_journeydata_clean!J736="","",Taxi_journeydata_clean!J736)</f>
        <v>0.28999999999999998</v>
      </c>
      <c r="C737" s="18">
        <f>IF(Taxi_journeydata_clean!J736="","",Taxi_journeydata_clean!N736)</f>
        <v>2.0833333383779973</v>
      </c>
      <c r="D737" s="19">
        <f>IF(Taxi_journeydata_clean!K736="","",Taxi_journeydata_clean!K736)</f>
        <v>3.5</v>
      </c>
      <c r="F737" s="19">
        <f>IF(Taxi_journeydata_clean!K736="","",Constant+Dist_Mult*Fare_analysis!B737+Dur_Mult*Fare_analysis!C737)</f>
        <v>2.9928333351998591</v>
      </c>
      <c r="G737" s="19">
        <f>IF(Taxi_journeydata_clean!K736="","",F737*(1+1/EXP(B737)))</f>
        <v>5.2322614837645611</v>
      </c>
      <c r="H737" s="30">
        <f>IF(Taxi_journeydata_clean!K736="","",(G737-F737)/F737)</f>
        <v>0.74826356757856505</v>
      </c>
      <c r="I737" s="31">
        <f>IF(Taxi_journeydata_clean!K736="","",ROUND(ROUNDUP(H737,1),1))</f>
        <v>0.8</v>
      </c>
      <c r="J737" s="32">
        <f>IF(Taxi_journeydata_clean!K736="","",IF(I737&gt;200%,'Taxi_location&amp;demand'!F750,VLOOKUP(I737,'Taxi_location&amp;demand'!$E$5:$F$26,2,FALSE)))</f>
        <v>-0.1515</v>
      </c>
      <c r="K737" s="32">
        <f>IF(Taxi_journeydata_clean!K736="","",1+J737)</f>
        <v>0.84850000000000003</v>
      </c>
      <c r="M737" s="19">
        <f>IF(Taxi_journeydata_clean!K736="","",F737*(1+R_/EXP(B737)))</f>
        <v>8.8033286276737233</v>
      </c>
      <c r="N737" s="30">
        <f>IF(Taxi_journeydata_clean!K736="","",(M737-F737)/F737)</f>
        <v>1.9414697183883927</v>
      </c>
      <c r="O737" s="31">
        <f>IF(Taxi_journeydata_clean!K736="","",ROUND(ROUNDUP(N737,1),1))</f>
        <v>2</v>
      </c>
      <c r="P737" s="32">
        <f>IF(Taxi_journeydata_clean!K736="","",IF(O737&gt;200%,'Taxi_location&amp;demand'!F750,VLOOKUP(O737,'Taxi_location&amp;demand'!$E$5:$F$26,2,FALSE)))</f>
        <v>-0.86860000000000004</v>
      </c>
      <c r="Q737" s="32">
        <f>IF(Taxi_journeydata_clean!K736="","",1+P737)</f>
        <v>0.13139999999999996</v>
      </c>
      <c r="S737" t="str">
        <f>IF(Taxi_journeydata_clean!K736="","",VLOOKUP(Taxi_journeydata_clean!G736,'Taxi_location&amp;demand'!$A$5:$B$269,2,FALSE))</f>
        <v>A</v>
      </c>
      <c r="T737" t="str">
        <f>IF(Taxi_journeydata_clean!K736="","",VLOOKUP(Taxi_journeydata_clean!H736,'Taxi_location&amp;demand'!$A$5:$B$269,2,FALSE))</f>
        <v>A</v>
      </c>
      <c r="U737" t="str">
        <f>IF(Taxi_journeydata_clean!K736="","",IF(OR(S737="A",T737="A"),"Y","N"))</f>
        <v>Y</v>
      </c>
    </row>
    <row r="738" spans="2:21" x14ac:dyDescent="0.35">
      <c r="B738">
        <f>IF(Taxi_journeydata_clean!J737="","",Taxi_journeydata_clean!J737)</f>
        <v>16.97</v>
      </c>
      <c r="C738" s="18">
        <f>IF(Taxi_journeydata_clean!J737="","",Taxi_journeydata_clean!N737)</f>
        <v>56.583333337912336</v>
      </c>
      <c r="D738" s="19">
        <f>IF(Taxi_journeydata_clean!K737="","",Taxi_journeydata_clean!K737)</f>
        <v>57</v>
      </c>
      <c r="F738" s="19">
        <f>IF(Taxi_journeydata_clean!K737="","",Constant+Dist_Mult*Fare_analysis!B738+Dur_Mult*Fare_analysis!C738)</f>
        <v>53.181833335027562</v>
      </c>
      <c r="G738" s="19">
        <f>IF(Taxi_journeydata_clean!K737="","",F738*(1+1/EXP(B738)))</f>
        <v>53.181835603773926</v>
      </c>
      <c r="H738" s="30">
        <f>IF(Taxi_journeydata_clean!K737="","",(G738-F738)/F738)</f>
        <v>4.2660175887822169E-8</v>
      </c>
      <c r="I738" s="31">
        <f>IF(Taxi_journeydata_clean!K737="","",ROUND(ROUNDUP(H738,1),1))</f>
        <v>0.1</v>
      </c>
      <c r="J738" s="32">
        <f>IF(Taxi_journeydata_clean!K737="","",IF(I738&gt;200%,'Taxi_location&amp;demand'!F751,VLOOKUP(I738,'Taxi_location&amp;demand'!$E$5:$F$26,2,FALSE)))</f>
        <v>-9.0899999999999991E-3</v>
      </c>
      <c r="K738" s="32">
        <f>IF(Taxi_journeydata_clean!K737="","",1+J738)</f>
        <v>0.99090999999999996</v>
      </c>
      <c r="M738" s="19">
        <f>IF(Taxi_journeydata_clean!K737="","",F738*(1+R_/EXP(B738)))</f>
        <v>53.181839221592888</v>
      </c>
      <c r="N738" s="30">
        <f>IF(Taxi_journeydata_clean!K737="","",(M738-F738)/F738)</f>
        <v>1.1068752159724954E-7</v>
      </c>
      <c r="O738" s="31">
        <f>IF(Taxi_journeydata_clean!K737="","",ROUND(ROUNDUP(N738,1),1))</f>
        <v>0.1</v>
      </c>
      <c r="P738" s="32">
        <f>IF(Taxi_journeydata_clean!K737="","",IF(O738&gt;200%,'Taxi_location&amp;demand'!F751,VLOOKUP(O738,'Taxi_location&amp;demand'!$E$5:$F$26,2,FALSE)))</f>
        <v>-9.0899999999999991E-3</v>
      </c>
      <c r="Q738" s="32">
        <f>IF(Taxi_journeydata_clean!K737="","",1+P738)</f>
        <v>0.99090999999999996</v>
      </c>
      <c r="S738" t="str">
        <f>IF(Taxi_journeydata_clean!K737="","",VLOOKUP(Taxi_journeydata_clean!G737,'Taxi_location&amp;demand'!$A$5:$B$269,2,FALSE))</f>
        <v>B</v>
      </c>
      <c r="T738" t="str">
        <f>IF(Taxi_journeydata_clean!K737="","",VLOOKUP(Taxi_journeydata_clean!H737,'Taxi_location&amp;demand'!$A$5:$B$269,2,FALSE))</f>
        <v>B</v>
      </c>
      <c r="U738" t="str">
        <f>IF(Taxi_journeydata_clean!K737="","",IF(OR(S738="A",T738="A"),"Y","N"))</f>
        <v>N</v>
      </c>
    </row>
    <row r="739" spans="2:21" x14ac:dyDescent="0.35">
      <c r="B739">
        <f>IF(Taxi_journeydata_clean!J738="","",Taxi_journeydata_clean!J738)</f>
        <v>0.72</v>
      </c>
      <c r="C739" s="18">
        <f>IF(Taxi_journeydata_clean!J738="","",Taxi_journeydata_clean!N738)</f>
        <v>4.1333333356305957</v>
      </c>
      <c r="D739" s="19">
        <f>IF(Taxi_journeydata_clean!K738="","",Taxi_journeydata_clean!K738)</f>
        <v>5</v>
      </c>
      <c r="F739" s="19">
        <f>IF(Taxi_journeydata_clean!K738="","",Constant+Dist_Mult*Fare_analysis!B739+Dur_Mult*Fare_analysis!C739)</f>
        <v>4.5253333341833208</v>
      </c>
      <c r="G739" s="19">
        <f>IF(Taxi_journeydata_clean!K738="","",F739*(1+1/EXP(B739)))</f>
        <v>6.7280495435679128</v>
      </c>
      <c r="H739" s="30">
        <f>IF(Taxi_journeydata_clean!K738="","",(G739-F739)/F739)</f>
        <v>0.48675225595997174</v>
      </c>
      <c r="I739" s="31">
        <f>IF(Taxi_journeydata_clean!K738="","",ROUND(ROUNDUP(H739,1),1))</f>
        <v>0.5</v>
      </c>
      <c r="J739" s="32">
        <f>IF(Taxi_journeydata_clean!K738="","",IF(I739&gt;200%,'Taxi_location&amp;demand'!F752,VLOOKUP(I739,'Taxi_location&amp;demand'!$E$5:$F$26,2,FALSE)))</f>
        <v>-6.7670000000000008E-2</v>
      </c>
      <c r="K739" s="32">
        <f>IF(Taxi_journeydata_clean!K738="","",1+J739)</f>
        <v>0.93232999999999999</v>
      </c>
      <c r="M739" s="19">
        <f>IF(Taxi_journeydata_clean!K738="","",F739*(1+R_/EXP(B739)))</f>
        <v>10.240574599453707</v>
      </c>
      <c r="N739" s="30">
        <f>IF(Taxi_journeydata_clean!K738="","",(M739-F739)/F739)</f>
        <v>1.2629437089415658</v>
      </c>
      <c r="O739" s="31">
        <f>IF(Taxi_journeydata_clean!K738="","",ROUND(ROUNDUP(N739,1),1))</f>
        <v>1.3</v>
      </c>
      <c r="P739" s="32">
        <f>IF(Taxi_journeydata_clean!K738="","",IF(O739&gt;200%,'Taxi_location&amp;demand'!F752,VLOOKUP(O739,'Taxi_location&amp;demand'!$E$5:$F$26,2,FALSE)))</f>
        <v>-0.47469999999999996</v>
      </c>
      <c r="Q739" s="32">
        <f>IF(Taxi_journeydata_clean!K738="","",1+P739)</f>
        <v>0.5253000000000001</v>
      </c>
      <c r="S739" t="str">
        <f>IF(Taxi_journeydata_clean!K738="","",VLOOKUP(Taxi_journeydata_clean!G738,'Taxi_location&amp;demand'!$A$5:$B$269,2,FALSE))</f>
        <v>A</v>
      </c>
      <c r="T739" t="str">
        <f>IF(Taxi_journeydata_clean!K738="","",VLOOKUP(Taxi_journeydata_clean!H738,'Taxi_location&amp;demand'!$A$5:$B$269,2,FALSE))</f>
        <v>A</v>
      </c>
      <c r="U739" t="str">
        <f>IF(Taxi_journeydata_clean!K738="","",IF(OR(S739="A",T739="A"),"Y","N"))</f>
        <v>Y</v>
      </c>
    </row>
    <row r="740" spans="2:21" x14ac:dyDescent="0.35">
      <c r="B740">
        <f>IF(Taxi_journeydata_clean!J739="","",Taxi_journeydata_clean!J739)</f>
        <v>0.95</v>
      </c>
      <c r="C740" s="18">
        <f>IF(Taxi_journeydata_clean!J739="","",Taxi_journeydata_clean!N739)</f>
        <v>7.6333333365619183</v>
      </c>
      <c r="D740" s="19">
        <f>IF(Taxi_journeydata_clean!K739="","",Taxi_journeydata_clean!K739)</f>
        <v>6.5</v>
      </c>
      <c r="F740" s="19">
        <f>IF(Taxi_journeydata_clean!K739="","",Constant+Dist_Mult*Fare_analysis!B740+Dur_Mult*Fare_analysis!C740)</f>
        <v>6.2343333345279097</v>
      </c>
      <c r="G740" s="19">
        <f>IF(Taxi_journeydata_clean!K739="","",F740*(1+1/EXP(B740)))</f>
        <v>8.6454057888797475</v>
      </c>
      <c r="H740" s="30">
        <f>IF(Taxi_journeydata_clean!K739="","",(G740-F740)/F740)</f>
        <v>0.38674102345450134</v>
      </c>
      <c r="I740" s="31">
        <f>IF(Taxi_journeydata_clean!K739="","",ROUND(ROUNDUP(H740,1),1))</f>
        <v>0.4</v>
      </c>
      <c r="J740" s="32">
        <f>IF(Taxi_journeydata_clean!K739="","",IF(I740&gt;200%,'Taxi_location&amp;demand'!F753,VLOOKUP(I740,'Taxi_location&amp;demand'!$E$5:$F$26,2,FALSE)))</f>
        <v>-4.6460000000000001E-2</v>
      </c>
      <c r="K740" s="32">
        <f>IF(Taxi_journeydata_clean!K739="","",1+J740)</f>
        <v>0.95354000000000005</v>
      </c>
      <c r="M740" s="19">
        <f>IF(Taxi_journeydata_clean!K739="","",F740*(1+R_/EXP(B740)))</f>
        <v>12.490182692679348</v>
      </c>
      <c r="N740" s="30">
        <f>IF(Taxi_journeydata_clean!K739="","",(M740-F740)/F740)</f>
        <v>1.0034512148242642</v>
      </c>
      <c r="O740" s="31">
        <f>IF(Taxi_journeydata_clean!K739="","",ROUND(ROUNDUP(N740,1),1))</f>
        <v>1.1000000000000001</v>
      </c>
      <c r="P740" s="32">
        <f>IF(Taxi_journeydata_clean!K739="","",IF(O740&gt;200%,'Taxi_location&amp;demand'!F753,VLOOKUP(O740,'Taxi_location&amp;demand'!$E$5:$F$26,2,FALSE)))</f>
        <v>-0.35349999999999998</v>
      </c>
      <c r="Q740" s="32">
        <f>IF(Taxi_journeydata_clean!K739="","",1+P740)</f>
        <v>0.64650000000000007</v>
      </c>
      <c r="S740" t="str">
        <f>IF(Taxi_journeydata_clean!K739="","",VLOOKUP(Taxi_journeydata_clean!G739,'Taxi_location&amp;demand'!$A$5:$B$269,2,FALSE))</f>
        <v>Q</v>
      </c>
      <c r="T740" t="str">
        <f>IF(Taxi_journeydata_clean!K739="","",VLOOKUP(Taxi_journeydata_clean!H739,'Taxi_location&amp;demand'!$A$5:$B$269,2,FALSE))</f>
        <v>Q</v>
      </c>
      <c r="U740" t="str">
        <f>IF(Taxi_journeydata_clean!K739="","",IF(OR(S740="A",T740="A"),"Y","N"))</f>
        <v>N</v>
      </c>
    </row>
    <row r="741" spans="2:21" x14ac:dyDescent="0.35">
      <c r="B741">
        <f>IF(Taxi_journeydata_clean!J740="","",Taxi_journeydata_clean!J740)</f>
        <v>1.98</v>
      </c>
      <c r="C741" s="18">
        <f>IF(Taxi_journeydata_clean!J740="","",Taxi_journeydata_clean!N740)</f>
        <v>12.783333335537463</v>
      </c>
      <c r="D741" s="19">
        <f>IF(Taxi_journeydata_clean!K740="","",Taxi_journeydata_clean!K740)</f>
        <v>10</v>
      </c>
      <c r="F741" s="19">
        <f>IF(Taxi_journeydata_clean!K740="","",Constant+Dist_Mult*Fare_analysis!B741+Dur_Mult*Fare_analysis!C741)</f>
        <v>9.9938333341488619</v>
      </c>
      <c r="G741" s="19">
        <f>IF(Taxi_journeydata_clean!K740="","",F741*(1+1/EXP(B741)))</f>
        <v>11.373674280406973</v>
      </c>
      <c r="H741" s="30">
        <f>IF(Taxi_journeydata_clean!K740="","",(G741-F741)/F741)</f>
        <v>0.13806923731089293</v>
      </c>
      <c r="I741" s="31">
        <f>IF(Taxi_journeydata_clean!K740="","",ROUND(ROUNDUP(H741,1),1))</f>
        <v>0.2</v>
      </c>
      <c r="J741" s="32">
        <f>IF(Taxi_journeydata_clean!K740="","",IF(I741&gt;200%,'Taxi_location&amp;demand'!F754,VLOOKUP(I741,'Taxi_location&amp;demand'!$E$5:$F$26,2,FALSE)))</f>
        <v>-2.1210000000000003E-2</v>
      </c>
      <c r="K741" s="32">
        <f>IF(Taxi_journeydata_clean!K740="","",1+J741)</f>
        <v>0.97879000000000005</v>
      </c>
      <c r="M741" s="19">
        <f>IF(Taxi_journeydata_clean!K740="","",F741*(1+R_/EXP(B741)))</f>
        <v>13.574014876358223</v>
      </c>
      <c r="N741" s="30">
        <f>IF(Taxi_journeydata_clean!K740="","",(M741-F741)/F741)</f>
        <v>0.35823906828382907</v>
      </c>
      <c r="O741" s="31">
        <f>IF(Taxi_journeydata_clean!K740="","",ROUND(ROUNDUP(N741,1),1))</f>
        <v>0.4</v>
      </c>
      <c r="P741" s="32">
        <f>IF(Taxi_journeydata_clean!K740="","",IF(O741&gt;200%,'Taxi_location&amp;demand'!F754,VLOOKUP(O741,'Taxi_location&amp;demand'!$E$5:$F$26,2,FALSE)))</f>
        <v>-4.6460000000000001E-2</v>
      </c>
      <c r="Q741" s="32">
        <f>IF(Taxi_journeydata_clean!K740="","",1+P741)</f>
        <v>0.95354000000000005</v>
      </c>
      <c r="S741" t="str">
        <f>IF(Taxi_journeydata_clean!K740="","",VLOOKUP(Taxi_journeydata_clean!G740,'Taxi_location&amp;demand'!$A$5:$B$269,2,FALSE))</f>
        <v>B</v>
      </c>
      <c r="T741" t="str">
        <f>IF(Taxi_journeydata_clean!K740="","",VLOOKUP(Taxi_journeydata_clean!H740,'Taxi_location&amp;demand'!$A$5:$B$269,2,FALSE))</f>
        <v>B</v>
      </c>
      <c r="U741" t="str">
        <f>IF(Taxi_journeydata_clean!K740="","",IF(OR(S741="A",T741="A"),"Y","N"))</f>
        <v>N</v>
      </c>
    </row>
    <row r="742" spans="2:21" x14ac:dyDescent="0.35">
      <c r="B742">
        <f>IF(Taxi_journeydata_clean!J741="","",Taxi_journeydata_clean!J741)</f>
        <v>2</v>
      </c>
      <c r="C742" s="18">
        <f>IF(Taxi_journeydata_clean!J741="","",Taxi_journeydata_clean!N741)</f>
        <v>8.8166666636243463</v>
      </c>
      <c r="D742" s="19">
        <f>IF(Taxi_journeydata_clean!K741="","",Taxi_journeydata_clean!K741)</f>
        <v>8.5</v>
      </c>
      <c r="F742" s="19">
        <f>IF(Taxi_journeydata_clean!K741="","",Constant+Dist_Mult*Fare_analysis!B742+Dur_Mult*Fare_analysis!C742)</f>
        <v>8.5621666655410085</v>
      </c>
      <c r="G742" s="19">
        <f>IF(Taxi_journeydata_clean!K741="","",F742*(1+1/EXP(B742)))</f>
        <v>9.7209299163410847</v>
      </c>
      <c r="H742" s="30">
        <f>IF(Taxi_journeydata_clean!K741="","",(G742-F742)/F742)</f>
        <v>0.13533528323661273</v>
      </c>
      <c r="I742" s="31">
        <f>IF(Taxi_journeydata_clean!K741="","",ROUND(ROUNDUP(H742,1),1))</f>
        <v>0.2</v>
      </c>
      <c r="J742" s="32">
        <f>IF(Taxi_journeydata_clean!K741="","",IF(I742&gt;200%,'Taxi_location&amp;demand'!F755,VLOOKUP(I742,'Taxi_location&amp;demand'!$E$5:$F$26,2,FALSE)))</f>
        <v>-2.1210000000000003E-2</v>
      </c>
      <c r="K742" s="32">
        <f>IF(Taxi_journeydata_clean!K741="","",1+J742)</f>
        <v>0.97879000000000005</v>
      </c>
      <c r="M742" s="19">
        <f>IF(Taxi_journeydata_clean!K741="","",F742*(1+R_/EXP(B742)))</f>
        <v>11.568732613272294</v>
      </c>
      <c r="N742" s="30">
        <f>IF(Taxi_journeydata_clean!K741="","",(M742-F742)/F742)</f>
        <v>0.35114545945845738</v>
      </c>
      <c r="O742" s="31">
        <f>IF(Taxi_journeydata_clean!K741="","",ROUND(ROUNDUP(N742,1),1))</f>
        <v>0.4</v>
      </c>
      <c r="P742" s="32">
        <f>IF(Taxi_journeydata_clean!K741="","",IF(O742&gt;200%,'Taxi_location&amp;demand'!F755,VLOOKUP(O742,'Taxi_location&amp;demand'!$E$5:$F$26,2,FALSE)))</f>
        <v>-4.6460000000000001E-2</v>
      </c>
      <c r="Q742" s="32">
        <f>IF(Taxi_journeydata_clean!K741="","",1+P742)</f>
        <v>0.95354000000000005</v>
      </c>
      <c r="S742" t="str">
        <f>IF(Taxi_journeydata_clean!K741="","",VLOOKUP(Taxi_journeydata_clean!G741,'Taxi_location&amp;demand'!$A$5:$B$269,2,FALSE))</f>
        <v>A</v>
      </c>
      <c r="T742" t="str">
        <f>IF(Taxi_journeydata_clean!K741="","",VLOOKUP(Taxi_journeydata_clean!H741,'Taxi_location&amp;demand'!$A$5:$B$269,2,FALSE))</f>
        <v>A</v>
      </c>
      <c r="U742" t="str">
        <f>IF(Taxi_journeydata_clean!K741="","",IF(OR(S742="A",T742="A"),"Y","N"))</f>
        <v>Y</v>
      </c>
    </row>
    <row r="743" spans="2:21" x14ac:dyDescent="0.35">
      <c r="B743">
        <f>IF(Taxi_journeydata_clean!J742="","",Taxi_journeydata_clean!J742)</f>
        <v>0.9</v>
      </c>
      <c r="C743" s="18">
        <f>IF(Taxi_journeydata_clean!J742="","",Taxi_journeydata_clean!N742)</f>
        <v>4.7333333292044699</v>
      </c>
      <c r="D743" s="19">
        <f>IF(Taxi_journeydata_clean!K742="","",Taxi_journeydata_clean!K742)</f>
        <v>5.5</v>
      </c>
      <c r="F743" s="19">
        <f>IF(Taxi_journeydata_clean!K742="","",Constant+Dist_Mult*Fare_analysis!B743+Dur_Mult*Fare_analysis!C743)</f>
        <v>5.0713333318056542</v>
      </c>
      <c r="G743" s="19">
        <f>IF(Taxi_journeydata_clean!K742="","",F743*(1+1/EXP(B743)))</f>
        <v>7.1331835989490369</v>
      </c>
      <c r="H743" s="30">
        <f>IF(Taxi_journeydata_clean!K742="","",(G743-F743)/F743)</f>
        <v>0.40656965974059894</v>
      </c>
      <c r="I743" s="31">
        <f>IF(Taxi_journeydata_clean!K742="","",ROUND(ROUNDUP(H743,1),1))</f>
        <v>0.5</v>
      </c>
      <c r="J743" s="32">
        <f>IF(Taxi_journeydata_clean!K742="","",IF(I743&gt;200%,'Taxi_location&amp;demand'!F756,VLOOKUP(I743,'Taxi_location&amp;demand'!$E$5:$F$26,2,FALSE)))</f>
        <v>-6.7670000000000008E-2</v>
      </c>
      <c r="K743" s="32">
        <f>IF(Taxi_journeydata_clean!K742="","",1+J743)</f>
        <v>0.93232999999999999</v>
      </c>
      <c r="M743" s="19">
        <f>IF(Taxi_journeydata_clean!K742="","",F743*(1+R_/EXP(B743)))</f>
        <v>10.421079104493689</v>
      </c>
      <c r="N743" s="30">
        <f>IF(Taxi_journeydata_clean!K742="","",(M743-F743)/F743)</f>
        <v>1.0548992587681574</v>
      </c>
      <c r="O743" s="31">
        <f>IF(Taxi_journeydata_clean!K742="","",ROUND(ROUNDUP(N743,1),1))</f>
        <v>1.1000000000000001</v>
      </c>
      <c r="P743" s="32">
        <f>IF(Taxi_journeydata_clean!K742="","",IF(O743&gt;200%,'Taxi_location&amp;demand'!F756,VLOOKUP(O743,'Taxi_location&amp;demand'!$E$5:$F$26,2,FALSE)))</f>
        <v>-0.35349999999999998</v>
      </c>
      <c r="Q743" s="32">
        <f>IF(Taxi_journeydata_clean!K742="","",1+P743)</f>
        <v>0.64650000000000007</v>
      </c>
      <c r="S743" t="str">
        <f>IF(Taxi_journeydata_clean!K742="","",VLOOKUP(Taxi_journeydata_clean!G742,'Taxi_location&amp;demand'!$A$5:$B$269,2,FALSE))</f>
        <v>A</v>
      </c>
      <c r="T743" t="str">
        <f>IF(Taxi_journeydata_clean!K742="","",VLOOKUP(Taxi_journeydata_clean!H742,'Taxi_location&amp;demand'!$A$5:$B$269,2,FALSE))</f>
        <v>A</v>
      </c>
      <c r="U743" t="str">
        <f>IF(Taxi_journeydata_clean!K742="","",IF(OR(S743="A",T743="A"),"Y","N"))</f>
        <v>Y</v>
      </c>
    </row>
    <row r="744" spans="2:21" x14ac:dyDescent="0.35">
      <c r="B744">
        <f>IF(Taxi_journeydata_clean!J743="","",Taxi_journeydata_clean!J743)</f>
        <v>0.77</v>
      </c>
      <c r="C744" s="18">
        <f>IF(Taxi_journeydata_clean!J743="","",Taxi_journeydata_clean!N743)</f>
        <v>4.4833333336282521</v>
      </c>
      <c r="D744" s="19">
        <f>IF(Taxi_journeydata_clean!K743="","",Taxi_journeydata_clean!K743)</f>
        <v>5</v>
      </c>
      <c r="F744" s="19">
        <f>IF(Taxi_journeydata_clean!K743="","",Constant+Dist_Mult*Fare_analysis!B744+Dur_Mult*Fare_analysis!C744)</f>
        <v>4.7448333334424539</v>
      </c>
      <c r="G744" s="19">
        <f>IF(Taxi_journeydata_clean!K743="","",F744*(1+1/EXP(B744)))</f>
        <v>6.9417531737850364</v>
      </c>
      <c r="H744" s="30">
        <f>IF(Taxi_journeydata_clean!K743="","",(G744-F744)/F744)</f>
        <v>0.46301306831122796</v>
      </c>
      <c r="I744" s="31">
        <f>IF(Taxi_journeydata_clean!K743="","",ROUND(ROUNDUP(H744,1),1))</f>
        <v>0.5</v>
      </c>
      <c r="J744" s="32">
        <f>IF(Taxi_journeydata_clean!K743="","",IF(I744&gt;200%,'Taxi_location&amp;demand'!F757,VLOOKUP(I744,'Taxi_location&amp;demand'!$E$5:$F$26,2,FALSE)))</f>
        <v>-6.7670000000000008E-2</v>
      </c>
      <c r="K744" s="32">
        <f>IF(Taxi_journeydata_clean!K743="","",1+J744)</f>
        <v>0.93232999999999999</v>
      </c>
      <c r="M744" s="19">
        <f>IF(Taxi_journeydata_clean!K743="","",F744*(1+R_/EXP(B744)))</f>
        <v>10.4450351454249</v>
      </c>
      <c r="N744" s="30">
        <f>IF(Taxi_journeydata_clean!K743="","",(M744-F744)/F744)</f>
        <v>1.2013492174332825</v>
      </c>
      <c r="O744" s="31">
        <f>IF(Taxi_journeydata_clean!K743="","",ROUND(ROUNDUP(N744,1),1))</f>
        <v>1.3</v>
      </c>
      <c r="P744" s="32">
        <f>IF(Taxi_journeydata_clean!K743="","",IF(O744&gt;200%,'Taxi_location&amp;demand'!F757,VLOOKUP(O744,'Taxi_location&amp;demand'!$E$5:$F$26,2,FALSE)))</f>
        <v>-0.47469999999999996</v>
      </c>
      <c r="Q744" s="32">
        <f>IF(Taxi_journeydata_clean!K743="","",1+P744)</f>
        <v>0.5253000000000001</v>
      </c>
      <c r="S744" t="str">
        <f>IF(Taxi_journeydata_clean!K743="","",VLOOKUP(Taxi_journeydata_clean!G743,'Taxi_location&amp;demand'!$A$5:$B$269,2,FALSE))</f>
        <v>A</v>
      </c>
      <c r="T744" t="str">
        <f>IF(Taxi_journeydata_clean!K743="","",VLOOKUP(Taxi_journeydata_clean!H743,'Taxi_location&amp;demand'!$A$5:$B$269,2,FALSE))</f>
        <v>A</v>
      </c>
      <c r="U744" t="str">
        <f>IF(Taxi_journeydata_clean!K743="","",IF(OR(S744="A",T744="A"),"Y","N"))</f>
        <v>Y</v>
      </c>
    </row>
    <row r="745" spans="2:21" x14ac:dyDescent="0.35">
      <c r="B745">
        <f>IF(Taxi_journeydata_clean!J744="","",Taxi_journeydata_clean!J744)</f>
        <v>1.4</v>
      </c>
      <c r="C745" s="18">
        <f>IF(Taxi_journeydata_clean!J744="","",Taxi_journeydata_clean!N744)</f>
        <v>9.1000000003259629</v>
      </c>
      <c r="D745" s="19">
        <f>IF(Taxi_journeydata_clean!K744="","",Taxi_journeydata_clean!K744)</f>
        <v>7.5</v>
      </c>
      <c r="F745" s="19">
        <f>IF(Taxi_journeydata_clean!K744="","",Constant+Dist_Mult*Fare_analysis!B745+Dur_Mult*Fare_analysis!C745)</f>
        <v>7.5870000001206055</v>
      </c>
      <c r="G745" s="19">
        <f>IF(Taxi_journeydata_clean!K744="","",F745*(1+1/EXP(B745)))</f>
        <v>9.4579311655753155</v>
      </c>
      <c r="H745" s="30">
        <f>IF(Taxi_journeydata_clean!K744="","",(G745-F745)/F745)</f>
        <v>0.24659696394160657</v>
      </c>
      <c r="I745" s="31">
        <f>IF(Taxi_journeydata_clean!K744="","",ROUND(ROUNDUP(H745,1),1))</f>
        <v>0.3</v>
      </c>
      <c r="J745" s="32">
        <f>IF(Taxi_journeydata_clean!K744="","",IF(I745&gt;200%,'Taxi_location&amp;demand'!F758,VLOOKUP(I745,'Taxi_location&amp;demand'!$E$5:$F$26,2,FALSE)))</f>
        <v>-3.4340000000000002E-2</v>
      </c>
      <c r="K745" s="32">
        <f>IF(Taxi_journeydata_clean!K744="","",1+J745)</f>
        <v>0.96565999999999996</v>
      </c>
      <c r="M745" s="19">
        <f>IF(Taxi_journeydata_clean!K744="","",F745*(1+R_/EXP(B745)))</f>
        <v>12.44138067600195</v>
      </c>
      <c r="N745" s="30">
        <f>IF(Taxi_journeydata_clean!K744="","",(M745-F745)/F745)</f>
        <v>0.63982874335101858</v>
      </c>
      <c r="O745" s="31">
        <f>IF(Taxi_journeydata_clean!K744="","",ROUND(ROUNDUP(N745,1),1))</f>
        <v>0.7</v>
      </c>
      <c r="P745" s="32">
        <f>IF(Taxi_journeydata_clean!K744="","",IF(O745&gt;200%,'Taxi_location&amp;demand'!F758,VLOOKUP(O745,'Taxi_location&amp;demand'!$E$5:$F$26,2,FALSE)))</f>
        <v>-0.1111</v>
      </c>
      <c r="Q745" s="32">
        <f>IF(Taxi_journeydata_clean!K744="","",1+P745)</f>
        <v>0.88890000000000002</v>
      </c>
      <c r="S745" t="str">
        <f>IF(Taxi_journeydata_clean!K744="","",VLOOKUP(Taxi_journeydata_clean!G744,'Taxi_location&amp;demand'!$A$5:$B$269,2,FALSE))</f>
        <v>Q</v>
      </c>
      <c r="T745" t="str">
        <f>IF(Taxi_journeydata_clean!K744="","",VLOOKUP(Taxi_journeydata_clean!H744,'Taxi_location&amp;demand'!$A$5:$B$269,2,FALSE))</f>
        <v>Q</v>
      </c>
      <c r="U745" t="str">
        <f>IF(Taxi_journeydata_clean!K744="","",IF(OR(S745="A",T745="A"),"Y","N"))</f>
        <v>N</v>
      </c>
    </row>
    <row r="746" spans="2:21" x14ac:dyDescent="0.35">
      <c r="B746">
        <f>IF(Taxi_journeydata_clean!J745="","",Taxi_journeydata_clean!J745)</f>
        <v>0.73</v>
      </c>
      <c r="C746" s="18">
        <f>IF(Taxi_journeydata_clean!J745="","",Taxi_journeydata_clean!N745)</f>
        <v>2.8666666662320495</v>
      </c>
      <c r="D746" s="19">
        <f>IF(Taxi_journeydata_clean!K745="","",Taxi_journeydata_clean!K745)</f>
        <v>4.5</v>
      </c>
      <c r="F746" s="19">
        <f>IF(Taxi_journeydata_clean!K745="","",Constant+Dist_Mult*Fare_analysis!B746+Dur_Mult*Fare_analysis!C746)</f>
        <v>4.0746666665058591</v>
      </c>
      <c r="G746" s="19">
        <f>IF(Taxi_journeydata_clean!K745="","",F746*(1+1/EXP(B746)))</f>
        <v>6.0382851647159095</v>
      </c>
      <c r="H746" s="30">
        <f>IF(Taxi_journeydata_clean!K745="","",(G746-F746)/F746)</f>
        <v>0.48190899009020249</v>
      </c>
      <c r="I746" s="31">
        <f>IF(Taxi_journeydata_clean!K745="","",ROUND(ROUNDUP(H746,1),1))</f>
        <v>0.5</v>
      </c>
      <c r="J746" s="32">
        <f>IF(Taxi_journeydata_clean!K745="","",IF(I746&gt;200%,'Taxi_location&amp;demand'!F759,VLOOKUP(I746,'Taxi_location&amp;demand'!$E$5:$F$26,2,FALSE)))</f>
        <v>-6.7670000000000008E-2</v>
      </c>
      <c r="K746" s="32">
        <f>IF(Taxi_journeydata_clean!K745="","",1+J746)</f>
        <v>0.93232999999999999</v>
      </c>
      <c r="M746" s="19">
        <f>IF(Taxi_journeydata_clean!K745="","",F746*(1+R_/EXP(B746)))</f>
        <v>9.169537000870795</v>
      </c>
      <c r="N746" s="30">
        <f>IF(Taxi_journeydata_clean!K745="","",(M746-F746)/F746)</f>
        <v>1.2503772090721545</v>
      </c>
      <c r="O746" s="31">
        <f>IF(Taxi_journeydata_clean!K745="","",ROUND(ROUNDUP(N746,1),1))</f>
        <v>1.3</v>
      </c>
      <c r="P746" s="32">
        <f>IF(Taxi_journeydata_clean!K745="","",IF(O746&gt;200%,'Taxi_location&amp;demand'!F759,VLOOKUP(O746,'Taxi_location&amp;demand'!$E$5:$F$26,2,FALSE)))</f>
        <v>-0.47469999999999996</v>
      </c>
      <c r="Q746" s="32">
        <f>IF(Taxi_journeydata_clean!K745="","",1+P746)</f>
        <v>0.5253000000000001</v>
      </c>
      <c r="S746" t="str">
        <f>IF(Taxi_journeydata_clean!K745="","",VLOOKUP(Taxi_journeydata_clean!G745,'Taxi_location&amp;demand'!$A$5:$B$269,2,FALSE))</f>
        <v>A</v>
      </c>
      <c r="T746" t="str">
        <f>IF(Taxi_journeydata_clean!K745="","",VLOOKUP(Taxi_journeydata_clean!H745,'Taxi_location&amp;demand'!$A$5:$B$269,2,FALSE))</f>
        <v>A</v>
      </c>
      <c r="U746" t="str">
        <f>IF(Taxi_journeydata_clean!K745="","",IF(OR(S746="A",T746="A"),"Y","N"))</f>
        <v>Y</v>
      </c>
    </row>
    <row r="747" spans="2:21" x14ac:dyDescent="0.35">
      <c r="B747">
        <f>IF(Taxi_journeydata_clean!J746="","",Taxi_journeydata_clean!J746)</f>
        <v>1.42</v>
      </c>
      <c r="C747" s="18">
        <f>IF(Taxi_journeydata_clean!J746="","",Taxi_journeydata_clean!N746)</f>
        <v>11.549999996786937</v>
      </c>
      <c r="D747" s="19">
        <f>IF(Taxi_journeydata_clean!K746="","",Taxi_journeydata_clean!K746)</f>
        <v>9</v>
      </c>
      <c r="F747" s="19">
        <f>IF(Taxi_journeydata_clean!K746="","",Constant+Dist_Mult*Fare_analysis!B747+Dur_Mult*Fare_analysis!C747)</f>
        <v>8.5294999988111666</v>
      </c>
      <c r="G747" s="19">
        <f>IF(Taxi_journeydata_clean!K746="","",F747*(1+1/EXP(B747)))</f>
        <v>10.591199705647082</v>
      </c>
      <c r="H747" s="30">
        <f>IF(Taxi_journeydata_clean!K746="","",(G747-F747)/F747)</f>
        <v>0.2417140168970365</v>
      </c>
      <c r="I747" s="31">
        <f>IF(Taxi_journeydata_clean!K746="","",ROUND(ROUNDUP(H747,1),1))</f>
        <v>0.3</v>
      </c>
      <c r="J747" s="32">
        <f>IF(Taxi_journeydata_clean!K746="","",IF(I747&gt;200%,'Taxi_location&amp;demand'!F760,VLOOKUP(I747,'Taxi_location&amp;demand'!$E$5:$F$26,2,FALSE)))</f>
        <v>-3.4340000000000002E-2</v>
      </c>
      <c r="K747" s="32">
        <f>IF(Taxi_journeydata_clean!K746="","",1+J747)</f>
        <v>0.96565999999999996</v>
      </c>
      <c r="M747" s="19">
        <f>IF(Taxi_journeydata_clean!K746="","",F747*(1+R_/EXP(B747)))</f>
        <v>13.878855122681848</v>
      </c>
      <c r="N747" s="30">
        <f>IF(Taxi_journeydata_clean!K746="","",(M747-F747)/F747)</f>
        <v>0.6271592853761967</v>
      </c>
      <c r="O747" s="31">
        <f>IF(Taxi_journeydata_clean!K746="","",ROUND(ROUNDUP(N747,1),1))</f>
        <v>0.7</v>
      </c>
      <c r="P747" s="32">
        <f>IF(Taxi_journeydata_clean!K746="","",IF(O747&gt;200%,'Taxi_location&amp;demand'!F760,VLOOKUP(O747,'Taxi_location&amp;demand'!$E$5:$F$26,2,FALSE)))</f>
        <v>-0.1111</v>
      </c>
      <c r="Q747" s="32">
        <f>IF(Taxi_journeydata_clean!K746="","",1+P747)</f>
        <v>0.88890000000000002</v>
      </c>
      <c r="S747" t="str">
        <f>IF(Taxi_journeydata_clean!K746="","",VLOOKUP(Taxi_journeydata_clean!G746,'Taxi_location&amp;demand'!$A$5:$B$269,2,FALSE))</f>
        <v>A</v>
      </c>
      <c r="T747" t="str">
        <f>IF(Taxi_journeydata_clean!K746="","",VLOOKUP(Taxi_journeydata_clean!H746,'Taxi_location&amp;demand'!$A$5:$B$269,2,FALSE))</f>
        <v>A</v>
      </c>
      <c r="U747" t="str">
        <f>IF(Taxi_journeydata_clean!K746="","",IF(OR(S747="A",T747="A"),"Y","N"))</f>
        <v>Y</v>
      </c>
    </row>
    <row r="748" spans="2:21" x14ac:dyDescent="0.35">
      <c r="B748">
        <f>IF(Taxi_journeydata_clean!J747="","",Taxi_journeydata_clean!J747)</f>
        <v>3.51</v>
      </c>
      <c r="C748" s="18">
        <f>IF(Taxi_journeydata_clean!J747="","",Taxi_journeydata_clean!N747)</f>
        <v>10.366666669724509</v>
      </c>
      <c r="D748" s="19">
        <f>IF(Taxi_journeydata_clean!K747="","",Taxi_journeydata_clean!K747)</f>
        <v>12.5</v>
      </c>
      <c r="F748" s="19">
        <f>IF(Taxi_journeydata_clean!K747="","",Constant+Dist_Mult*Fare_analysis!B748+Dur_Mult*Fare_analysis!C748)</f>
        <v>11.853666667798066</v>
      </c>
      <c r="G748" s="19">
        <f>IF(Taxi_journeydata_clean!K747="","",F748*(1+1/EXP(B748)))</f>
        <v>12.20805472592907</v>
      </c>
      <c r="H748" s="30">
        <f>IF(Taxi_journeydata_clean!K747="","",(G748-F748)/F748)</f>
        <v>2.9896914436926308E-2</v>
      </c>
      <c r="I748" s="31">
        <f>IF(Taxi_journeydata_clean!K747="","",ROUND(ROUNDUP(H748,1),1))</f>
        <v>0.1</v>
      </c>
      <c r="J748" s="32">
        <f>IF(Taxi_journeydata_clean!K747="","",IF(I748&gt;200%,'Taxi_location&amp;demand'!F761,VLOOKUP(I748,'Taxi_location&amp;demand'!$E$5:$F$26,2,FALSE)))</f>
        <v>-9.0899999999999991E-3</v>
      </c>
      <c r="K748" s="32">
        <f>IF(Taxi_journeydata_clean!K747="","",1+J748)</f>
        <v>0.99090999999999996</v>
      </c>
      <c r="M748" s="19">
        <f>IF(Taxi_journeydata_clean!K747="","",F748*(1+R_/EXP(B748)))</f>
        <v>12.773173795007715</v>
      </c>
      <c r="N748" s="30">
        <f>IF(Taxi_journeydata_clean!K747="","",(M748-F748)/F748)</f>
        <v>7.7571535709503453E-2</v>
      </c>
      <c r="O748" s="31">
        <f>IF(Taxi_journeydata_clean!K747="","",ROUND(ROUNDUP(N748,1),1))</f>
        <v>0.1</v>
      </c>
      <c r="P748" s="32">
        <f>IF(Taxi_journeydata_clean!K747="","",IF(O748&gt;200%,'Taxi_location&amp;demand'!F761,VLOOKUP(O748,'Taxi_location&amp;demand'!$E$5:$F$26,2,FALSE)))</f>
        <v>-9.0899999999999991E-3</v>
      </c>
      <c r="Q748" s="32">
        <f>IF(Taxi_journeydata_clean!K747="","",1+P748)</f>
        <v>0.99090999999999996</v>
      </c>
      <c r="S748" t="str">
        <f>IF(Taxi_journeydata_clean!K747="","",VLOOKUP(Taxi_journeydata_clean!G747,'Taxi_location&amp;demand'!$A$5:$B$269,2,FALSE))</f>
        <v>Bx</v>
      </c>
      <c r="T748" t="str">
        <f>IF(Taxi_journeydata_clean!K747="","",VLOOKUP(Taxi_journeydata_clean!H747,'Taxi_location&amp;demand'!$A$5:$B$269,2,FALSE))</f>
        <v>Bx</v>
      </c>
      <c r="U748" t="str">
        <f>IF(Taxi_journeydata_clean!K747="","",IF(OR(S748="A",T748="A"),"Y","N"))</f>
        <v>N</v>
      </c>
    </row>
    <row r="749" spans="2:21" x14ac:dyDescent="0.35">
      <c r="B749">
        <f>IF(Taxi_journeydata_clean!J748="","",Taxi_journeydata_clean!J748)</f>
        <v>1.77</v>
      </c>
      <c r="C749" s="18">
        <f>IF(Taxi_journeydata_clean!J748="","",Taxi_journeydata_clean!N748)</f>
        <v>10.416666670935228</v>
      </c>
      <c r="D749" s="19">
        <f>IF(Taxi_journeydata_clean!K748="","",Taxi_journeydata_clean!K748)</f>
        <v>9</v>
      </c>
      <c r="F749" s="19">
        <f>IF(Taxi_journeydata_clean!K748="","",Constant+Dist_Mult*Fare_analysis!B749+Dur_Mult*Fare_analysis!C749)</f>
        <v>8.7401666682460348</v>
      </c>
      <c r="G749" s="19">
        <f>IF(Taxi_journeydata_clean!K748="","",F749*(1+1/EXP(B749)))</f>
        <v>10.228905379680603</v>
      </c>
      <c r="H749" s="30">
        <f>IF(Taxi_journeydata_clean!K748="","",(G749-F749)/F749)</f>
        <v>0.17033298882540943</v>
      </c>
      <c r="I749" s="31">
        <f>IF(Taxi_journeydata_clean!K748="","",ROUND(ROUNDUP(H749,1),1))</f>
        <v>0.2</v>
      </c>
      <c r="J749" s="32">
        <f>IF(Taxi_journeydata_clean!K748="","",IF(I749&gt;200%,'Taxi_location&amp;demand'!F762,VLOOKUP(I749,'Taxi_location&amp;demand'!$E$5:$F$26,2,FALSE)))</f>
        <v>-2.1210000000000003E-2</v>
      </c>
      <c r="K749" s="32">
        <f>IF(Taxi_journeydata_clean!K748="","",1+J749)</f>
        <v>0.97879000000000005</v>
      </c>
      <c r="M749" s="19">
        <f>IF(Taxi_journeydata_clean!K748="","",F749*(1+R_/EXP(B749)))</f>
        <v>12.602897999929228</v>
      </c>
      <c r="N749" s="30">
        <f>IF(Taxi_journeydata_clean!K748="","",(M749-F749)/F749)</f>
        <v>0.44195167876110547</v>
      </c>
      <c r="O749" s="31">
        <f>IF(Taxi_journeydata_clean!K748="","",ROUND(ROUNDUP(N749,1),1))</f>
        <v>0.5</v>
      </c>
      <c r="P749" s="32">
        <f>IF(Taxi_journeydata_clean!K748="","",IF(O749&gt;200%,'Taxi_location&amp;demand'!F762,VLOOKUP(O749,'Taxi_location&amp;demand'!$E$5:$F$26,2,FALSE)))</f>
        <v>-6.7670000000000008E-2</v>
      </c>
      <c r="Q749" s="32">
        <f>IF(Taxi_journeydata_clean!K748="","",1+P749)</f>
        <v>0.93232999999999999</v>
      </c>
      <c r="S749" t="str">
        <f>IF(Taxi_journeydata_clean!K748="","",VLOOKUP(Taxi_journeydata_clean!G748,'Taxi_location&amp;demand'!$A$5:$B$269,2,FALSE))</f>
        <v>B</v>
      </c>
      <c r="T749" t="str">
        <f>IF(Taxi_journeydata_clean!K748="","",VLOOKUP(Taxi_journeydata_clean!H748,'Taxi_location&amp;demand'!$A$5:$B$269,2,FALSE))</f>
        <v>B</v>
      </c>
      <c r="U749" t="str">
        <f>IF(Taxi_journeydata_clean!K748="","",IF(OR(S749="A",T749="A"),"Y","N"))</f>
        <v>N</v>
      </c>
    </row>
    <row r="750" spans="2:21" x14ac:dyDescent="0.35">
      <c r="B750">
        <f>IF(Taxi_journeydata_clean!J749="","",Taxi_journeydata_clean!J749)</f>
        <v>0.93</v>
      </c>
      <c r="C750" s="18">
        <f>IF(Taxi_journeydata_clean!J749="","",Taxi_journeydata_clean!N749)</f>
        <v>8.7500000023283064</v>
      </c>
      <c r="D750" s="19">
        <f>IF(Taxi_journeydata_clean!K749="","",Taxi_journeydata_clean!K749)</f>
        <v>7</v>
      </c>
      <c r="F750" s="19">
        <f>IF(Taxi_journeydata_clean!K749="","",Constant+Dist_Mult*Fare_analysis!B750+Dur_Mult*Fare_analysis!C750)</f>
        <v>6.6115000008614739</v>
      </c>
      <c r="G750" s="19">
        <f>IF(Taxi_journeydata_clean!K749="","",F750*(1+1/EXP(B750)))</f>
        <v>9.2200918573232116</v>
      </c>
      <c r="H750" s="30">
        <f>IF(Taxi_journeydata_clean!K749="","",(G750-F750)/F750)</f>
        <v>0.39455371037160097</v>
      </c>
      <c r="I750" s="31">
        <f>IF(Taxi_journeydata_clean!K749="","",ROUND(ROUNDUP(H750,1),1))</f>
        <v>0.4</v>
      </c>
      <c r="J750" s="32">
        <f>IF(Taxi_journeydata_clean!K749="","",IF(I750&gt;200%,'Taxi_location&amp;demand'!F763,VLOOKUP(I750,'Taxi_location&amp;demand'!$E$5:$F$26,2,FALSE)))</f>
        <v>-4.6460000000000001E-2</v>
      </c>
      <c r="K750" s="32">
        <f>IF(Taxi_journeydata_clean!K749="","",1+J750)</f>
        <v>0.95354000000000005</v>
      </c>
      <c r="M750" s="19">
        <f>IF(Taxi_journeydata_clean!K749="","",F750*(1+R_/EXP(B750)))</f>
        <v>13.379839816394815</v>
      </c>
      <c r="N750" s="30">
        <f>IF(Taxi_journeydata_clean!K749="","",(M750-F750)/F750)</f>
        <v>1.0237222740151903</v>
      </c>
      <c r="O750" s="31">
        <f>IF(Taxi_journeydata_clean!K749="","",ROUND(ROUNDUP(N750,1),1))</f>
        <v>1.1000000000000001</v>
      </c>
      <c r="P750" s="32">
        <f>IF(Taxi_journeydata_clean!K749="","",IF(O750&gt;200%,'Taxi_location&amp;demand'!F763,VLOOKUP(O750,'Taxi_location&amp;demand'!$E$5:$F$26,2,FALSE)))</f>
        <v>-0.35349999999999998</v>
      </c>
      <c r="Q750" s="32">
        <f>IF(Taxi_journeydata_clean!K749="","",1+P750)</f>
        <v>0.64650000000000007</v>
      </c>
      <c r="S750" t="str">
        <f>IF(Taxi_journeydata_clean!K749="","",VLOOKUP(Taxi_journeydata_clean!G749,'Taxi_location&amp;demand'!$A$5:$B$269,2,FALSE))</f>
        <v>A</v>
      </c>
      <c r="T750" t="str">
        <f>IF(Taxi_journeydata_clean!K749="","",VLOOKUP(Taxi_journeydata_clean!H749,'Taxi_location&amp;demand'!$A$5:$B$269,2,FALSE))</f>
        <v>A</v>
      </c>
      <c r="U750" t="str">
        <f>IF(Taxi_journeydata_clean!K749="","",IF(OR(S750="A",T750="A"),"Y","N"))</f>
        <v>Y</v>
      </c>
    </row>
    <row r="751" spans="2:21" x14ac:dyDescent="0.35">
      <c r="B751">
        <f>IF(Taxi_journeydata_clean!J750="","",Taxi_journeydata_clean!J750)</f>
        <v>1.81</v>
      </c>
      <c r="C751" s="18">
        <f>IF(Taxi_journeydata_clean!J750="","",Taxi_journeydata_clean!N750)</f>
        <v>43.850000003585592</v>
      </c>
      <c r="D751" s="19">
        <f>IF(Taxi_journeydata_clean!K750="","",Taxi_journeydata_clean!K750)</f>
        <v>25</v>
      </c>
      <c r="F751" s="19">
        <f>IF(Taxi_journeydata_clean!K750="","",Constant+Dist_Mult*Fare_analysis!B751+Dur_Mult*Fare_analysis!C751)</f>
        <v>21.182500001326666</v>
      </c>
      <c r="G751" s="19">
        <f>IF(Taxi_journeydata_clean!K750="","",F751*(1+1/EXP(B751)))</f>
        <v>24.649103754367058</v>
      </c>
      <c r="H751" s="30">
        <f>IF(Taxi_journeydata_clean!K750="","",(G751-F751)/F751)</f>
        <v>0.16365413680270399</v>
      </c>
      <c r="I751" s="31">
        <f>IF(Taxi_journeydata_clean!K750="","",ROUND(ROUNDUP(H751,1),1))</f>
        <v>0.2</v>
      </c>
      <c r="J751" s="32">
        <f>IF(Taxi_journeydata_clean!K750="","",IF(I751&gt;200%,'Taxi_location&amp;demand'!F764,VLOOKUP(I751,'Taxi_location&amp;demand'!$E$5:$F$26,2,FALSE)))</f>
        <v>-2.1210000000000003E-2</v>
      </c>
      <c r="K751" s="32">
        <f>IF(Taxi_journeydata_clean!K750="","",1+J751)</f>
        <v>0.97879000000000005</v>
      </c>
      <c r="M751" s="19">
        <f>IF(Taxi_journeydata_clean!K750="","",F751*(1+R_/EXP(B751)))</f>
        <v>30.177066226111911</v>
      </c>
      <c r="N751" s="30">
        <f>IF(Taxi_journeydata_clean!K750="","",(M751-F751)/F751)</f>
        <v>0.42462250556931019</v>
      </c>
      <c r="O751" s="31">
        <f>IF(Taxi_journeydata_clean!K750="","",ROUND(ROUNDUP(N751,1),1))</f>
        <v>0.5</v>
      </c>
      <c r="P751" s="32">
        <f>IF(Taxi_journeydata_clean!K750="","",IF(O751&gt;200%,'Taxi_location&amp;demand'!F764,VLOOKUP(O751,'Taxi_location&amp;demand'!$E$5:$F$26,2,FALSE)))</f>
        <v>-6.7670000000000008E-2</v>
      </c>
      <c r="Q751" s="32">
        <f>IF(Taxi_journeydata_clean!K750="","",1+P751)</f>
        <v>0.93232999999999999</v>
      </c>
      <c r="S751" t="str">
        <f>IF(Taxi_journeydata_clean!K750="","",VLOOKUP(Taxi_journeydata_clean!G750,'Taxi_location&amp;demand'!$A$5:$B$269,2,FALSE))</f>
        <v>Q</v>
      </c>
      <c r="T751" t="str">
        <f>IF(Taxi_journeydata_clean!K750="","",VLOOKUP(Taxi_journeydata_clean!H750,'Taxi_location&amp;demand'!$A$5:$B$269,2,FALSE))</f>
        <v>Q</v>
      </c>
      <c r="U751" t="str">
        <f>IF(Taxi_journeydata_clean!K750="","",IF(OR(S751="A",T751="A"),"Y","N"))</f>
        <v>N</v>
      </c>
    </row>
    <row r="752" spans="2:21" x14ac:dyDescent="0.35">
      <c r="B752">
        <f>IF(Taxi_journeydata_clean!J751="","",Taxi_journeydata_clean!J751)</f>
        <v>0.65</v>
      </c>
      <c r="C752" s="18">
        <f>IF(Taxi_journeydata_clean!J751="","",Taxi_journeydata_clean!N751)</f>
        <v>6.3999999978113919</v>
      </c>
      <c r="D752" s="19">
        <f>IF(Taxi_journeydata_clean!K751="","",Taxi_journeydata_clean!K751)</f>
        <v>6</v>
      </c>
      <c r="F752" s="19">
        <f>IF(Taxi_journeydata_clean!K751="","",Constant+Dist_Mult*Fare_analysis!B752+Dur_Mult*Fare_analysis!C752)</f>
        <v>5.2379999991902153</v>
      </c>
      <c r="G752" s="19">
        <f>IF(Taxi_journeydata_clean!K751="","",F752*(1+1/EXP(B752)))</f>
        <v>7.972475777441673</v>
      </c>
      <c r="H752" s="30">
        <f>IF(Taxi_journeydata_clean!K751="","",(G752-F752)/F752)</f>
        <v>0.52204577676101616</v>
      </c>
      <c r="I752" s="31">
        <f>IF(Taxi_journeydata_clean!K751="","",ROUND(ROUNDUP(H752,1),1))</f>
        <v>0.6</v>
      </c>
      <c r="J752" s="32">
        <f>IF(Taxi_journeydata_clean!K751="","",IF(I752&gt;200%,'Taxi_location&amp;demand'!F765,VLOOKUP(I752,'Taxi_location&amp;demand'!$E$5:$F$26,2,FALSE)))</f>
        <v>-8.8880000000000001E-2</v>
      </c>
      <c r="K752" s="32">
        <f>IF(Taxi_journeydata_clean!K751="","",1+J752)</f>
        <v>0.91112000000000004</v>
      </c>
      <c r="M752" s="19">
        <f>IF(Taxi_journeydata_clean!K751="","",F752*(1+R_/EXP(B752)))</f>
        <v>12.332962455162415</v>
      </c>
      <c r="N752" s="30">
        <f>IF(Taxi_journeydata_clean!K751="","",(M752-F752)/F752)</f>
        <v>1.3545174603033727</v>
      </c>
      <c r="O752" s="31">
        <f>IF(Taxi_journeydata_clean!K751="","",ROUND(ROUNDUP(N752,1),1))</f>
        <v>1.4</v>
      </c>
      <c r="P752" s="32">
        <f>IF(Taxi_journeydata_clean!K751="","",IF(O752&gt;200%,'Taxi_location&amp;demand'!F765,VLOOKUP(O752,'Taxi_location&amp;demand'!$E$5:$F$26,2,FALSE)))</f>
        <v>-0.5454</v>
      </c>
      <c r="Q752" s="32">
        <f>IF(Taxi_journeydata_clean!K751="","",1+P752)</f>
        <v>0.4546</v>
      </c>
      <c r="S752" t="str">
        <f>IF(Taxi_journeydata_clean!K751="","",VLOOKUP(Taxi_journeydata_clean!G751,'Taxi_location&amp;demand'!$A$5:$B$269,2,FALSE))</f>
        <v>A</v>
      </c>
      <c r="T752" t="str">
        <f>IF(Taxi_journeydata_clean!K751="","",VLOOKUP(Taxi_journeydata_clean!H751,'Taxi_location&amp;demand'!$A$5:$B$269,2,FALSE))</f>
        <v>Bx</v>
      </c>
      <c r="U752" t="str">
        <f>IF(Taxi_journeydata_clean!K751="","",IF(OR(S752="A",T752="A"),"Y","N"))</f>
        <v>Y</v>
      </c>
    </row>
    <row r="753" spans="2:21" x14ac:dyDescent="0.35">
      <c r="B753">
        <f>IF(Taxi_journeydata_clean!J752="","",Taxi_journeydata_clean!J752)</f>
        <v>2.7</v>
      </c>
      <c r="C753" s="18">
        <f>IF(Taxi_journeydata_clean!J752="","",Taxi_journeydata_clean!N752)</f>
        <v>16.516666661482304</v>
      </c>
      <c r="D753" s="19">
        <f>IF(Taxi_journeydata_clean!K752="","",Taxi_journeydata_clean!K752)</f>
        <v>12.5</v>
      </c>
      <c r="F753" s="19">
        <f>IF(Taxi_journeydata_clean!K752="","",Constant+Dist_Mult*Fare_analysis!B753+Dur_Mult*Fare_analysis!C753)</f>
        <v>12.671166664748453</v>
      </c>
      <c r="G753" s="19">
        <f>IF(Taxi_journeydata_clean!K752="","",F753*(1+1/EXP(B753)))</f>
        <v>13.522738917463696</v>
      </c>
      <c r="H753" s="30">
        <f>IF(Taxi_journeydata_clean!K752="","",(G753-F753)/F753)</f>
        <v>6.7205512739749659E-2</v>
      </c>
      <c r="I753" s="31">
        <f>IF(Taxi_journeydata_clean!K752="","",ROUND(ROUNDUP(H753,1),1))</f>
        <v>0.1</v>
      </c>
      <c r="J753" s="32">
        <f>IF(Taxi_journeydata_clean!K752="","",IF(I753&gt;200%,'Taxi_location&amp;demand'!F766,VLOOKUP(I753,'Taxi_location&amp;demand'!$E$5:$F$26,2,FALSE)))</f>
        <v>-9.0899999999999991E-3</v>
      </c>
      <c r="K753" s="32">
        <f>IF(Taxi_journeydata_clean!K752="","",1+J753)</f>
        <v>0.99090999999999996</v>
      </c>
      <c r="M753" s="19">
        <f>IF(Taxi_journeydata_clean!K752="","",F753*(1+R_/EXP(B753)))</f>
        <v>14.880684558311865</v>
      </c>
      <c r="N753" s="30">
        <f>IF(Taxi_journeydata_clean!K752="","",(M753-F753)/F753)</f>
        <v>0.17437367466015213</v>
      </c>
      <c r="O753" s="31">
        <f>IF(Taxi_journeydata_clean!K752="","",ROUND(ROUNDUP(N753,1),1))</f>
        <v>0.2</v>
      </c>
      <c r="P753" s="32">
        <f>IF(Taxi_journeydata_clean!K752="","",IF(O753&gt;200%,'Taxi_location&amp;demand'!F766,VLOOKUP(O753,'Taxi_location&amp;demand'!$E$5:$F$26,2,FALSE)))</f>
        <v>-2.1210000000000003E-2</v>
      </c>
      <c r="Q753" s="32">
        <f>IF(Taxi_journeydata_clean!K752="","",1+P753)</f>
        <v>0.97879000000000005</v>
      </c>
      <c r="S753" t="str">
        <f>IF(Taxi_journeydata_clean!K752="","",VLOOKUP(Taxi_journeydata_clean!G752,'Taxi_location&amp;demand'!$A$5:$B$269,2,FALSE))</f>
        <v>Bx</v>
      </c>
      <c r="T753" t="str">
        <f>IF(Taxi_journeydata_clean!K752="","",VLOOKUP(Taxi_journeydata_clean!H752,'Taxi_location&amp;demand'!$A$5:$B$269,2,FALSE))</f>
        <v>Bx</v>
      </c>
      <c r="U753" t="str">
        <f>IF(Taxi_journeydata_clean!K752="","",IF(OR(S753="A",T753="A"),"Y","N"))</f>
        <v>N</v>
      </c>
    </row>
    <row r="754" spans="2:21" x14ac:dyDescent="0.35">
      <c r="B754">
        <f>IF(Taxi_journeydata_clean!J753="","",Taxi_journeydata_clean!J753)</f>
        <v>0.4</v>
      </c>
      <c r="C754" s="18">
        <f>IF(Taxi_journeydata_clean!J753="","",Taxi_journeydata_clean!N753)</f>
        <v>2.2000000008847564</v>
      </c>
      <c r="D754" s="19">
        <f>IF(Taxi_journeydata_clean!K753="","",Taxi_journeydata_clean!K753)</f>
        <v>3.5</v>
      </c>
      <c r="F754" s="19">
        <f>IF(Taxi_journeydata_clean!K753="","",Constant+Dist_Mult*Fare_analysis!B754+Dur_Mult*Fare_analysis!C754)</f>
        <v>3.2340000003273599</v>
      </c>
      <c r="G754" s="19">
        <f>IF(Taxi_journeydata_clean!K753="","",F754*(1+1/EXP(B754)))</f>
        <v>5.4018150294260536</v>
      </c>
      <c r="H754" s="30">
        <f>IF(Taxi_journeydata_clean!K753="","",(G754-F754)/F754)</f>
        <v>0.67032004603563944</v>
      </c>
      <c r="I754" s="31">
        <f>IF(Taxi_journeydata_clean!K753="","",ROUND(ROUNDUP(H754,1),1))</f>
        <v>0.7</v>
      </c>
      <c r="J754" s="32">
        <f>IF(Taxi_journeydata_clean!K753="","",IF(I754&gt;200%,'Taxi_location&amp;demand'!F767,VLOOKUP(I754,'Taxi_location&amp;demand'!$E$5:$F$26,2,FALSE)))</f>
        <v>-0.1111</v>
      </c>
      <c r="K754" s="32">
        <f>IF(Taxi_journeydata_clean!K753="","",1+J754)</f>
        <v>0.88890000000000002</v>
      </c>
      <c r="M754" s="19">
        <f>IF(Taxi_journeydata_clean!K753="","",F754*(1+R_/EXP(B754)))</f>
        <v>8.8586854940794808</v>
      </c>
      <c r="N754" s="30">
        <f>IF(Taxi_journeydata_clean!K753="","",(M754-F754)/F754)</f>
        <v>1.7392348463768601</v>
      </c>
      <c r="O754" s="31">
        <f>IF(Taxi_journeydata_clean!K753="","",ROUND(ROUNDUP(N754,1),1))</f>
        <v>1.8</v>
      </c>
      <c r="P754" s="32">
        <f>IF(Taxi_journeydata_clean!K753="","",IF(O754&gt;200%,'Taxi_location&amp;demand'!F767,VLOOKUP(O754,'Taxi_location&amp;demand'!$E$5:$F$26,2,FALSE)))</f>
        <v>-0.75750000000000006</v>
      </c>
      <c r="Q754" s="32">
        <f>IF(Taxi_journeydata_clean!K753="","",1+P754)</f>
        <v>0.24249999999999994</v>
      </c>
      <c r="S754" t="str">
        <f>IF(Taxi_journeydata_clean!K753="","",VLOOKUP(Taxi_journeydata_clean!G753,'Taxi_location&amp;demand'!$A$5:$B$269,2,FALSE))</f>
        <v>A</v>
      </c>
      <c r="T754" t="str">
        <f>IF(Taxi_journeydata_clean!K753="","",VLOOKUP(Taxi_journeydata_clean!H753,'Taxi_location&amp;demand'!$A$5:$B$269,2,FALSE))</f>
        <v>A</v>
      </c>
      <c r="U754" t="str">
        <f>IF(Taxi_journeydata_clean!K753="","",IF(OR(S754="A",T754="A"),"Y","N"))</f>
        <v>Y</v>
      </c>
    </row>
    <row r="755" spans="2:21" x14ac:dyDescent="0.35">
      <c r="B755">
        <f>IF(Taxi_journeydata_clean!J754="","",Taxi_journeydata_clean!J754)</f>
        <v>0.59</v>
      </c>
      <c r="C755" s="18">
        <f>IF(Taxi_journeydata_clean!J754="","",Taxi_journeydata_clean!N754)</f>
        <v>4.0500000037718564</v>
      </c>
      <c r="D755" s="19">
        <f>IF(Taxi_journeydata_clean!K754="","",Taxi_journeydata_clean!K754)</f>
        <v>4.5</v>
      </c>
      <c r="F755" s="19">
        <f>IF(Taxi_journeydata_clean!K754="","",Constant+Dist_Mult*Fare_analysis!B755+Dur_Mult*Fare_analysis!C755)</f>
        <v>4.2605000013955872</v>
      </c>
      <c r="G755" s="19">
        <f>IF(Taxi_journeydata_clean!K754="","",F755*(1+1/EXP(B755)))</f>
        <v>6.622211398780566</v>
      </c>
      <c r="H755" s="30">
        <f>IF(Taxi_journeydata_clean!K754="","",(G755-F755)/F755)</f>
        <v>0.55432728473450688</v>
      </c>
      <c r="I755" s="31">
        <f>IF(Taxi_journeydata_clean!K754="","",ROUND(ROUNDUP(H755,1),1))</f>
        <v>0.6</v>
      </c>
      <c r="J755" s="32">
        <f>IF(Taxi_journeydata_clean!K754="","",IF(I755&gt;200%,'Taxi_location&amp;demand'!F768,VLOOKUP(I755,'Taxi_location&amp;demand'!$E$5:$F$26,2,FALSE)))</f>
        <v>-8.8880000000000001E-2</v>
      </c>
      <c r="K755" s="32">
        <f>IF(Taxi_journeydata_clean!K754="","",1+J755)</f>
        <v>0.91112000000000004</v>
      </c>
      <c r="M755" s="19">
        <f>IF(Taxi_journeydata_clean!K754="","",F755*(1+R_/EXP(B755)))</f>
        <v>10.388275507603488</v>
      </c>
      <c r="N755" s="30">
        <f>IF(Taxi_journeydata_clean!K754="","",(M755-F755)/F755)</f>
        <v>1.4382761422839248</v>
      </c>
      <c r="O755" s="31">
        <f>IF(Taxi_journeydata_clean!K754="","",ROUND(ROUNDUP(N755,1),1))</f>
        <v>1.5</v>
      </c>
      <c r="P755" s="32">
        <f>IF(Taxi_journeydata_clean!K754="","",IF(O755&gt;200%,'Taxi_location&amp;demand'!F768,VLOOKUP(O755,'Taxi_location&amp;demand'!$E$5:$F$26,2,FALSE)))</f>
        <v>-0.60599999999999998</v>
      </c>
      <c r="Q755" s="32">
        <f>IF(Taxi_journeydata_clean!K754="","",1+P755)</f>
        <v>0.39400000000000002</v>
      </c>
      <c r="S755" t="str">
        <f>IF(Taxi_journeydata_clean!K754="","",VLOOKUP(Taxi_journeydata_clean!G754,'Taxi_location&amp;demand'!$A$5:$B$269,2,FALSE))</f>
        <v>Q</v>
      </c>
      <c r="T755" t="str">
        <f>IF(Taxi_journeydata_clean!K754="","",VLOOKUP(Taxi_journeydata_clean!H754,'Taxi_location&amp;demand'!$A$5:$B$269,2,FALSE))</f>
        <v>Q</v>
      </c>
      <c r="U755" t="str">
        <f>IF(Taxi_journeydata_clean!K754="","",IF(OR(S755="A",T755="A"),"Y","N"))</f>
        <v>N</v>
      </c>
    </row>
    <row r="756" spans="2:21" x14ac:dyDescent="0.35">
      <c r="B756">
        <f>IF(Taxi_journeydata_clean!J755="","",Taxi_journeydata_clean!J755)</f>
        <v>0.67</v>
      </c>
      <c r="C756" s="18">
        <f>IF(Taxi_journeydata_clean!J755="","",Taxi_journeydata_clean!N755)</f>
        <v>3.8333333283662796</v>
      </c>
      <c r="D756" s="19">
        <f>IF(Taxi_journeydata_clean!K755="","",Taxi_journeydata_clean!K755)</f>
        <v>4.5</v>
      </c>
      <c r="F756" s="19">
        <f>IF(Taxi_journeydata_clean!K755="","",Constant+Dist_Mult*Fare_analysis!B756+Dur_Mult*Fare_analysis!C756)</f>
        <v>4.3243333314955237</v>
      </c>
      <c r="G756" s="19">
        <f>IF(Taxi_journeydata_clean!K755="","",F756*(1+1/EXP(B756)))</f>
        <v>6.5371317904300392</v>
      </c>
      <c r="H756" s="30">
        <f>IF(Taxi_journeydata_clean!K755="","",(G756-F756)/F756)</f>
        <v>0.51170857778654244</v>
      </c>
      <c r="I756" s="31">
        <f>IF(Taxi_journeydata_clean!K755="","",ROUND(ROUNDUP(H756,1),1))</f>
        <v>0.6</v>
      </c>
      <c r="J756" s="32">
        <f>IF(Taxi_journeydata_clean!K755="","",IF(I756&gt;200%,'Taxi_location&amp;demand'!F769,VLOOKUP(I756,'Taxi_location&amp;demand'!$E$5:$F$26,2,FALSE)))</f>
        <v>-8.8880000000000001E-2</v>
      </c>
      <c r="K756" s="32">
        <f>IF(Taxi_journeydata_clean!K755="","",1+J756)</f>
        <v>0.91112000000000004</v>
      </c>
      <c r="M756" s="19">
        <f>IF(Taxi_journeydata_clean!K755="","",F756*(1+R_/EXP(B756)))</f>
        <v>10.065734339191636</v>
      </c>
      <c r="N756" s="30">
        <f>IF(Taxi_journeydata_clean!K755="","",(M756-F756)/F756)</f>
        <v>1.3276962175602016</v>
      </c>
      <c r="O756" s="31">
        <f>IF(Taxi_journeydata_clean!K755="","",ROUND(ROUNDUP(N756,1),1))</f>
        <v>1.4</v>
      </c>
      <c r="P756" s="32">
        <f>IF(Taxi_journeydata_clean!K755="","",IF(O756&gt;200%,'Taxi_location&amp;demand'!F769,VLOOKUP(O756,'Taxi_location&amp;demand'!$E$5:$F$26,2,FALSE)))</f>
        <v>-0.5454</v>
      </c>
      <c r="Q756" s="32">
        <f>IF(Taxi_journeydata_clean!K755="","",1+P756)</f>
        <v>0.4546</v>
      </c>
      <c r="S756" t="str">
        <f>IF(Taxi_journeydata_clean!K755="","",VLOOKUP(Taxi_journeydata_clean!G755,'Taxi_location&amp;demand'!$A$5:$B$269,2,FALSE))</f>
        <v>A</v>
      </c>
      <c r="T756" t="str">
        <f>IF(Taxi_journeydata_clean!K755="","",VLOOKUP(Taxi_journeydata_clean!H755,'Taxi_location&amp;demand'!$A$5:$B$269,2,FALSE))</f>
        <v>A</v>
      </c>
      <c r="U756" t="str">
        <f>IF(Taxi_journeydata_clean!K755="","",IF(OR(S756="A",T756="A"),"Y","N"))</f>
        <v>Y</v>
      </c>
    </row>
    <row r="757" spans="2:21" x14ac:dyDescent="0.35">
      <c r="B757">
        <f>IF(Taxi_journeydata_clean!J756="","",Taxi_journeydata_clean!J756)</f>
        <v>1.38</v>
      </c>
      <c r="C757" s="18">
        <f>IF(Taxi_journeydata_clean!J756="","",Taxi_journeydata_clean!N756)</f>
        <v>8.1833333289250731</v>
      </c>
      <c r="D757" s="19">
        <f>IF(Taxi_journeydata_clean!K756="","",Taxi_journeydata_clean!K756)</f>
        <v>7.5</v>
      </c>
      <c r="F757" s="19">
        <f>IF(Taxi_journeydata_clean!K756="","",Constant+Dist_Mult*Fare_analysis!B757+Dur_Mult*Fare_analysis!C757)</f>
        <v>7.2118333317022767</v>
      </c>
      <c r="G757" s="19">
        <f>IF(Taxi_journeydata_clean!K756="","",F757*(1+1/EXP(B757)))</f>
        <v>9.0261759262000592</v>
      </c>
      <c r="H757" s="30">
        <f>IF(Taxi_journeydata_clean!K756="","",(G757-F757)/F757)</f>
        <v>0.25157855305975663</v>
      </c>
      <c r="I757" s="31">
        <f>IF(Taxi_journeydata_clean!K756="","",ROUND(ROUNDUP(H757,1),1))</f>
        <v>0.3</v>
      </c>
      <c r="J757" s="32">
        <f>IF(Taxi_journeydata_clean!K756="","",IF(I757&gt;200%,'Taxi_location&amp;demand'!F770,VLOOKUP(I757,'Taxi_location&amp;demand'!$E$5:$F$26,2,FALSE)))</f>
        <v>-3.4340000000000002E-2</v>
      </c>
      <c r="K757" s="32">
        <f>IF(Taxi_journeydata_clean!K756="","",1+J757)</f>
        <v>0.96565999999999996</v>
      </c>
      <c r="M757" s="19">
        <f>IF(Taxi_journeydata_clean!K756="","",F757*(1+R_/EXP(B757)))</f>
        <v>11.919387405728237</v>
      </c>
      <c r="N757" s="30">
        <f>IF(Taxi_journeydata_clean!K756="","",(M757-F757)/F757)</f>
        <v>0.6527541413543444</v>
      </c>
      <c r="O757" s="31">
        <f>IF(Taxi_journeydata_clean!K756="","",ROUND(ROUNDUP(N757,1),1))</f>
        <v>0.7</v>
      </c>
      <c r="P757" s="32">
        <f>IF(Taxi_journeydata_clean!K756="","",IF(O757&gt;200%,'Taxi_location&amp;demand'!F770,VLOOKUP(O757,'Taxi_location&amp;demand'!$E$5:$F$26,2,FALSE)))</f>
        <v>-0.1111</v>
      </c>
      <c r="Q757" s="32">
        <f>IF(Taxi_journeydata_clean!K756="","",1+P757)</f>
        <v>0.88890000000000002</v>
      </c>
      <c r="S757" t="str">
        <f>IF(Taxi_journeydata_clean!K756="","",VLOOKUP(Taxi_journeydata_clean!G756,'Taxi_location&amp;demand'!$A$5:$B$269,2,FALSE))</f>
        <v>A</v>
      </c>
      <c r="T757" t="str">
        <f>IF(Taxi_journeydata_clean!K756="","",VLOOKUP(Taxi_journeydata_clean!H756,'Taxi_location&amp;demand'!$A$5:$B$269,2,FALSE))</f>
        <v>A</v>
      </c>
      <c r="U757" t="str">
        <f>IF(Taxi_journeydata_clean!K756="","",IF(OR(S757="A",T757="A"),"Y","N"))</f>
        <v>Y</v>
      </c>
    </row>
    <row r="758" spans="2:21" x14ac:dyDescent="0.35">
      <c r="B758">
        <f>IF(Taxi_journeydata_clean!J757="","",Taxi_journeydata_clean!J757)</f>
        <v>0.82</v>
      </c>
      <c r="C758" s="18">
        <f>IF(Taxi_journeydata_clean!J757="","",Taxi_journeydata_clean!N757)</f>
        <v>4.9666666646953672</v>
      </c>
      <c r="D758" s="19">
        <f>IF(Taxi_journeydata_clean!K757="","",Taxi_journeydata_clean!K757)</f>
        <v>5</v>
      </c>
      <c r="F758" s="19">
        <f>IF(Taxi_journeydata_clean!K757="","",Constant+Dist_Mult*Fare_analysis!B758+Dur_Mult*Fare_analysis!C758)</f>
        <v>5.0136666659372864</v>
      </c>
      <c r="G758" s="19">
        <f>IF(Taxi_journeydata_clean!K757="","",F758*(1+1/EXP(B758)))</f>
        <v>7.2218441707576231</v>
      </c>
      <c r="H758" s="30">
        <f>IF(Taxi_journeydata_clean!K757="","",(G758-F758)/F758)</f>
        <v>0.44043165450599936</v>
      </c>
      <c r="I758" s="31">
        <f>IF(Taxi_journeydata_clean!K757="","",ROUND(ROUNDUP(H758,1),1))</f>
        <v>0.5</v>
      </c>
      <c r="J758" s="32">
        <f>IF(Taxi_journeydata_clean!K757="","",IF(I758&gt;200%,'Taxi_location&amp;demand'!F771,VLOOKUP(I758,'Taxi_location&amp;demand'!$E$5:$F$26,2,FALSE)))</f>
        <v>-6.7670000000000008E-2</v>
      </c>
      <c r="K758" s="32">
        <f>IF(Taxi_journeydata_clean!K757="","",1+J758)</f>
        <v>0.93232999999999999</v>
      </c>
      <c r="M758" s="19">
        <f>IF(Taxi_journeydata_clean!K757="","",F758*(1+R_/EXP(B758)))</f>
        <v>10.743077991292223</v>
      </c>
      <c r="N758" s="30">
        <f>IF(Taxi_journeydata_clean!K757="","",(M758-F758)/F758)</f>
        <v>1.1427587247234443</v>
      </c>
      <c r="O758" s="31">
        <f>IF(Taxi_journeydata_clean!K757="","",ROUND(ROUNDUP(N758,1),1))</f>
        <v>1.2</v>
      </c>
      <c r="P758" s="32">
        <f>IF(Taxi_journeydata_clean!K757="","",IF(O758&gt;200%,'Taxi_location&amp;demand'!F771,VLOOKUP(O758,'Taxi_location&amp;demand'!$E$5:$F$26,2,FALSE)))</f>
        <v>-0.42419999999999997</v>
      </c>
      <c r="Q758" s="32">
        <f>IF(Taxi_journeydata_clean!K757="","",1+P758)</f>
        <v>0.57580000000000009</v>
      </c>
      <c r="S758" t="str">
        <f>IF(Taxi_journeydata_clean!K757="","",VLOOKUP(Taxi_journeydata_clean!G757,'Taxi_location&amp;demand'!$A$5:$B$269,2,FALSE))</f>
        <v>B</v>
      </c>
      <c r="T758" t="str">
        <f>IF(Taxi_journeydata_clean!K757="","",VLOOKUP(Taxi_journeydata_clean!H757,'Taxi_location&amp;demand'!$A$5:$B$269,2,FALSE))</f>
        <v>B</v>
      </c>
      <c r="U758" t="str">
        <f>IF(Taxi_journeydata_clean!K757="","",IF(OR(S758="A",T758="A"),"Y","N"))</f>
        <v>N</v>
      </c>
    </row>
    <row r="759" spans="2:21" x14ac:dyDescent="0.35">
      <c r="B759">
        <f>IF(Taxi_journeydata_clean!J758="","",Taxi_journeydata_clean!J758)</f>
        <v>0.64</v>
      </c>
      <c r="C759" s="18">
        <f>IF(Taxi_journeydata_clean!J758="","",Taxi_journeydata_clean!N758)</f>
        <v>3.0833333311602473</v>
      </c>
      <c r="D759" s="19">
        <f>IF(Taxi_journeydata_clean!K758="","",Taxi_journeydata_clean!K758)</f>
        <v>4.5</v>
      </c>
      <c r="F759" s="19">
        <f>IF(Taxi_journeydata_clean!K758="","",Constant+Dist_Mult*Fare_analysis!B759+Dur_Mult*Fare_analysis!C759)</f>
        <v>3.9928333325292917</v>
      </c>
      <c r="G759" s="19">
        <f>IF(Taxi_journeydata_clean!K758="","",F759*(1+1/EXP(B759)))</f>
        <v>6.0982240992385455</v>
      </c>
      <c r="H759" s="30">
        <f>IF(Taxi_journeydata_clean!K758="","",(G759-F759)/F759)</f>
        <v>0.52729242404304844</v>
      </c>
      <c r="I759" s="31">
        <f>IF(Taxi_journeydata_clean!K758="","",ROUND(ROUNDUP(H759,1),1))</f>
        <v>0.6</v>
      </c>
      <c r="J759" s="32">
        <f>IF(Taxi_journeydata_clean!K758="","",IF(I759&gt;200%,'Taxi_location&amp;demand'!F772,VLOOKUP(I759,'Taxi_location&amp;demand'!$E$5:$F$26,2,FALSE)))</f>
        <v>-8.8880000000000001E-2</v>
      </c>
      <c r="K759" s="32">
        <f>IF(Taxi_journeydata_clean!K758="","",1+J759)</f>
        <v>0.91112000000000004</v>
      </c>
      <c r="M759" s="19">
        <f>IF(Taxi_journeydata_clean!K758="","",F759*(1+R_/EXP(B759)))</f>
        <v>9.4555507439464357</v>
      </c>
      <c r="N759" s="30">
        <f>IF(Taxi_journeydata_clean!K758="","",(M759-F759)/F759)</f>
        <v>1.3681305870978446</v>
      </c>
      <c r="O759" s="31">
        <f>IF(Taxi_journeydata_clean!K758="","",ROUND(ROUNDUP(N759,1),1))</f>
        <v>1.4</v>
      </c>
      <c r="P759" s="32">
        <f>IF(Taxi_journeydata_clean!K758="","",IF(O759&gt;200%,'Taxi_location&amp;demand'!F772,VLOOKUP(O759,'Taxi_location&amp;demand'!$E$5:$F$26,2,FALSE)))</f>
        <v>-0.5454</v>
      </c>
      <c r="Q759" s="32">
        <f>IF(Taxi_journeydata_clean!K758="","",1+P759)</f>
        <v>0.4546</v>
      </c>
      <c r="S759" t="str">
        <f>IF(Taxi_journeydata_clean!K758="","",VLOOKUP(Taxi_journeydata_clean!G758,'Taxi_location&amp;demand'!$A$5:$B$269,2,FALSE))</f>
        <v>A</v>
      </c>
      <c r="T759" t="str">
        <f>IF(Taxi_journeydata_clean!K758="","",VLOOKUP(Taxi_journeydata_clean!H758,'Taxi_location&amp;demand'!$A$5:$B$269,2,FALSE))</f>
        <v>A</v>
      </c>
      <c r="U759" t="str">
        <f>IF(Taxi_journeydata_clean!K758="","",IF(OR(S759="A",T759="A"),"Y","N"))</f>
        <v>Y</v>
      </c>
    </row>
    <row r="760" spans="2:21" x14ac:dyDescent="0.35">
      <c r="B760">
        <f>IF(Taxi_journeydata_clean!J759="","",Taxi_journeydata_clean!J759)</f>
        <v>1.61</v>
      </c>
      <c r="C760" s="18">
        <f>IF(Taxi_journeydata_clean!J759="","",Taxi_journeydata_clean!N759)</f>
        <v>8.8999999954830855</v>
      </c>
      <c r="D760" s="19">
        <f>IF(Taxi_journeydata_clean!K759="","",Taxi_journeydata_clean!K759)</f>
        <v>8</v>
      </c>
      <c r="F760" s="19">
        <f>IF(Taxi_journeydata_clean!K759="","",Constant+Dist_Mult*Fare_analysis!B760+Dur_Mult*Fare_analysis!C760)</f>
        <v>7.8909999983287413</v>
      </c>
      <c r="G760" s="19">
        <f>IF(Taxi_journeydata_clean!K759="","",F760*(1+1/EXP(B760)))</f>
        <v>9.4683131606616424</v>
      </c>
      <c r="H760" s="30">
        <f>IF(Taxi_journeydata_clean!K759="","",(G760-F760)/F760)</f>
        <v>0.19988761407514447</v>
      </c>
      <c r="I760" s="31">
        <f>IF(Taxi_journeydata_clean!K759="","",ROUND(ROUNDUP(H760,1),1))</f>
        <v>0.2</v>
      </c>
      <c r="J760" s="32">
        <f>IF(Taxi_journeydata_clean!K759="","",IF(I760&gt;200%,'Taxi_location&amp;demand'!F773,VLOOKUP(I760,'Taxi_location&amp;demand'!$E$5:$F$26,2,FALSE)))</f>
        <v>-2.1210000000000003E-2</v>
      </c>
      <c r="K760" s="32">
        <f>IF(Taxi_journeydata_clean!K759="","",1+J760)</f>
        <v>0.97879000000000005</v>
      </c>
      <c r="M760" s="19">
        <f>IF(Taxi_journeydata_clean!K759="","",F760*(1+R_/EXP(B760)))</f>
        <v>11.983549567452632</v>
      </c>
      <c r="N760" s="30">
        <f>IF(Taxi_journeydata_clean!K759="","",(M760-F760)/F760)</f>
        <v>0.51863509947923769</v>
      </c>
      <c r="O760" s="31">
        <f>IF(Taxi_journeydata_clean!K759="","",ROUND(ROUNDUP(N760,1),1))</f>
        <v>0.6</v>
      </c>
      <c r="P760" s="32">
        <f>IF(Taxi_journeydata_clean!K759="","",IF(O760&gt;200%,'Taxi_location&amp;demand'!F773,VLOOKUP(O760,'Taxi_location&amp;demand'!$E$5:$F$26,2,FALSE)))</f>
        <v>-8.8880000000000001E-2</v>
      </c>
      <c r="Q760" s="32">
        <f>IF(Taxi_journeydata_clean!K759="","",1+P760)</f>
        <v>0.91112000000000004</v>
      </c>
      <c r="S760" t="str">
        <f>IF(Taxi_journeydata_clean!K759="","",VLOOKUP(Taxi_journeydata_clean!G759,'Taxi_location&amp;demand'!$A$5:$B$269,2,FALSE))</f>
        <v>A</v>
      </c>
      <c r="T760" t="str">
        <f>IF(Taxi_journeydata_clean!K759="","",VLOOKUP(Taxi_journeydata_clean!H759,'Taxi_location&amp;demand'!$A$5:$B$269,2,FALSE))</f>
        <v>A</v>
      </c>
      <c r="U760" t="str">
        <f>IF(Taxi_journeydata_clean!K759="","",IF(OR(S760="A",T760="A"),"Y","N"))</f>
        <v>Y</v>
      </c>
    </row>
    <row r="761" spans="2:21" x14ac:dyDescent="0.35">
      <c r="B761">
        <f>IF(Taxi_journeydata_clean!J760="","",Taxi_journeydata_clean!J760)</f>
        <v>1.1499999999999999</v>
      </c>
      <c r="C761" s="18">
        <f>IF(Taxi_journeydata_clean!J760="","",Taxi_journeydata_clean!N760)</f>
        <v>5.8499999949708581</v>
      </c>
      <c r="D761" s="19">
        <f>IF(Taxi_journeydata_clean!K760="","",Taxi_journeydata_clean!K760)</f>
        <v>6.5</v>
      </c>
      <c r="F761" s="19">
        <f>IF(Taxi_journeydata_clean!K760="","",Constant+Dist_Mult*Fare_analysis!B761+Dur_Mult*Fare_analysis!C761)</f>
        <v>5.9344999981392172</v>
      </c>
      <c r="G761" s="19">
        <f>IF(Taxi_journeydata_clean!K760="","",F761*(1+1/EXP(B761)))</f>
        <v>7.8135809054300163</v>
      </c>
      <c r="H761" s="30">
        <f>IF(Taxi_journeydata_clean!K760="","",(G761-F761)/F761)</f>
        <v>0.31663676937905322</v>
      </c>
      <c r="I761" s="31">
        <f>IF(Taxi_journeydata_clean!K760="","",ROUND(ROUNDUP(H761,1),1))</f>
        <v>0.4</v>
      </c>
      <c r="J761" s="32">
        <f>IF(Taxi_journeydata_clean!K760="","",IF(I761&gt;200%,'Taxi_location&amp;demand'!F774,VLOOKUP(I761,'Taxi_location&amp;demand'!$E$5:$F$26,2,FALSE)))</f>
        <v>-4.6460000000000001E-2</v>
      </c>
      <c r="K761" s="32">
        <f>IF(Taxi_journeydata_clean!K760="","",1+J761)</f>
        <v>0.95354000000000005</v>
      </c>
      <c r="M761" s="19">
        <f>IF(Taxi_journeydata_clean!K760="","",F761*(1+R_/EXP(B761)))</f>
        <v>10.810026267195243</v>
      </c>
      <c r="N761" s="30">
        <f>IF(Taxi_journeydata_clean!K760="","",(M761-F761)/F761)</f>
        <v>0.82155636879008564</v>
      </c>
      <c r="O761" s="31">
        <f>IF(Taxi_journeydata_clean!K760="","",ROUND(ROUNDUP(N761,1),1))</f>
        <v>0.9</v>
      </c>
      <c r="P761" s="32">
        <f>IF(Taxi_journeydata_clean!K760="","",IF(O761&gt;200%,'Taxi_location&amp;demand'!F774,VLOOKUP(O761,'Taxi_location&amp;demand'!$E$5:$F$26,2,FALSE)))</f>
        <v>-0.19190000000000002</v>
      </c>
      <c r="Q761" s="32">
        <f>IF(Taxi_journeydata_clean!K760="","",1+P761)</f>
        <v>0.80810000000000004</v>
      </c>
      <c r="S761" t="str">
        <f>IF(Taxi_journeydata_clean!K760="","",VLOOKUP(Taxi_journeydata_clean!G760,'Taxi_location&amp;demand'!$A$5:$B$269,2,FALSE))</f>
        <v>A</v>
      </c>
      <c r="T761" t="str">
        <f>IF(Taxi_journeydata_clean!K760="","",VLOOKUP(Taxi_journeydata_clean!H760,'Taxi_location&amp;demand'!$A$5:$B$269,2,FALSE))</f>
        <v>A</v>
      </c>
      <c r="U761" t="str">
        <f>IF(Taxi_journeydata_clean!K760="","",IF(OR(S761="A",T761="A"),"Y","N"))</f>
        <v>Y</v>
      </c>
    </row>
    <row r="762" spans="2:21" x14ac:dyDescent="0.35">
      <c r="B762">
        <f>IF(Taxi_journeydata_clean!J761="","",Taxi_journeydata_clean!J761)</f>
        <v>2.79</v>
      </c>
      <c r="C762" s="18">
        <f>IF(Taxi_journeydata_clean!J761="","",Taxi_journeydata_clean!N761)</f>
        <v>15.08333332836628</v>
      </c>
      <c r="D762" s="19">
        <f>IF(Taxi_journeydata_clean!K761="","",Taxi_journeydata_clean!K761)</f>
        <v>12.5</v>
      </c>
      <c r="F762" s="19">
        <f>IF(Taxi_journeydata_clean!K761="","",Constant+Dist_Mult*Fare_analysis!B762+Dur_Mult*Fare_analysis!C762)</f>
        <v>12.302833331495524</v>
      </c>
      <c r="G762" s="19">
        <f>IF(Taxi_journeydata_clean!K761="","",F762*(1+1/EXP(B762)))</f>
        <v>13.058488289309905</v>
      </c>
      <c r="H762" s="30">
        <f>IF(Taxi_journeydata_clean!K761="","",(G762-F762)/F762)</f>
        <v>6.1421213915000147E-2</v>
      </c>
      <c r="I762" s="31">
        <f>IF(Taxi_journeydata_clean!K761="","",ROUND(ROUNDUP(H762,1),1))</f>
        <v>0.1</v>
      </c>
      <c r="J762" s="32">
        <f>IF(Taxi_journeydata_clean!K761="","",IF(I762&gt;200%,'Taxi_location&amp;demand'!F775,VLOOKUP(I762,'Taxi_location&amp;demand'!$E$5:$F$26,2,FALSE)))</f>
        <v>-9.0899999999999991E-3</v>
      </c>
      <c r="K762" s="32">
        <f>IF(Taxi_journeydata_clean!K761="","",1+J762)</f>
        <v>0.99090999999999996</v>
      </c>
      <c r="M762" s="19">
        <f>IF(Taxi_journeydata_clean!K761="","",F762*(1+R_/EXP(B762)))</f>
        <v>14.263480998592637</v>
      </c>
      <c r="N762" s="30">
        <f>IF(Taxi_journeydata_clean!K761="","",(M762-F762)/F762)</f>
        <v>0.15936553916225235</v>
      </c>
      <c r="O762" s="31">
        <f>IF(Taxi_journeydata_clean!K761="","",ROUND(ROUNDUP(N762,1),1))</f>
        <v>0.2</v>
      </c>
      <c r="P762" s="32">
        <f>IF(Taxi_journeydata_clean!K761="","",IF(O762&gt;200%,'Taxi_location&amp;demand'!F775,VLOOKUP(O762,'Taxi_location&amp;demand'!$E$5:$F$26,2,FALSE)))</f>
        <v>-2.1210000000000003E-2</v>
      </c>
      <c r="Q762" s="32">
        <f>IF(Taxi_journeydata_clean!K761="","",1+P762)</f>
        <v>0.97879000000000005</v>
      </c>
      <c r="S762" t="str">
        <f>IF(Taxi_journeydata_clean!K761="","",VLOOKUP(Taxi_journeydata_clean!G761,'Taxi_location&amp;demand'!$A$5:$B$269,2,FALSE))</f>
        <v>A</v>
      </c>
      <c r="T762" t="str">
        <f>IF(Taxi_journeydata_clean!K761="","",VLOOKUP(Taxi_journeydata_clean!H761,'Taxi_location&amp;demand'!$A$5:$B$269,2,FALSE))</f>
        <v>A</v>
      </c>
      <c r="U762" t="str">
        <f>IF(Taxi_journeydata_clean!K761="","",IF(OR(S762="A",T762="A"),"Y","N"))</f>
        <v>Y</v>
      </c>
    </row>
    <row r="763" spans="2:21" x14ac:dyDescent="0.35">
      <c r="B763">
        <f>IF(Taxi_journeydata_clean!J762="","",Taxi_journeydata_clean!J762)</f>
        <v>1.39</v>
      </c>
      <c r="C763" s="18">
        <f>IF(Taxi_journeydata_clean!J762="","",Taxi_journeydata_clean!N762)</f>
        <v>8.7666666624136269</v>
      </c>
      <c r="D763" s="19">
        <f>IF(Taxi_journeydata_clean!K762="","",Taxi_journeydata_clean!K762)</f>
        <v>8</v>
      </c>
      <c r="F763" s="19">
        <f>IF(Taxi_journeydata_clean!K762="","",Constant+Dist_Mult*Fare_analysis!B763+Dur_Mult*Fare_analysis!C763)</f>
        <v>7.4456666650930421</v>
      </c>
      <c r="G763" s="19">
        <f>IF(Taxi_journeydata_clean!K762="","",F763*(1+1/EXP(B763)))</f>
        <v>9.3001983578869485</v>
      </c>
      <c r="H763" s="30">
        <f>IF(Taxi_journeydata_clean!K762="","",(G763-F763)/F763)</f>
        <v>0.24907530463166819</v>
      </c>
      <c r="I763" s="31">
        <f>IF(Taxi_journeydata_clean!K762="","",ROUND(ROUNDUP(H763,1),1))</f>
        <v>0.3</v>
      </c>
      <c r="J763" s="32">
        <f>IF(Taxi_journeydata_clean!K762="","",IF(I763&gt;200%,'Taxi_location&amp;demand'!F776,VLOOKUP(I763,'Taxi_location&amp;demand'!$E$5:$F$26,2,FALSE)))</f>
        <v>-3.4340000000000002E-2</v>
      </c>
      <c r="K763" s="32">
        <f>IF(Taxi_journeydata_clean!K762="","",1+J763)</f>
        <v>0.96565999999999996</v>
      </c>
      <c r="M763" s="19">
        <f>IF(Taxi_journeydata_clean!K762="","",F763*(1+R_/EXP(B763)))</f>
        <v>12.257496719845632</v>
      </c>
      <c r="N763" s="30">
        <f>IF(Taxi_journeydata_clean!K762="","",(M763-F763)/F763)</f>
        <v>0.64625912912694972</v>
      </c>
      <c r="O763" s="31">
        <f>IF(Taxi_journeydata_clean!K762="","",ROUND(ROUNDUP(N763,1),1))</f>
        <v>0.7</v>
      </c>
      <c r="P763" s="32">
        <f>IF(Taxi_journeydata_clean!K762="","",IF(O763&gt;200%,'Taxi_location&amp;demand'!F776,VLOOKUP(O763,'Taxi_location&amp;demand'!$E$5:$F$26,2,FALSE)))</f>
        <v>-0.1111</v>
      </c>
      <c r="Q763" s="32">
        <f>IF(Taxi_journeydata_clean!K762="","",1+P763)</f>
        <v>0.88890000000000002</v>
      </c>
      <c r="S763" t="str">
        <f>IF(Taxi_journeydata_clean!K762="","",VLOOKUP(Taxi_journeydata_clean!G762,'Taxi_location&amp;demand'!$A$5:$B$269,2,FALSE))</f>
        <v>B</v>
      </c>
      <c r="T763" t="str">
        <f>IF(Taxi_journeydata_clean!K762="","",VLOOKUP(Taxi_journeydata_clean!H762,'Taxi_location&amp;demand'!$A$5:$B$269,2,FALSE))</f>
        <v>B</v>
      </c>
      <c r="U763" t="str">
        <f>IF(Taxi_journeydata_clean!K762="","",IF(OR(S763="A",T763="A"),"Y","N"))</f>
        <v>N</v>
      </c>
    </row>
    <row r="764" spans="2:21" x14ac:dyDescent="0.35">
      <c r="B764">
        <f>IF(Taxi_journeydata_clean!J763="","",Taxi_journeydata_clean!J763)</f>
        <v>2.79</v>
      </c>
      <c r="C764" s="18">
        <f>IF(Taxi_journeydata_clean!J763="","",Taxi_journeydata_clean!N763)</f>
        <v>19.983333331765607</v>
      </c>
      <c r="D764" s="19">
        <f>IF(Taxi_journeydata_clean!K763="","",Taxi_journeydata_clean!K763)</f>
        <v>14</v>
      </c>
      <c r="F764" s="19">
        <f>IF(Taxi_journeydata_clean!K763="","",Constant+Dist_Mult*Fare_analysis!B764+Dur_Mult*Fare_analysis!C764)</f>
        <v>14.115833332753276</v>
      </c>
      <c r="G764" s="19">
        <f>IF(Taxi_journeydata_clean!K763="","",F764*(1+1/EXP(B764)))</f>
        <v>14.982844951472805</v>
      </c>
      <c r="H764" s="30">
        <f>IF(Taxi_journeydata_clean!K763="","",(G764-F764)/F764)</f>
        <v>6.1421213915000168E-2</v>
      </c>
      <c r="I764" s="31">
        <f>IF(Taxi_journeydata_clean!K763="","",ROUND(ROUNDUP(H764,1),1))</f>
        <v>0.1</v>
      </c>
      <c r="J764" s="32">
        <f>IF(Taxi_journeydata_clean!K763="","",IF(I764&gt;200%,'Taxi_location&amp;demand'!F777,VLOOKUP(I764,'Taxi_location&amp;demand'!$E$5:$F$26,2,FALSE)))</f>
        <v>-9.0899999999999991E-3</v>
      </c>
      <c r="K764" s="32">
        <f>IF(Taxi_journeydata_clean!K763="","",1+J764)</f>
        <v>0.99090999999999996</v>
      </c>
      <c r="M764" s="19">
        <f>IF(Taxi_journeydata_clean!K763="","",F764*(1+R_/EXP(B764)))</f>
        <v>16.365410722551996</v>
      </c>
      <c r="N764" s="30">
        <f>IF(Taxi_journeydata_clean!K763="","",(M764-F764)/F764)</f>
        <v>0.15936553916225241</v>
      </c>
      <c r="O764" s="31">
        <f>IF(Taxi_journeydata_clean!K763="","",ROUND(ROUNDUP(N764,1),1))</f>
        <v>0.2</v>
      </c>
      <c r="P764" s="32">
        <f>IF(Taxi_journeydata_clean!K763="","",IF(O764&gt;200%,'Taxi_location&amp;demand'!F777,VLOOKUP(O764,'Taxi_location&amp;demand'!$E$5:$F$26,2,FALSE)))</f>
        <v>-2.1210000000000003E-2</v>
      </c>
      <c r="Q764" s="32">
        <f>IF(Taxi_journeydata_clean!K763="","",1+P764)</f>
        <v>0.97879000000000005</v>
      </c>
      <c r="S764" t="str">
        <f>IF(Taxi_journeydata_clean!K763="","",VLOOKUP(Taxi_journeydata_clean!G763,'Taxi_location&amp;demand'!$A$5:$B$269,2,FALSE))</f>
        <v>Q</v>
      </c>
      <c r="T764" t="str">
        <f>IF(Taxi_journeydata_clean!K763="","",VLOOKUP(Taxi_journeydata_clean!H763,'Taxi_location&amp;demand'!$A$5:$B$269,2,FALSE))</f>
        <v>Q</v>
      </c>
      <c r="U764" t="str">
        <f>IF(Taxi_journeydata_clean!K763="","",IF(OR(S764="A",T764="A"),"Y","N"))</f>
        <v>N</v>
      </c>
    </row>
    <row r="765" spans="2:21" x14ac:dyDescent="0.35">
      <c r="B765">
        <f>IF(Taxi_journeydata_clean!J764="","",Taxi_journeydata_clean!J764)</f>
        <v>1.1200000000000001</v>
      </c>
      <c r="C765" s="18">
        <f>IF(Taxi_journeydata_clean!J764="","",Taxi_journeydata_clean!N764)</f>
        <v>7.1666666655801237</v>
      </c>
      <c r="D765" s="19">
        <f>IF(Taxi_journeydata_clean!K764="","",Taxi_journeydata_clean!K764)</f>
        <v>7</v>
      </c>
      <c r="F765" s="19">
        <f>IF(Taxi_journeydata_clean!K764="","",Constant+Dist_Mult*Fare_analysis!B765+Dur_Mult*Fare_analysis!C765)</f>
        <v>6.3676666662646459</v>
      </c>
      <c r="G765" s="19">
        <f>IF(Taxi_journeydata_clean!K764="","",F765*(1+1/EXP(B765)))</f>
        <v>8.4453076383614487</v>
      </c>
      <c r="H765" s="30">
        <f>IF(Taxi_journeydata_clean!K764="","",(G765-F765)/F765)</f>
        <v>0.32627979462303941</v>
      </c>
      <c r="I765" s="31">
        <f>IF(Taxi_journeydata_clean!K764="","",ROUND(ROUNDUP(H765,1),1))</f>
        <v>0.4</v>
      </c>
      <c r="J765" s="32">
        <f>IF(Taxi_journeydata_clean!K764="","",IF(I765&gt;200%,'Taxi_location&amp;demand'!F778,VLOOKUP(I765,'Taxi_location&amp;demand'!$E$5:$F$26,2,FALSE)))</f>
        <v>-4.6460000000000001E-2</v>
      </c>
      <c r="K765" s="32">
        <f>IF(Taxi_journeydata_clean!K764="","",1+J765)</f>
        <v>0.95354000000000005</v>
      </c>
      <c r="M765" s="19">
        <f>IF(Taxi_journeydata_clean!K764="","",F765*(1+R_/EXP(B765)))</f>
        <v>11.758383530994859</v>
      </c>
      <c r="N765" s="30">
        <f>IF(Taxi_journeydata_clean!K764="","",(M765-F765)/F765)</f>
        <v>0.84657648511813133</v>
      </c>
      <c r="O765" s="31">
        <f>IF(Taxi_journeydata_clean!K764="","",ROUND(ROUNDUP(N765,1),1))</f>
        <v>0.9</v>
      </c>
      <c r="P765" s="32">
        <f>IF(Taxi_journeydata_clean!K764="","",IF(O765&gt;200%,'Taxi_location&amp;demand'!F778,VLOOKUP(O765,'Taxi_location&amp;demand'!$E$5:$F$26,2,FALSE)))</f>
        <v>-0.19190000000000002</v>
      </c>
      <c r="Q765" s="32">
        <f>IF(Taxi_journeydata_clean!K764="","",1+P765)</f>
        <v>0.80810000000000004</v>
      </c>
      <c r="S765" t="str">
        <f>IF(Taxi_journeydata_clean!K764="","",VLOOKUP(Taxi_journeydata_clean!G764,'Taxi_location&amp;demand'!$A$5:$B$269,2,FALSE))</f>
        <v>A</v>
      </c>
      <c r="T765" t="str">
        <f>IF(Taxi_journeydata_clean!K764="","",VLOOKUP(Taxi_journeydata_clean!H764,'Taxi_location&amp;demand'!$A$5:$B$269,2,FALSE))</f>
        <v>A</v>
      </c>
      <c r="U765" t="str">
        <f>IF(Taxi_journeydata_clean!K764="","",IF(OR(S765="A",T765="A"),"Y","N"))</f>
        <v>Y</v>
      </c>
    </row>
    <row r="766" spans="2:21" x14ac:dyDescent="0.35">
      <c r="B766">
        <f>IF(Taxi_journeydata_clean!J765="","",Taxi_journeydata_clean!J765)</f>
        <v>0.34</v>
      </c>
      <c r="C766" s="18">
        <f>IF(Taxi_journeydata_clean!J765="","",Taxi_journeydata_clean!N765)</f>
        <v>1.7500000004656613</v>
      </c>
      <c r="D766" s="19">
        <f>IF(Taxi_journeydata_clean!K765="","",Taxi_journeydata_clean!K765)</f>
        <v>3.5</v>
      </c>
      <c r="F766" s="19">
        <f>IF(Taxi_journeydata_clean!K765="","",Constant+Dist_Mult*Fare_analysis!B766+Dur_Mult*Fare_analysis!C766)</f>
        <v>2.9595000001722949</v>
      </c>
      <c r="G766" s="19">
        <f>IF(Taxi_journeydata_clean!K765="","",F766*(1+1/EXP(B766)))</f>
        <v>5.0659842705108726</v>
      </c>
      <c r="H766" s="30">
        <f>IF(Taxi_journeydata_clean!K765="","",(G766-F766)/F766)</f>
        <v>0.71177032276260965</v>
      </c>
      <c r="I766" s="31">
        <f>IF(Taxi_journeydata_clean!K765="","",ROUND(ROUNDUP(H766,1),1))</f>
        <v>0.8</v>
      </c>
      <c r="J766" s="32">
        <f>IF(Taxi_journeydata_clean!K765="","",IF(I766&gt;200%,'Taxi_location&amp;demand'!F779,VLOOKUP(I766,'Taxi_location&amp;demand'!$E$5:$F$26,2,FALSE)))</f>
        <v>-0.1515</v>
      </c>
      <c r="K766" s="32">
        <f>IF(Taxi_journeydata_clean!K765="","",1+J766)</f>
        <v>0.84850000000000003</v>
      </c>
      <c r="M766" s="19">
        <f>IF(Taxi_journeydata_clean!K765="","",F766*(1+R_/EXP(B766)))</f>
        <v>8.4250546527371686</v>
      </c>
      <c r="N766" s="30">
        <f>IF(Taxi_journeydata_clean!K765="","",(M766-F766)/F766)</f>
        <v>1.8467831229081544</v>
      </c>
      <c r="O766" s="31">
        <f>IF(Taxi_journeydata_clean!K765="","",ROUND(ROUNDUP(N766,1),1))</f>
        <v>1.9</v>
      </c>
      <c r="P766" s="32">
        <f>IF(Taxi_journeydata_clean!K765="","",IF(O766&gt;200%,'Taxi_location&amp;demand'!F779,VLOOKUP(O766,'Taxi_location&amp;demand'!$E$5:$F$26,2,FALSE)))</f>
        <v>-0.81810000000000005</v>
      </c>
      <c r="Q766" s="32">
        <f>IF(Taxi_journeydata_clean!K765="","",1+P766)</f>
        <v>0.18189999999999995</v>
      </c>
      <c r="S766" t="str">
        <f>IF(Taxi_journeydata_clean!K765="","",VLOOKUP(Taxi_journeydata_clean!G765,'Taxi_location&amp;demand'!$A$5:$B$269,2,FALSE))</f>
        <v>Q</v>
      </c>
      <c r="T766" t="str">
        <f>IF(Taxi_journeydata_clean!K765="","",VLOOKUP(Taxi_journeydata_clean!H765,'Taxi_location&amp;demand'!$A$5:$B$269,2,FALSE))</f>
        <v>Q</v>
      </c>
      <c r="U766" t="str">
        <f>IF(Taxi_journeydata_clean!K765="","",IF(OR(S766="A",T766="A"),"Y","N"))</f>
        <v>N</v>
      </c>
    </row>
    <row r="767" spans="2:21" x14ac:dyDescent="0.35">
      <c r="B767">
        <f>IF(Taxi_journeydata_clean!J766="","",Taxi_journeydata_clean!J766)</f>
        <v>4.1900000000000004</v>
      </c>
      <c r="C767" s="18">
        <f>IF(Taxi_journeydata_clean!J766="","",Taxi_journeydata_clean!N766)</f>
        <v>12.499999998835847</v>
      </c>
      <c r="D767" s="19">
        <f>IF(Taxi_journeydata_clean!K766="","",Taxi_journeydata_clean!K766)</f>
        <v>14</v>
      </c>
      <c r="F767" s="19">
        <f>IF(Taxi_journeydata_clean!K766="","",Constant+Dist_Mult*Fare_analysis!B767+Dur_Mult*Fare_analysis!C767)</f>
        <v>13.866999999569265</v>
      </c>
      <c r="G767" s="19">
        <f>IF(Taxi_journeydata_clean!K766="","",F767*(1+1/EXP(B767)))</f>
        <v>14.077033531897284</v>
      </c>
      <c r="H767" s="30">
        <f>IF(Taxi_journeydata_clean!K766="","",(G767-F767)/F767)</f>
        <v>1.5146284873047032E-2</v>
      </c>
      <c r="I767" s="31">
        <f>IF(Taxi_journeydata_clean!K766="","",ROUND(ROUNDUP(H767,1),1))</f>
        <v>0.1</v>
      </c>
      <c r="J767" s="32">
        <f>IF(Taxi_journeydata_clean!K766="","",IF(I767&gt;200%,'Taxi_location&amp;demand'!F780,VLOOKUP(I767,'Taxi_location&amp;demand'!$E$5:$F$26,2,FALSE)))</f>
        <v>-9.0899999999999991E-3</v>
      </c>
      <c r="K767" s="32">
        <f>IF(Taxi_journeydata_clean!K766="","",1+J767)</f>
        <v>0.99090999999999996</v>
      </c>
      <c r="M767" s="19">
        <f>IF(Taxi_journeydata_clean!K766="","",F767*(1+R_/EXP(B767)))</f>
        <v>14.411960038423732</v>
      </c>
      <c r="N767" s="30">
        <f>IF(Taxi_journeydata_clean!K766="","",(M767-F767)/F767)</f>
        <v>3.9299058114328642E-2</v>
      </c>
      <c r="O767" s="31">
        <f>IF(Taxi_journeydata_clean!K766="","",ROUND(ROUNDUP(N767,1),1))</f>
        <v>0.1</v>
      </c>
      <c r="P767" s="32">
        <f>IF(Taxi_journeydata_clean!K766="","",IF(O767&gt;200%,'Taxi_location&amp;demand'!F780,VLOOKUP(O767,'Taxi_location&amp;demand'!$E$5:$F$26,2,FALSE)))</f>
        <v>-9.0899999999999991E-3</v>
      </c>
      <c r="Q767" s="32">
        <f>IF(Taxi_journeydata_clean!K766="","",1+P767)</f>
        <v>0.99090999999999996</v>
      </c>
      <c r="S767" t="str">
        <f>IF(Taxi_journeydata_clean!K766="","",VLOOKUP(Taxi_journeydata_clean!G766,'Taxi_location&amp;demand'!$A$5:$B$269,2,FALSE))</f>
        <v>Bx</v>
      </c>
      <c r="T767" t="str">
        <f>IF(Taxi_journeydata_clean!K766="","",VLOOKUP(Taxi_journeydata_clean!H766,'Taxi_location&amp;demand'!$A$5:$B$269,2,FALSE))</f>
        <v>Bx</v>
      </c>
      <c r="U767" t="str">
        <f>IF(Taxi_journeydata_clean!K766="","",IF(OR(S767="A",T767="A"),"Y","N"))</f>
        <v>N</v>
      </c>
    </row>
    <row r="768" spans="2:21" x14ac:dyDescent="0.35">
      <c r="B768">
        <f>IF(Taxi_journeydata_clean!J767="","",Taxi_journeydata_clean!J767)</f>
        <v>1.42</v>
      </c>
      <c r="C768" s="18">
        <f>IF(Taxi_journeydata_clean!J767="","",Taxi_journeydata_clean!N767)</f>
        <v>9.5166666700970381</v>
      </c>
      <c r="D768" s="19">
        <f>IF(Taxi_journeydata_clean!K767="","",Taxi_journeydata_clean!K767)</f>
        <v>7.5</v>
      </c>
      <c r="F768" s="19">
        <f>IF(Taxi_journeydata_clean!K767="","",Constant+Dist_Mult*Fare_analysis!B768+Dur_Mult*Fare_analysis!C768)</f>
        <v>7.7771666679359042</v>
      </c>
      <c r="G768" s="19">
        <f>IF(Taxi_journeydata_clean!K767="","",F768*(1+1/EXP(B768)))</f>
        <v>9.6570168633204325</v>
      </c>
      <c r="H768" s="30">
        <f>IF(Taxi_journeydata_clean!K767="","",(G768-F768)/F768)</f>
        <v>0.24171401689703653</v>
      </c>
      <c r="I768" s="31">
        <f>IF(Taxi_journeydata_clean!K767="","",ROUND(ROUNDUP(H768,1),1))</f>
        <v>0.3</v>
      </c>
      <c r="J768" s="32">
        <f>IF(Taxi_journeydata_clean!K767="","",IF(I768&gt;200%,'Taxi_location&amp;demand'!F781,VLOOKUP(I768,'Taxi_location&amp;demand'!$E$5:$F$26,2,FALSE)))</f>
        <v>-3.4340000000000002E-2</v>
      </c>
      <c r="K768" s="32">
        <f>IF(Taxi_journeydata_clean!K767="","",1+J768)</f>
        <v>0.96565999999999996</v>
      </c>
      <c r="M768" s="19">
        <f>IF(Taxi_journeydata_clean!K767="","",F768*(1+R_/EXP(B768)))</f>
        <v>12.654688957650162</v>
      </c>
      <c r="N768" s="30">
        <f>IF(Taxi_journeydata_clean!K767="","",(M768-F768)/F768)</f>
        <v>0.62715928537619658</v>
      </c>
      <c r="O768" s="31">
        <f>IF(Taxi_journeydata_clean!K767="","",ROUND(ROUNDUP(N768,1),1))</f>
        <v>0.7</v>
      </c>
      <c r="P768" s="32">
        <f>IF(Taxi_journeydata_clean!K767="","",IF(O768&gt;200%,'Taxi_location&amp;demand'!F781,VLOOKUP(O768,'Taxi_location&amp;demand'!$E$5:$F$26,2,FALSE)))</f>
        <v>-0.1111</v>
      </c>
      <c r="Q768" s="32">
        <f>IF(Taxi_journeydata_clean!K767="","",1+P768)</f>
        <v>0.88890000000000002</v>
      </c>
      <c r="S768" t="str">
        <f>IF(Taxi_journeydata_clean!K767="","",VLOOKUP(Taxi_journeydata_clean!G767,'Taxi_location&amp;demand'!$A$5:$B$269,2,FALSE))</f>
        <v>Q</v>
      </c>
      <c r="T768" t="str">
        <f>IF(Taxi_journeydata_clean!K767="","",VLOOKUP(Taxi_journeydata_clean!H767,'Taxi_location&amp;demand'!$A$5:$B$269,2,FALSE))</f>
        <v>Q</v>
      </c>
      <c r="U768" t="str">
        <f>IF(Taxi_journeydata_clean!K767="","",IF(OR(S768="A",T768="A"),"Y","N"))</f>
        <v>N</v>
      </c>
    </row>
    <row r="769" spans="2:21" x14ac:dyDescent="0.35">
      <c r="B769">
        <f>IF(Taxi_journeydata_clean!J768="","",Taxi_journeydata_clean!J768)</f>
        <v>8.74</v>
      </c>
      <c r="C769" s="18">
        <f>IF(Taxi_journeydata_clean!J768="","",Taxi_journeydata_clean!N768)</f>
        <v>20.850000001955777</v>
      </c>
      <c r="D769" s="19">
        <f>IF(Taxi_journeydata_clean!K768="","",Taxi_journeydata_clean!K768)</f>
        <v>26.5</v>
      </c>
      <c r="F769" s="19">
        <f>IF(Taxi_journeydata_clean!K768="","",Constant+Dist_Mult*Fare_analysis!B769+Dur_Mult*Fare_analysis!C769)</f>
        <v>25.146500000723641</v>
      </c>
      <c r="G769" s="19">
        <f>IF(Taxi_journeydata_clean!K768="","",F769*(1+1/EXP(B769)))</f>
        <v>25.150524795816075</v>
      </c>
      <c r="H769" s="30">
        <f>IF(Taxi_journeydata_clean!K768="","",(G769-F769)/F769)</f>
        <v>1.6005388790957381E-4</v>
      </c>
      <c r="I769" s="31">
        <f>IF(Taxi_journeydata_clean!K768="","",ROUND(ROUNDUP(H769,1),1))</f>
        <v>0.1</v>
      </c>
      <c r="J769" s="32">
        <f>IF(Taxi_journeydata_clean!K768="","",IF(I769&gt;200%,'Taxi_location&amp;demand'!F782,VLOOKUP(I769,'Taxi_location&amp;demand'!$E$5:$F$26,2,FALSE)))</f>
        <v>-9.0899999999999991E-3</v>
      </c>
      <c r="K769" s="32">
        <f>IF(Taxi_journeydata_clean!K768="","",1+J769)</f>
        <v>0.99090999999999996</v>
      </c>
      <c r="M769" s="19">
        <f>IF(Taxi_journeydata_clean!K768="","",F769*(1+R_/EXP(B769)))</f>
        <v>25.156942868896369</v>
      </c>
      <c r="N769" s="30">
        <f>IF(Taxi_journeydata_clean!K768="","",(M769-F769)/F769)</f>
        <v>4.1528117918705412E-4</v>
      </c>
      <c r="O769" s="31">
        <f>IF(Taxi_journeydata_clean!K768="","",ROUND(ROUNDUP(N769,1),1))</f>
        <v>0.1</v>
      </c>
      <c r="P769" s="32">
        <f>IF(Taxi_journeydata_clean!K768="","",IF(O769&gt;200%,'Taxi_location&amp;demand'!F782,VLOOKUP(O769,'Taxi_location&amp;demand'!$E$5:$F$26,2,FALSE)))</f>
        <v>-9.0899999999999991E-3</v>
      </c>
      <c r="Q769" s="32">
        <f>IF(Taxi_journeydata_clean!K768="","",1+P769)</f>
        <v>0.99090999999999996</v>
      </c>
      <c r="S769" t="str">
        <f>IF(Taxi_journeydata_clean!K768="","",VLOOKUP(Taxi_journeydata_clean!G768,'Taxi_location&amp;demand'!$A$5:$B$269,2,FALSE))</f>
        <v>Q</v>
      </c>
      <c r="T769" t="str">
        <f>IF(Taxi_journeydata_clean!K768="","",VLOOKUP(Taxi_journeydata_clean!H768,'Taxi_location&amp;demand'!$A$5:$B$269,2,FALSE))</f>
        <v>Q</v>
      </c>
      <c r="U769" t="str">
        <f>IF(Taxi_journeydata_clean!K768="","",IF(OR(S769="A",T769="A"),"Y","N"))</f>
        <v>N</v>
      </c>
    </row>
    <row r="770" spans="2:21" x14ac:dyDescent="0.35">
      <c r="B770">
        <f>IF(Taxi_journeydata_clean!J769="","",Taxi_journeydata_clean!J769)</f>
        <v>2</v>
      </c>
      <c r="C770" s="18">
        <f>IF(Taxi_journeydata_clean!J769="","",Taxi_journeydata_clean!N769)</f>
        <v>9.916666669305414</v>
      </c>
      <c r="D770" s="19">
        <f>IF(Taxi_journeydata_clean!K769="","",Taxi_journeydata_clean!K769)</f>
        <v>10</v>
      </c>
      <c r="F770" s="19">
        <f>IF(Taxi_journeydata_clean!K769="","",Constant+Dist_Mult*Fare_analysis!B770+Dur_Mult*Fare_analysis!C770)</f>
        <v>8.9691666676430035</v>
      </c>
      <c r="G770" s="19">
        <f>IF(Taxi_journeydata_clean!K769="","",F770*(1+1/EXP(B770)))</f>
        <v>10.183011379004856</v>
      </c>
      <c r="H770" s="30">
        <f>IF(Taxi_journeydata_clean!K769="","",(G770-F770)/F770)</f>
        <v>0.13533528323661284</v>
      </c>
      <c r="I770" s="31">
        <f>IF(Taxi_journeydata_clean!K769="","",ROUND(ROUNDUP(H770,1),1))</f>
        <v>0.2</v>
      </c>
      <c r="J770" s="32">
        <f>IF(Taxi_journeydata_clean!K769="","",IF(I770&gt;200%,'Taxi_location&amp;demand'!F783,VLOOKUP(I770,'Taxi_location&amp;demand'!$E$5:$F$26,2,FALSE)))</f>
        <v>-2.1210000000000003E-2</v>
      </c>
      <c r="K770" s="32">
        <f>IF(Taxi_journeydata_clean!K769="","",1+J770)</f>
        <v>0.97879000000000005</v>
      </c>
      <c r="M770" s="19">
        <f>IF(Taxi_journeydata_clean!K769="","",F770*(1+R_/EXP(B770)))</f>
        <v>12.118648818111987</v>
      </c>
      <c r="N770" s="30">
        <f>IF(Taxi_journeydata_clean!K769="","",(M770-F770)/F770)</f>
        <v>0.35114545945845743</v>
      </c>
      <c r="O770" s="31">
        <f>IF(Taxi_journeydata_clean!K769="","",ROUND(ROUNDUP(N770,1),1))</f>
        <v>0.4</v>
      </c>
      <c r="P770" s="32">
        <f>IF(Taxi_journeydata_clean!K769="","",IF(O770&gt;200%,'Taxi_location&amp;demand'!F783,VLOOKUP(O770,'Taxi_location&amp;demand'!$E$5:$F$26,2,FALSE)))</f>
        <v>-4.6460000000000001E-2</v>
      </c>
      <c r="Q770" s="32">
        <f>IF(Taxi_journeydata_clean!K769="","",1+P770)</f>
        <v>0.95354000000000005</v>
      </c>
      <c r="S770" t="str">
        <f>IF(Taxi_journeydata_clean!K769="","",VLOOKUP(Taxi_journeydata_clean!G769,'Taxi_location&amp;demand'!$A$5:$B$269,2,FALSE))</f>
        <v>Q</v>
      </c>
      <c r="T770" t="str">
        <f>IF(Taxi_journeydata_clean!K769="","",VLOOKUP(Taxi_journeydata_clean!H769,'Taxi_location&amp;demand'!$A$5:$B$269,2,FALSE))</f>
        <v>Q</v>
      </c>
      <c r="U770" t="str">
        <f>IF(Taxi_journeydata_clean!K769="","",IF(OR(S770="A",T770="A"),"Y","N"))</f>
        <v>N</v>
      </c>
    </row>
    <row r="771" spans="2:21" x14ac:dyDescent="0.35">
      <c r="B771">
        <f>IF(Taxi_journeydata_clean!J770="","",Taxi_journeydata_clean!J770)</f>
        <v>1.46</v>
      </c>
      <c r="C771" s="18">
        <f>IF(Taxi_journeydata_clean!J770="","",Taxi_journeydata_clean!N770)</f>
        <v>9.7999999963212758</v>
      </c>
      <c r="D771" s="19">
        <f>IF(Taxi_journeydata_clean!K770="","",Taxi_journeydata_clean!K770)</f>
        <v>8.5</v>
      </c>
      <c r="F771" s="19">
        <f>IF(Taxi_journeydata_clean!K770="","",Constant+Dist_Mult*Fare_analysis!B771+Dur_Mult*Fare_analysis!C771)</f>
        <v>7.9539999986388725</v>
      </c>
      <c r="G771" s="19">
        <f>IF(Taxi_journeydata_clean!K770="","",F771*(1+1/EXP(B771)))</f>
        <v>9.8012073275232705</v>
      </c>
      <c r="H771" s="30">
        <f>IF(Taxi_journeydata_clean!K770="","",(G771-F771)/F771)</f>
        <v>0.23223627472975875</v>
      </c>
      <c r="I771" s="31">
        <f>IF(Taxi_journeydata_clean!K770="","",ROUND(ROUNDUP(H771,1),1))</f>
        <v>0.3</v>
      </c>
      <c r="J771" s="32">
        <f>IF(Taxi_journeydata_clean!K770="","",IF(I771&gt;200%,'Taxi_location&amp;demand'!F784,VLOOKUP(I771,'Taxi_location&amp;demand'!$E$5:$F$26,2,FALSE)))</f>
        <v>-3.4340000000000002E-2</v>
      </c>
      <c r="K771" s="32">
        <f>IF(Taxi_journeydata_clean!K770="","",1+J771)</f>
        <v>0.96565999999999996</v>
      </c>
      <c r="M771" s="19">
        <f>IF(Taxi_journeydata_clean!K770="","",F771*(1+R_/EXP(B771)))</f>
        <v>12.746826013434278</v>
      </c>
      <c r="N771" s="30">
        <f>IF(Taxi_journeydata_clean!K770="","",(M771-F771)/F771)</f>
        <v>0.60256801805576787</v>
      </c>
      <c r="O771" s="31">
        <f>IF(Taxi_journeydata_clean!K770="","",ROUND(ROUNDUP(N771,1),1))</f>
        <v>0.7</v>
      </c>
      <c r="P771" s="32">
        <f>IF(Taxi_journeydata_clean!K770="","",IF(O771&gt;200%,'Taxi_location&amp;demand'!F784,VLOOKUP(O771,'Taxi_location&amp;demand'!$E$5:$F$26,2,FALSE)))</f>
        <v>-0.1111</v>
      </c>
      <c r="Q771" s="32">
        <f>IF(Taxi_journeydata_clean!K770="","",1+P771)</f>
        <v>0.88890000000000002</v>
      </c>
      <c r="S771" t="str">
        <f>IF(Taxi_journeydata_clean!K770="","",VLOOKUP(Taxi_journeydata_clean!G770,'Taxi_location&amp;demand'!$A$5:$B$269,2,FALSE))</f>
        <v>Q</v>
      </c>
      <c r="T771" t="str">
        <f>IF(Taxi_journeydata_clean!K770="","",VLOOKUP(Taxi_journeydata_clean!H770,'Taxi_location&amp;demand'!$A$5:$B$269,2,FALSE))</f>
        <v>Q</v>
      </c>
      <c r="U771" t="str">
        <f>IF(Taxi_journeydata_clean!K770="","",IF(OR(S771="A",T771="A"),"Y","N"))</f>
        <v>N</v>
      </c>
    </row>
    <row r="772" spans="2:21" x14ac:dyDescent="0.35">
      <c r="B772">
        <f>IF(Taxi_journeydata_clean!J771="","",Taxi_journeydata_clean!J771)</f>
        <v>6.21</v>
      </c>
      <c r="C772" s="18">
        <f>IF(Taxi_journeydata_clean!J771="","",Taxi_journeydata_clean!N771)</f>
        <v>30.90000000433065</v>
      </c>
      <c r="D772" s="19">
        <f>IF(Taxi_journeydata_clean!K771="","",Taxi_journeydata_clean!K771)</f>
        <v>24</v>
      </c>
      <c r="F772" s="19">
        <f>IF(Taxi_journeydata_clean!K771="","",Constant+Dist_Mult*Fare_analysis!B772+Dur_Mult*Fare_analysis!C772)</f>
        <v>24.311000001602341</v>
      </c>
      <c r="G772" s="19">
        <f>IF(Taxi_journeydata_clean!K771="","",F772*(1+1/EXP(B772)))</f>
        <v>24.35984657359457</v>
      </c>
      <c r="H772" s="30">
        <f>IF(Taxi_journeydata_clean!K771="","",(G772-F772)/F772)</f>
        <v>2.0092374640701483E-3</v>
      </c>
      <c r="I772" s="31">
        <f>IF(Taxi_journeydata_clean!K771="","",ROUND(ROUNDUP(H772,1),1))</f>
        <v>0.1</v>
      </c>
      <c r="J772" s="32">
        <f>IF(Taxi_journeydata_clean!K771="","",IF(I772&gt;200%,'Taxi_location&amp;demand'!F785,VLOOKUP(I772,'Taxi_location&amp;demand'!$E$5:$F$26,2,FALSE)))</f>
        <v>-9.0899999999999991E-3</v>
      </c>
      <c r="K772" s="32">
        <f>IF(Taxi_journeydata_clean!K771="","",1+J772)</f>
        <v>0.99090999999999996</v>
      </c>
      <c r="M772" s="19">
        <f>IF(Taxi_journeydata_clean!K771="","",F772*(1+R_/EXP(B772)))</f>
        <v>24.437738953596057</v>
      </c>
      <c r="N772" s="30">
        <f>IF(Taxi_journeydata_clean!K771="","",(M772-F772)/F772)</f>
        <v>5.2132348313669551E-3</v>
      </c>
      <c r="O772" s="31">
        <f>IF(Taxi_journeydata_clean!K771="","",ROUND(ROUNDUP(N772,1),1))</f>
        <v>0.1</v>
      </c>
      <c r="P772" s="32">
        <f>IF(Taxi_journeydata_clean!K771="","",IF(O772&gt;200%,'Taxi_location&amp;demand'!F785,VLOOKUP(O772,'Taxi_location&amp;demand'!$E$5:$F$26,2,FALSE)))</f>
        <v>-9.0899999999999991E-3</v>
      </c>
      <c r="Q772" s="32">
        <f>IF(Taxi_journeydata_clean!K771="","",1+P772)</f>
        <v>0.99090999999999996</v>
      </c>
      <c r="S772" t="str">
        <f>IF(Taxi_journeydata_clean!K771="","",VLOOKUP(Taxi_journeydata_clean!G771,'Taxi_location&amp;demand'!$A$5:$B$269,2,FALSE))</f>
        <v>A</v>
      </c>
      <c r="T772" t="str">
        <f>IF(Taxi_journeydata_clean!K771="","",VLOOKUP(Taxi_journeydata_clean!H771,'Taxi_location&amp;demand'!$A$5:$B$269,2,FALSE))</f>
        <v>Bx</v>
      </c>
      <c r="U772" t="str">
        <f>IF(Taxi_journeydata_clean!K771="","",IF(OR(S772="A",T772="A"),"Y","N"))</f>
        <v>Y</v>
      </c>
    </row>
    <row r="773" spans="2:21" x14ac:dyDescent="0.35">
      <c r="B773">
        <f>IF(Taxi_journeydata_clean!J772="","",Taxi_journeydata_clean!J772)</f>
        <v>1.1200000000000001</v>
      </c>
      <c r="C773" s="18">
        <f>IF(Taxi_journeydata_clean!J772="","",Taxi_journeydata_clean!N772)</f>
        <v>7.7666666696313769</v>
      </c>
      <c r="D773" s="19">
        <f>IF(Taxi_journeydata_clean!K772="","",Taxi_journeydata_clean!K772)</f>
        <v>7</v>
      </c>
      <c r="F773" s="19">
        <f>IF(Taxi_journeydata_clean!K772="","",Constant+Dist_Mult*Fare_analysis!B773+Dur_Mult*Fare_analysis!C773)</f>
        <v>6.5896666677636091</v>
      </c>
      <c r="G773" s="19">
        <f>IF(Taxi_journeydata_clean!K772="","",F773*(1+1/EXP(B773)))</f>
        <v>8.7397417547558067</v>
      </c>
      <c r="H773" s="30">
        <f>IF(Taxi_journeydata_clean!K772="","",(G773-F773)/F773)</f>
        <v>0.32627979462303924</v>
      </c>
      <c r="I773" s="31">
        <f>IF(Taxi_journeydata_clean!K772="","",ROUND(ROUNDUP(H773,1),1))</f>
        <v>0.4</v>
      </c>
      <c r="J773" s="32">
        <f>IF(Taxi_journeydata_clean!K772="","",IF(I773&gt;200%,'Taxi_location&amp;demand'!F786,VLOOKUP(I773,'Taxi_location&amp;demand'!$E$5:$F$26,2,FALSE)))</f>
        <v>-4.6460000000000001E-2</v>
      </c>
      <c r="K773" s="32">
        <f>IF(Taxi_journeydata_clean!K772="","",1+J773)</f>
        <v>0.95354000000000005</v>
      </c>
      <c r="M773" s="19">
        <f>IF(Taxi_journeydata_clean!K772="","",F773*(1+R_/EXP(B773)))</f>
        <v>12.168323513459033</v>
      </c>
      <c r="N773" s="30">
        <f>IF(Taxi_journeydata_clean!K772="","",(M773-F773)/F773)</f>
        <v>0.84657648511813111</v>
      </c>
      <c r="O773" s="31">
        <f>IF(Taxi_journeydata_clean!K772="","",ROUND(ROUNDUP(N773,1),1))</f>
        <v>0.9</v>
      </c>
      <c r="P773" s="32">
        <f>IF(Taxi_journeydata_clean!K772="","",IF(O773&gt;200%,'Taxi_location&amp;demand'!F786,VLOOKUP(O773,'Taxi_location&amp;demand'!$E$5:$F$26,2,FALSE)))</f>
        <v>-0.19190000000000002</v>
      </c>
      <c r="Q773" s="32">
        <f>IF(Taxi_journeydata_clean!K772="","",1+P773)</f>
        <v>0.80810000000000004</v>
      </c>
      <c r="S773" t="str">
        <f>IF(Taxi_journeydata_clean!K772="","",VLOOKUP(Taxi_journeydata_clean!G772,'Taxi_location&amp;demand'!$A$5:$B$269,2,FALSE))</f>
        <v>B</v>
      </c>
      <c r="T773" t="str">
        <f>IF(Taxi_journeydata_clean!K772="","",VLOOKUP(Taxi_journeydata_clean!H772,'Taxi_location&amp;demand'!$A$5:$B$269,2,FALSE))</f>
        <v>B</v>
      </c>
      <c r="U773" t="str">
        <f>IF(Taxi_journeydata_clean!K772="","",IF(OR(S773="A",T773="A"),"Y","N"))</f>
        <v>N</v>
      </c>
    </row>
    <row r="774" spans="2:21" x14ac:dyDescent="0.35">
      <c r="B774">
        <f>IF(Taxi_journeydata_clean!J773="","",Taxi_journeydata_clean!J773)</f>
        <v>5.0999999999999996</v>
      </c>
      <c r="C774" s="18">
        <f>IF(Taxi_journeydata_clean!J773="","",Taxi_journeydata_clean!N773)</f>
        <v>25.34999999566935</v>
      </c>
      <c r="D774" s="19">
        <f>IF(Taxi_journeydata_clean!K773="","",Taxi_journeydata_clean!K773)</f>
        <v>20.5</v>
      </c>
      <c r="F774" s="19">
        <f>IF(Taxi_journeydata_clean!K773="","",Constant+Dist_Mult*Fare_analysis!B774+Dur_Mult*Fare_analysis!C774)</f>
        <v>20.259499998397658</v>
      </c>
      <c r="G774" s="19">
        <f>IF(Taxi_journeydata_clean!K773="","",F774*(1+1/EXP(B774)))</f>
        <v>20.383017035431955</v>
      </c>
      <c r="H774" s="30">
        <f>IF(Taxi_journeydata_clean!K773="","",(G774-F774)/F774)</f>
        <v>6.0967465655157402E-3</v>
      </c>
      <c r="I774" s="31">
        <f>IF(Taxi_journeydata_clean!K773="","",ROUND(ROUNDUP(H774,1),1))</f>
        <v>0.1</v>
      </c>
      <c r="J774" s="32">
        <f>IF(Taxi_journeydata_clean!K773="","",IF(I774&gt;200%,'Taxi_location&amp;demand'!F787,VLOOKUP(I774,'Taxi_location&amp;demand'!$E$5:$F$26,2,FALSE)))</f>
        <v>-9.0899999999999991E-3</v>
      </c>
      <c r="K774" s="32">
        <f>IF(Taxi_journeydata_clean!K773="","",1+J774)</f>
        <v>0.99090999999999996</v>
      </c>
      <c r="M774" s="19">
        <f>IF(Taxi_journeydata_clean!K773="","",F774*(1+R_/EXP(B774)))</f>
        <v>20.579981440362243</v>
      </c>
      <c r="N774" s="30">
        <f>IF(Taxi_journeydata_clean!K773="","",(M774-F774)/F774)</f>
        <v>1.5818822872723026E-2</v>
      </c>
      <c r="O774" s="31">
        <f>IF(Taxi_journeydata_clean!K773="","",ROUND(ROUNDUP(N774,1),1))</f>
        <v>0.1</v>
      </c>
      <c r="P774" s="32">
        <f>IF(Taxi_journeydata_clean!K773="","",IF(O774&gt;200%,'Taxi_location&amp;demand'!F787,VLOOKUP(O774,'Taxi_location&amp;demand'!$E$5:$F$26,2,FALSE)))</f>
        <v>-9.0899999999999991E-3</v>
      </c>
      <c r="Q774" s="32">
        <f>IF(Taxi_journeydata_clean!K773="","",1+P774)</f>
        <v>0.99090999999999996</v>
      </c>
      <c r="S774" t="str">
        <f>IF(Taxi_journeydata_clean!K773="","",VLOOKUP(Taxi_journeydata_clean!G773,'Taxi_location&amp;demand'!$A$5:$B$269,2,FALSE))</f>
        <v>B</v>
      </c>
      <c r="T774" t="str">
        <f>IF(Taxi_journeydata_clean!K773="","",VLOOKUP(Taxi_journeydata_clean!H773,'Taxi_location&amp;demand'!$A$5:$B$269,2,FALSE))</f>
        <v>B</v>
      </c>
      <c r="U774" t="str">
        <f>IF(Taxi_journeydata_clean!K773="","",IF(OR(S774="A",T774="A"),"Y","N"))</f>
        <v>N</v>
      </c>
    </row>
    <row r="775" spans="2:21" x14ac:dyDescent="0.35">
      <c r="B775">
        <f>IF(Taxi_journeydata_clean!J774="","",Taxi_journeydata_clean!J774)</f>
        <v>0.37</v>
      </c>
      <c r="C775" s="18">
        <f>IF(Taxi_journeydata_clean!J774="","",Taxi_journeydata_clean!N774)</f>
        <v>2.9666666686534882</v>
      </c>
      <c r="D775" s="19">
        <f>IF(Taxi_journeydata_clean!K774="","",Taxi_journeydata_clean!K774)</f>
        <v>4</v>
      </c>
      <c r="F775" s="19">
        <f>IF(Taxi_journeydata_clean!K774="","",Constant+Dist_Mult*Fare_analysis!B775+Dur_Mult*Fare_analysis!C775)</f>
        <v>3.4636666674017906</v>
      </c>
      <c r="G775" s="19">
        <f>IF(Taxi_journeydata_clean!K774="","",F775*(1+1/EXP(B775)))</f>
        <v>5.8561401444604835</v>
      </c>
      <c r="H775" s="30">
        <f>IF(Taxi_journeydata_clean!K774="","",(G775-F775)/F775)</f>
        <v>0.69073433063735468</v>
      </c>
      <c r="I775" s="31">
        <f>IF(Taxi_journeydata_clean!K774="","",ROUND(ROUNDUP(H775,1),1))</f>
        <v>0.7</v>
      </c>
      <c r="J775" s="32">
        <f>IF(Taxi_journeydata_clean!K774="","",IF(I775&gt;200%,'Taxi_location&amp;demand'!F788,VLOOKUP(I775,'Taxi_location&amp;demand'!$E$5:$F$26,2,FALSE)))</f>
        <v>-0.1111</v>
      </c>
      <c r="K775" s="32">
        <f>IF(Taxi_journeydata_clean!K774="","",1+J775)</f>
        <v>0.88890000000000002</v>
      </c>
      <c r="M775" s="19">
        <f>IF(Taxi_journeydata_clean!K774="","",F775*(1+R_/EXP(B775)))</f>
        <v>9.6712584960245813</v>
      </c>
      <c r="N775" s="30">
        <f>IF(Taxi_journeydata_clean!K774="","",(M775-F775)/F775)</f>
        <v>1.7922024330589836</v>
      </c>
      <c r="O775" s="31">
        <f>IF(Taxi_journeydata_clean!K774="","",ROUND(ROUNDUP(N775,1),1))</f>
        <v>1.8</v>
      </c>
      <c r="P775" s="32">
        <f>IF(Taxi_journeydata_clean!K774="","",IF(O775&gt;200%,'Taxi_location&amp;demand'!F788,VLOOKUP(O775,'Taxi_location&amp;demand'!$E$5:$F$26,2,FALSE)))</f>
        <v>-0.75750000000000006</v>
      </c>
      <c r="Q775" s="32">
        <f>IF(Taxi_journeydata_clean!K774="","",1+P775)</f>
        <v>0.24249999999999994</v>
      </c>
      <c r="S775" t="str">
        <f>IF(Taxi_journeydata_clean!K774="","",VLOOKUP(Taxi_journeydata_clean!G774,'Taxi_location&amp;demand'!$A$5:$B$269,2,FALSE))</f>
        <v>A</v>
      </c>
      <c r="T775" t="str">
        <f>IF(Taxi_journeydata_clean!K774="","",VLOOKUP(Taxi_journeydata_clean!H774,'Taxi_location&amp;demand'!$A$5:$B$269,2,FALSE))</f>
        <v>A</v>
      </c>
      <c r="U775" t="str">
        <f>IF(Taxi_journeydata_clean!K774="","",IF(OR(S775="A",T775="A"),"Y","N"))</f>
        <v>Y</v>
      </c>
    </row>
    <row r="776" spans="2:21" x14ac:dyDescent="0.35">
      <c r="B776">
        <f>IF(Taxi_journeydata_clean!J775="","",Taxi_journeydata_clean!J775)</f>
        <v>2.97</v>
      </c>
      <c r="C776" s="18">
        <f>IF(Taxi_journeydata_clean!J775="","",Taxi_journeydata_clean!N775)</f>
        <v>7.6333333365619183</v>
      </c>
      <c r="D776" s="19">
        <f>IF(Taxi_journeydata_clean!K775="","",Taxi_journeydata_clean!K775)</f>
        <v>10</v>
      </c>
      <c r="F776" s="19">
        <f>IF(Taxi_journeydata_clean!K775="","",Constant+Dist_Mult*Fare_analysis!B776+Dur_Mult*Fare_analysis!C776)</f>
        <v>9.8703333345279098</v>
      </c>
      <c r="G776" s="19">
        <f>IF(Taxi_journeydata_clean!K775="","",F776*(1+1/EXP(B776)))</f>
        <v>10.376714108668681</v>
      </c>
      <c r="H776" s="30">
        <f>IF(Taxi_journeydata_clean!K775="","",(G776-F776)/F776)</f>
        <v>5.1303310331919087E-2</v>
      </c>
      <c r="I776" s="31">
        <f>IF(Taxi_journeydata_clean!K775="","",ROUND(ROUNDUP(H776,1),1))</f>
        <v>0.1</v>
      </c>
      <c r="J776" s="32">
        <f>IF(Taxi_journeydata_clean!K775="","",IF(I776&gt;200%,'Taxi_location&amp;demand'!F789,VLOOKUP(I776,'Taxi_location&amp;demand'!$E$5:$F$26,2,FALSE)))</f>
        <v>-9.0899999999999991E-3</v>
      </c>
      <c r="K776" s="32">
        <f>IF(Taxi_journeydata_clean!K775="","",1+J776)</f>
        <v>0.99090999999999996</v>
      </c>
      <c r="M776" s="19">
        <f>IF(Taxi_journeydata_clean!K775="","",F776*(1+R_/EXP(B776)))</f>
        <v>11.184205854273641</v>
      </c>
      <c r="N776" s="30">
        <f>IF(Taxi_journeydata_clean!K775="","",(M776-F776)/F776)</f>
        <v>0.13311328758772586</v>
      </c>
      <c r="O776" s="31">
        <f>IF(Taxi_journeydata_clean!K775="","",ROUND(ROUNDUP(N776,1),1))</f>
        <v>0.2</v>
      </c>
      <c r="P776" s="32">
        <f>IF(Taxi_journeydata_clean!K775="","",IF(O776&gt;200%,'Taxi_location&amp;demand'!F789,VLOOKUP(O776,'Taxi_location&amp;demand'!$E$5:$F$26,2,FALSE)))</f>
        <v>-2.1210000000000003E-2</v>
      </c>
      <c r="Q776" s="32">
        <f>IF(Taxi_journeydata_clean!K775="","",1+P776)</f>
        <v>0.97879000000000005</v>
      </c>
      <c r="S776" t="str">
        <f>IF(Taxi_journeydata_clean!K775="","",VLOOKUP(Taxi_journeydata_clean!G775,'Taxi_location&amp;demand'!$A$5:$B$269,2,FALSE))</f>
        <v>A</v>
      </c>
      <c r="T776" t="str">
        <f>IF(Taxi_journeydata_clean!K775="","",VLOOKUP(Taxi_journeydata_clean!H775,'Taxi_location&amp;demand'!$A$5:$B$269,2,FALSE))</f>
        <v>A</v>
      </c>
      <c r="U776" t="str">
        <f>IF(Taxi_journeydata_clean!K775="","",IF(OR(S776="A",T776="A"),"Y","N"))</f>
        <v>Y</v>
      </c>
    </row>
    <row r="777" spans="2:21" x14ac:dyDescent="0.35">
      <c r="B777">
        <f>IF(Taxi_journeydata_clean!J776="","",Taxi_journeydata_clean!J776)</f>
        <v>10.26</v>
      </c>
      <c r="C777" s="18">
        <f>IF(Taxi_journeydata_clean!J776="","",Taxi_journeydata_clean!N776)</f>
        <v>25.683333333581686</v>
      </c>
      <c r="D777" s="19">
        <f>IF(Taxi_journeydata_clean!K776="","",Taxi_journeydata_clean!K776)</f>
        <v>29.5</v>
      </c>
      <c r="F777" s="19">
        <f>IF(Taxi_journeydata_clean!K776="","",Constant+Dist_Mult*Fare_analysis!B777+Dur_Mult*Fare_analysis!C777)</f>
        <v>29.670833333425222</v>
      </c>
      <c r="G777" s="19">
        <f>IF(Taxi_journeydata_clean!K776="","",F777*(1+1/EXP(B777)))</f>
        <v>29.671871981354805</v>
      </c>
      <c r="H777" s="30">
        <f>IF(Taxi_journeydata_clean!K776="","",(G777-F777)/F777)</f>
        <v>3.5005687838673512E-5</v>
      </c>
      <c r="I777" s="31">
        <f>IF(Taxi_journeydata_clean!K776="","",ROUND(ROUNDUP(H777,1),1))</f>
        <v>0.1</v>
      </c>
      <c r="J777" s="32">
        <f>IF(Taxi_journeydata_clean!K776="","",IF(I777&gt;200%,'Taxi_location&amp;demand'!F790,VLOOKUP(I777,'Taxi_location&amp;demand'!$E$5:$F$26,2,FALSE)))</f>
        <v>-9.0899999999999991E-3</v>
      </c>
      <c r="K777" s="32">
        <f>IF(Taxi_journeydata_clean!K776="","",1+J777)</f>
        <v>0.99090999999999996</v>
      </c>
      <c r="M777" s="19">
        <f>IF(Taxi_journeydata_clean!K776="","",F777*(1+R_/EXP(B777)))</f>
        <v>29.673528244136804</v>
      </c>
      <c r="N777" s="30">
        <f>IF(Taxi_journeydata_clean!K776="","",(M777-F777)/F777)</f>
        <v>9.0826930315659701E-5</v>
      </c>
      <c r="O777" s="31">
        <f>IF(Taxi_journeydata_clean!K776="","",ROUND(ROUNDUP(N777,1),1))</f>
        <v>0.1</v>
      </c>
      <c r="P777" s="32">
        <f>IF(Taxi_journeydata_clean!K776="","",IF(O777&gt;200%,'Taxi_location&amp;demand'!F790,VLOOKUP(O777,'Taxi_location&amp;demand'!$E$5:$F$26,2,FALSE)))</f>
        <v>-9.0899999999999991E-3</v>
      </c>
      <c r="Q777" s="32">
        <f>IF(Taxi_journeydata_clean!K776="","",1+P777)</f>
        <v>0.99090999999999996</v>
      </c>
      <c r="S777" t="str">
        <f>IF(Taxi_journeydata_clean!K776="","",VLOOKUP(Taxi_journeydata_clean!G776,'Taxi_location&amp;demand'!$A$5:$B$269,2,FALSE))</f>
        <v>B</v>
      </c>
      <c r="T777" t="str">
        <f>IF(Taxi_journeydata_clean!K776="","",VLOOKUP(Taxi_journeydata_clean!H776,'Taxi_location&amp;demand'!$A$5:$B$269,2,FALSE))</f>
        <v>Q</v>
      </c>
      <c r="U777" t="str">
        <f>IF(Taxi_journeydata_clean!K776="","",IF(OR(S777="A",T777="A"),"Y","N"))</f>
        <v>N</v>
      </c>
    </row>
    <row r="778" spans="2:21" x14ac:dyDescent="0.35">
      <c r="B778">
        <f>IF(Taxi_journeydata_clean!J777="","",Taxi_journeydata_clean!J777)</f>
        <v>2.27</v>
      </c>
      <c r="C778" s="18">
        <f>IF(Taxi_journeydata_clean!J777="","",Taxi_journeydata_clean!N777)</f>
        <v>13.799999998882413</v>
      </c>
      <c r="D778" s="19">
        <f>IF(Taxi_journeydata_clean!K777="","",Taxi_journeydata_clean!K777)</f>
        <v>11</v>
      </c>
      <c r="F778" s="19">
        <f>IF(Taxi_journeydata_clean!K777="","",Constant+Dist_Mult*Fare_analysis!B778+Dur_Mult*Fare_analysis!C778)</f>
        <v>10.891999999586492</v>
      </c>
      <c r="G778" s="19">
        <f>IF(Taxi_journeydata_clean!K777="","",F778*(1+1/EXP(B778)))</f>
        <v>12.017276265008899</v>
      </c>
      <c r="H778" s="30">
        <f>IF(Taxi_journeydata_clean!K777="","",(G778-F778)/F778)</f>
        <v>0.10331218008310021</v>
      </c>
      <c r="I778" s="31">
        <f>IF(Taxi_journeydata_clean!K777="","",ROUND(ROUNDUP(H778,1),1))</f>
        <v>0.2</v>
      </c>
      <c r="J778" s="32">
        <f>IF(Taxi_journeydata_clean!K777="","",IF(I778&gt;200%,'Taxi_location&amp;demand'!F791,VLOOKUP(I778,'Taxi_location&amp;demand'!$E$5:$F$26,2,FALSE)))</f>
        <v>-2.1210000000000003E-2</v>
      </c>
      <c r="K778" s="32">
        <f>IF(Taxi_journeydata_clean!K777="","",1+J778)</f>
        <v>0.97879000000000005</v>
      </c>
      <c r="M778" s="19">
        <f>IF(Taxi_journeydata_clean!K777="","",F778*(1+R_/EXP(B778)))</f>
        <v>13.81167949328227</v>
      </c>
      <c r="N778" s="30">
        <f>IF(Taxi_journeydata_clean!K777="","",(M778-F778)/F778)</f>
        <v>0.26805724328007913</v>
      </c>
      <c r="O778" s="31">
        <f>IF(Taxi_journeydata_clean!K777="","",ROUND(ROUNDUP(N778,1),1))</f>
        <v>0.3</v>
      </c>
      <c r="P778" s="32">
        <f>IF(Taxi_journeydata_clean!K777="","",IF(O778&gt;200%,'Taxi_location&amp;demand'!F791,VLOOKUP(O778,'Taxi_location&amp;demand'!$E$5:$F$26,2,FALSE)))</f>
        <v>-3.4340000000000002E-2</v>
      </c>
      <c r="Q778" s="32">
        <f>IF(Taxi_journeydata_clean!K777="","",1+P778)</f>
        <v>0.96565999999999996</v>
      </c>
      <c r="S778" t="str">
        <f>IF(Taxi_journeydata_clean!K777="","",VLOOKUP(Taxi_journeydata_clean!G777,'Taxi_location&amp;demand'!$A$5:$B$269,2,FALSE))</f>
        <v>Q</v>
      </c>
      <c r="T778" t="str">
        <f>IF(Taxi_journeydata_clean!K777="","",VLOOKUP(Taxi_journeydata_clean!H777,'Taxi_location&amp;demand'!$A$5:$B$269,2,FALSE))</f>
        <v>Q</v>
      </c>
      <c r="U778" t="str">
        <f>IF(Taxi_journeydata_clean!K777="","",IF(OR(S778="A",T778="A"),"Y","N"))</f>
        <v>N</v>
      </c>
    </row>
    <row r="779" spans="2:21" x14ac:dyDescent="0.35">
      <c r="B779">
        <f>IF(Taxi_journeydata_clean!J778="","",Taxi_journeydata_clean!J778)</f>
        <v>1.6</v>
      </c>
      <c r="C779" s="18">
        <f>IF(Taxi_journeydata_clean!J778="","",Taxi_journeydata_clean!N778)</f>
        <v>9.1500000015366822</v>
      </c>
      <c r="D779" s="19">
        <f>IF(Taxi_journeydata_clean!K778="","",Taxi_journeydata_clean!K778)</f>
        <v>8</v>
      </c>
      <c r="F779" s="19">
        <f>IF(Taxi_journeydata_clean!K778="","",Constant+Dist_Mult*Fare_analysis!B779+Dur_Mult*Fare_analysis!C779)</f>
        <v>7.9655000005685723</v>
      </c>
      <c r="G779" s="19">
        <f>IF(Taxi_journeydata_clean!K778="","",F779*(1+1/EXP(B779)))</f>
        <v>9.5737067147697932</v>
      </c>
      <c r="H779" s="30">
        <f>IF(Taxi_journeydata_clean!K778="","",(G779-F779)/F779)</f>
        <v>0.20189651799465547</v>
      </c>
      <c r="I779" s="31">
        <f>IF(Taxi_journeydata_clean!K778="","",ROUND(ROUNDUP(H779,1),1))</f>
        <v>0.3</v>
      </c>
      <c r="J779" s="32">
        <f>IF(Taxi_journeydata_clean!K778="","",IF(I779&gt;200%,'Taxi_location&amp;demand'!F792,VLOOKUP(I779,'Taxi_location&amp;demand'!$E$5:$F$26,2,FALSE)))</f>
        <v>-3.4340000000000002E-2</v>
      </c>
      <c r="K779" s="32">
        <f>IF(Taxi_journeydata_clean!K778="","",1+J779)</f>
        <v>0.96565999999999996</v>
      </c>
      <c r="M779" s="19">
        <f>IF(Taxi_journeydata_clean!K778="","",F779*(1+R_/EXP(B779)))</f>
        <v>12.138207014267639</v>
      </c>
      <c r="N779" s="30">
        <f>IF(Taxi_journeydata_clean!K778="","",(M779-F779)/F779)</f>
        <v>0.523847468884718</v>
      </c>
      <c r="O779" s="31">
        <f>IF(Taxi_journeydata_clean!K778="","",ROUND(ROUNDUP(N779,1),1))</f>
        <v>0.6</v>
      </c>
      <c r="P779" s="32">
        <f>IF(Taxi_journeydata_clean!K778="","",IF(O779&gt;200%,'Taxi_location&amp;demand'!F792,VLOOKUP(O779,'Taxi_location&amp;demand'!$E$5:$F$26,2,FALSE)))</f>
        <v>-8.8880000000000001E-2</v>
      </c>
      <c r="Q779" s="32">
        <f>IF(Taxi_journeydata_clean!K778="","",1+P779)</f>
        <v>0.91112000000000004</v>
      </c>
      <c r="S779" t="str">
        <f>IF(Taxi_journeydata_clean!K778="","",VLOOKUP(Taxi_journeydata_clean!G778,'Taxi_location&amp;demand'!$A$5:$B$269,2,FALSE))</f>
        <v>Bx</v>
      </c>
      <c r="T779" t="str">
        <f>IF(Taxi_journeydata_clean!K778="","",VLOOKUP(Taxi_journeydata_clean!H778,'Taxi_location&amp;demand'!$A$5:$B$269,2,FALSE))</f>
        <v>Bx</v>
      </c>
      <c r="U779" t="str">
        <f>IF(Taxi_journeydata_clean!K778="","",IF(OR(S779="A",T779="A"),"Y","N"))</f>
        <v>N</v>
      </c>
    </row>
    <row r="780" spans="2:21" x14ac:dyDescent="0.35">
      <c r="B780">
        <f>IF(Taxi_journeydata_clean!J779="","",Taxi_journeydata_clean!J779)</f>
        <v>0.64</v>
      </c>
      <c r="C780" s="18">
        <f>IF(Taxi_journeydata_clean!J779="","",Taxi_journeydata_clean!N779)</f>
        <v>3.7666666670702398</v>
      </c>
      <c r="D780" s="19">
        <f>IF(Taxi_journeydata_clean!K779="","",Taxi_journeydata_clean!K779)</f>
        <v>4.5</v>
      </c>
      <c r="F780" s="19">
        <f>IF(Taxi_journeydata_clean!K779="","",Constant+Dist_Mult*Fare_analysis!B780+Dur_Mult*Fare_analysis!C780)</f>
        <v>4.245666666815989</v>
      </c>
      <c r="G780" s="19">
        <f>IF(Taxi_journeydata_clean!K779="","",F780*(1+1/EXP(B780)))</f>
        <v>6.4843745352401623</v>
      </c>
      <c r="H780" s="30">
        <f>IF(Taxi_journeydata_clean!K779="","",(G780-F780)/F780)</f>
        <v>0.52729242404304866</v>
      </c>
      <c r="I780" s="31">
        <f>IF(Taxi_journeydata_clean!K779="","",ROUND(ROUNDUP(H780,1),1))</f>
        <v>0.6</v>
      </c>
      <c r="J780" s="32">
        <f>IF(Taxi_journeydata_clean!K779="","",IF(I780&gt;200%,'Taxi_location&amp;demand'!F793,VLOOKUP(I780,'Taxi_location&amp;demand'!$E$5:$F$26,2,FALSE)))</f>
        <v>-8.8880000000000001E-2</v>
      </c>
      <c r="K780" s="32">
        <f>IF(Taxi_journeydata_clean!K779="","",1+J780)</f>
        <v>0.91112000000000004</v>
      </c>
      <c r="M780" s="19">
        <f>IF(Taxi_journeydata_clean!K779="","",F780*(1+R_/EXP(B780)))</f>
        <v>10.054293096308697</v>
      </c>
      <c r="N780" s="30">
        <f>IF(Taxi_journeydata_clean!K779="","",(M780-F780)/F780)</f>
        <v>1.3681305870978446</v>
      </c>
      <c r="O780" s="31">
        <f>IF(Taxi_journeydata_clean!K779="","",ROUND(ROUNDUP(N780,1),1))</f>
        <v>1.4</v>
      </c>
      <c r="P780" s="32">
        <f>IF(Taxi_journeydata_clean!K779="","",IF(O780&gt;200%,'Taxi_location&amp;demand'!F793,VLOOKUP(O780,'Taxi_location&amp;demand'!$E$5:$F$26,2,FALSE)))</f>
        <v>-0.5454</v>
      </c>
      <c r="Q780" s="32">
        <f>IF(Taxi_journeydata_clean!K779="","",1+P780)</f>
        <v>0.4546</v>
      </c>
      <c r="S780" t="str">
        <f>IF(Taxi_journeydata_clean!K779="","",VLOOKUP(Taxi_journeydata_clean!G779,'Taxi_location&amp;demand'!$A$5:$B$269,2,FALSE))</f>
        <v>A</v>
      </c>
      <c r="T780" t="str">
        <f>IF(Taxi_journeydata_clean!K779="","",VLOOKUP(Taxi_journeydata_clean!H779,'Taxi_location&amp;demand'!$A$5:$B$269,2,FALSE))</f>
        <v>A</v>
      </c>
      <c r="U780" t="str">
        <f>IF(Taxi_journeydata_clean!K779="","",IF(OR(S780="A",T780="A"),"Y","N"))</f>
        <v>Y</v>
      </c>
    </row>
    <row r="781" spans="2:21" x14ac:dyDescent="0.35">
      <c r="B781">
        <f>IF(Taxi_journeydata_clean!J780="","",Taxi_journeydata_clean!J780)</f>
        <v>2.1</v>
      </c>
      <c r="C781" s="18">
        <f>IF(Taxi_journeydata_clean!J780="","",Taxi_journeydata_clean!N780)</f>
        <v>11.016666664509103</v>
      </c>
      <c r="D781" s="19">
        <f>IF(Taxi_journeydata_clean!K780="","",Taxi_journeydata_clean!K780)</f>
        <v>10</v>
      </c>
      <c r="F781" s="19">
        <f>IF(Taxi_journeydata_clean!K780="","",Constant+Dist_Mult*Fare_analysis!B781+Dur_Mult*Fare_analysis!C781)</f>
        <v>9.5561666658683677</v>
      </c>
      <c r="G781" s="19">
        <f>IF(Taxi_journeydata_clean!K780="","",F781*(1+1/EXP(B781)))</f>
        <v>10.726380703560814</v>
      </c>
      <c r="H781" s="30">
        <f>IF(Taxi_journeydata_clean!K780="","",(G781-F781)/F781)</f>
        <v>0.12245642825298181</v>
      </c>
      <c r="I781" s="31">
        <f>IF(Taxi_journeydata_clean!K780="","",ROUND(ROUNDUP(H781,1),1))</f>
        <v>0.2</v>
      </c>
      <c r="J781" s="32">
        <f>IF(Taxi_journeydata_clean!K780="","",IF(I781&gt;200%,'Taxi_location&amp;demand'!F794,VLOOKUP(I781,'Taxi_location&amp;demand'!$E$5:$F$26,2,FALSE)))</f>
        <v>-2.1210000000000003E-2</v>
      </c>
      <c r="K781" s="32">
        <f>IF(Taxi_journeydata_clean!K780="","",1+J781)</f>
        <v>0.97879000000000005</v>
      </c>
      <c r="M781" s="19">
        <f>IF(Taxi_journeydata_clean!K780="","",F781*(1+R_/EXP(B781)))</f>
        <v>12.592443208858485</v>
      </c>
      <c r="N781" s="30">
        <f>IF(Taxi_journeydata_clean!K780="","",(M781-F781)/F781)</f>
        <v>0.31772955089144123</v>
      </c>
      <c r="O781" s="31">
        <f>IF(Taxi_journeydata_clean!K780="","",ROUND(ROUNDUP(N781,1),1))</f>
        <v>0.4</v>
      </c>
      <c r="P781" s="32">
        <f>IF(Taxi_journeydata_clean!K780="","",IF(O781&gt;200%,'Taxi_location&amp;demand'!F794,VLOOKUP(O781,'Taxi_location&amp;demand'!$E$5:$F$26,2,FALSE)))</f>
        <v>-4.6460000000000001E-2</v>
      </c>
      <c r="Q781" s="32">
        <f>IF(Taxi_journeydata_clean!K780="","",1+P781)</f>
        <v>0.95354000000000005</v>
      </c>
      <c r="S781" t="str">
        <f>IF(Taxi_journeydata_clean!K780="","",VLOOKUP(Taxi_journeydata_clean!G780,'Taxi_location&amp;demand'!$A$5:$B$269,2,FALSE))</f>
        <v>A</v>
      </c>
      <c r="T781" t="str">
        <f>IF(Taxi_journeydata_clean!K780="","",VLOOKUP(Taxi_journeydata_clean!H780,'Taxi_location&amp;demand'!$A$5:$B$269,2,FALSE))</f>
        <v>A</v>
      </c>
      <c r="U781" t="str">
        <f>IF(Taxi_journeydata_clean!K780="","",IF(OR(S781="A",T781="A"),"Y","N"))</f>
        <v>Y</v>
      </c>
    </row>
    <row r="782" spans="2:21" x14ac:dyDescent="0.35">
      <c r="B782">
        <f>IF(Taxi_journeydata_clean!J781="","",Taxi_journeydata_clean!J781)</f>
        <v>2.96</v>
      </c>
      <c r="C782" s="18">
        <f>IF(Taxi_journeydata_clean!J781="","",Taxi_journeydata_clean!N781)</f>
        <v>17.199999997392297</v>
      </c>
      <c r="D782" s="19">
        <f>IF(Taxi_journeydata_clean!K781="","",Taxi_journeydata_clean!K781)</f>
        <v>14</v>
      </c>
      <c r="F782" s="19">
        <f>IF(Taxi_journeydata_clean!K781="","",Constant+Dist_Mult*Fare_analysis!B782+Dur_Mult*Fare_analysis!C782)</f>
        <v>13.39199999903515</v>
      </c>
      <c r="G782" s="19">
        <f>IF(Taxi_journeydata_clean!K781="","",F782*(1+1/EXP(B782)))</f>
        <v>14.085958937762298</v>
      </c>
      <c r="H782" s="30">
        <f>IF(Taxi_journeydata_clean!K781="","",(G782-F782)/F782)</f>
        <v>5.1818917172725909E-2</v>
      </c>
      <c r="I782" s="31">
        <f>IF(Taxi_journeydata_clean!K781="","",ROUND(ROUNDUP(H782,1),1))</f>
        <v>0.1</v>
      </c>
      <c r="J782" s="32">
        <f>IF(Taxi_journeydata_clean!K781="","",IF(I782&gt;200%,'Taxi_location&amp;demand'!F795,VLOOKUP(I782,'Taxi_location&amp;demand'!$E$5:$F$26,2,FALSE)))</f>
        <v>-9.0899999999999991E-3</v>
      </c>
      <c r="K782" s="32">
        <f>IF(Taxi_journeydata_clean!K781="","",1+J782)</f>
        <v>0.99090999999999996</v>
      </c>
      <c r="M782" s="19">
        <f>IF(Taxi_journeydata_clean!K781="","",F782*(1+R_/EXP(B782)))</f>
        <v>15.192569108264484</v>
      </c>
      <c r="N782" s="30">
        <f>IF(Taxi_journeydata_clean!K781="","",(M782-F782)/F782)</f>
        <v>0.1344510983691054</v>
      </c>
      <c r="O782" s="31">
        <f>IF(Taxi_journeydata_clean!K781="","",ROUND(ROUNDUP(N782,1),1))</f>
        <v>0.2</v>
      </c>
      <c r="P782" s="32">
        <f>IF(Taxi_journeydata_clean!K781="","",IF(O782&gt;200%,'Taxi_location&amp;demand'!F795,VLOOKUP(O782,'Taxi_location&amp;demand'!$E$5:$F$26,2,FALSE)))</f>
        <v>-2.1210000000000003E-2</v>
      </c>
      <c r="Q782" s="32">
        <f>IF(Taxi_journeydata_clean!K781="","",1+P782)</f>
        <v>0.97879000000000005</v>
      </c>
      <c r="S782" t="str">
        <f>IF(Taxi_journeydata_clean!K781="","",VLOOKUP(Taxi_journeydata_clean!G781,'Taxi_location&amp;demand'!$A$5:$B$269,2,FALSE))</f>
        <v>B</v>
      </c>
      <c r="T782" t="str">
        <f>IF(Taxi_journeydata_clean!K781="","",VLOOKUP(Taxi_journeydata_clean!H781,'Taxi_location&amp;demand'!$A$5:$B$269,2,FALSE))</f>
        <v>B</v>
      </c>
      <c r="U782" t="str">
        <f>IF(Taxi_journeydata_clean!K781="","",IF(OR(S782="A",T782="A"),"Y","N"))</f>
        <v>N</v>
      </c>
    </row>
    <row r="783" spans="2:21" x14ac:dyDescent="0.35">
      <c r="B783">
        <f>IF(Taxi_journeydata_clean!J782="","",Taxi_journeydata_clean!J782)</f>
        <v>0.82</v>
      </c>
      <c r="C783" s="18">
        <f>IF(Taxi_journeydata_clean!J782="","",Taxi_journeydata_clean!N782)</f>
        <v>2.6833333319518715</v>
      </c>
      <c r="D783" s="19">
        <f>IF(Taxi_journeydata_clean!K782="","",Taxi_journeydata_clean!K782)</f>
        <v>4.5</v>
      </c>
      <c r="F783" s="19">
        <f>IF(Taxi_journeydata_clean!K782="","",Constant+Dist_Mult*Fare_analysis!B783+Dur_Mult*Fare_analysis!C783)</f>
        <v>4.1688333328221923</v>
      </c>
      <c r="G783" s="19">
        <f>IF(Taxi_journeydata_clean!K782="","",F783*(1+1/EXP(B783)))</f>
        <v>6.0049194949568303</v>
      </c>
      <c r="H783" s="30">
        <f>IF(Taxi_journeydata_clean!K782="","",(G783-F783)/F783)</f>
        <v>0.44043165450599947</v>
      </c>
      <c r="I783" s="31">
        <f>IF(Taxi_journeydata_clean!K782="","",ROUND(ROUNDUP(H783,1),1))</f>
        <v>0.5</v>
      </c>
      <c r="J783" s="32">
        <f>IF(Taxi_journeydata_clean!K782="","",IF(I783&gt;200%,'Taxi_location&amp;demand'!F796,VLOOKUP(I783,'Taxi_location&amp;demand'!$E$5:$F$26,2,FALSE)))</f>
        <v>-6.7670000000000008E-2</v>
      </c>
      <c r="K783" s="32">
        <f>IF(Taxi_journeydata_clean!K782="","",1+J783)</f>
        <v>0.93232999999999999</v>
      </c>
      <c r="M783" s="19">
        <f>IF(Taxi_journeydata_clean!K782="","",F783*(1+R_/EXP(B783)))</f>
        <v>8.9328039958226668</v>
      </c>
      <c r="N783" s="30">
        <f>IF(Taxi_journeydata_clean!K782="","",(M783-F783)/F783)</f>
        <v>1.1427587247234443</v>
      </c>
      <c r="O783" s="31">
        <f>IF(Taxi_journeydata_clean!K782="","",ROUND(ROUNDUP(N783,1),1))</f>
        <v>1.2</v>
      </c>
      <c r="P783" s="32">
        <f>IF(Taxi_journeydata_clean!K782="","",IF(O783&gt;200%,'Taxi_location&amp;demand'!F796,VLOOKUP(O783,'Taxi_location&amp;demand'!$E$5:$F$26,2,FALSE)))</f>
        <v>-0.42419999999999997</v>
      </c>
      <c r="Q783" s="32">
        <f>IF(Taxi_journeydata_clean!K782="","",1+P783)</f>
        <v>0.57580000000000009</v>
      </c>
      <c r="S783" t="str">
        <f>IF(Taxi_journeydata_clean!K782="","",VLOOKUP(Taxi_journeydata_clean!G782,'Taxi_location&amp;demand'!$A$5:$B$269,2,FALSE))</f>
        <v>A</v>
      </c>
      <c r="T783" t="str">
        <f>IF(Taxi_journeydata_clean!K782="","",VLOOKUP(Taxi_journeydata_clean!H782,'Taxi_location&amp;demand'!$A$5:$B$269,2,FALSE))</f>
        <v>A</v>
      </c>
      <c r="U783" t="str">
        <f>IF(Taxi_journeydata_clean!K782="","",IF(OR(S783="A",T783="A"),"Y","N"))</f>
        <v>Y</v>
      </c>
    </row>
    <row r="784" spans="2:21" x14ac:dyDescent="0.35">
      <c r="B784">
        <f>IF(Taxi_journeydata_clean!J783="","",Taxi_journeydata_clean!J783)</f>
        <v>0.57999999999999996</v>
      </c>
      <c r="C784" s="18">
        <f>IF(Taxi_journeydata_clean!J783="","",Taxi_journeydata_clean!N783)</f>
        <v>2.9166666674427688</v>
      </c>
      <c r="D784" s="19">
        <f>IF(Taxi_journeydata_clean!K783="","",Taxi_journeydata_clean!K783)</f>
        <v>4</v>
      </c>
      <c r="F784" s="19">
        <f>IF(Taxi_journeydata_clean!K783="","",Constant+Dist_Mult*Fare_analysis!B784+Dur_Mult*Fare_analysis!C784)</f>
        <v>3.8231666669538242</v>
      </c>
      <c r="G784" s="19">
        <f>IF(Taxi_journeydata_clean!K783="","",F784*(1+1/EXP(B784)))</f>
        <v>5.9637514388885631</v>
      </c>
      <c r="H784" s="30">
        <f>IF(Taxi_journeydata_clean!K783="","",(G784-F784)/F784)</f>
        <v>0.55989836656540215</v>
      </c>
      <c r="I784" s="31">
        <f>IF(Taxi_journeydata_clean!K783="","",ROUND(ROUNDUP(H784,1),1))</f>
        <v>0.6</v>
      </c>
      <c r="J784" s="32">
        <f>IF(Taxi_journeydata_clean!K783="","",IF(I784&gt;200%,'Taxi_location&amp;demand'!F797,VLOOKUP(I784,'Taxi_location&amp;demand'!$E$5:$F$26,2,FALSE)))</f>
        <v>-8.8880000000000001E-2</v>
      </c>
      <c r="K784" s="32">
        <f>IF(Taxi_journeydata_clean!K783="","",1+J784)</f>
        <v>0.91112000000000004</v>
      </c>
      <c r="M784" s="19">
        <f>IF(Taxi_journeydata_clean!K783="","",F784*(1+R_/EXP(B784)))</f>
        <v>9.3771996232867725</v>
      </c>
      <c r="N784" s="30">
        <f>IF(Taxi_journeydata_clean!K783="","",(M784-F784)/F784)</f>
        <v>1.4527310578270505</v>
      </c>
      <c r="O784" s="31">
        <f>IF(Taxi_journeydata_clean!K783="","",ROUND(ROUNDUP(N784,1),1))</f>
        <v>1.5</v>
      </c>
      <c r="P784" s="32">
        <f>IF(Taxi_journeydata_clean!K783="","",IF(O784&gt;200%,'Taxi_location&amp;demand'!F797,VLOOKUP(O784,'Taxi_location&amp;demand'!$E$5:$F$26,2,FALSE)))</f>
        <v>-0.60599999999999998</v>
      </c>
      <c r="Q784" s="32">
        <f>IF(Taxi_journeydata_clean!K783="","",1+P784)</f>
        <v>0.39400000000000002</v>
      </c>
      <c r="S784" t="str">
        <f>IF(Taxi_journeydata_clean!K783="","",VLOOKUP(Taxi_journeydata_clean!G783,'Taxi_location&amp;demand'!$A$5:$B$269,2,FALSE))</f>
        <v>A</v>
      </c>
      <c r="T784" t="str">
        <f>IF(Taxi_journeydata_clean!K783="","",VLOOKUP(Taxi_journeydata_clean!H783,'Taxi_location&amp;demand'!$A$5:$B$269,2,FALSE))</f>
        <v>A</v>
      </c>
      <c r="U784" t="str">
        <f>IF(Taxi_journeydata_clean!K783="","",IF(OR(S784="A",T784="A"),"Y","N"))</f>
        <v>Y</v>
      </c>
    </row>
    <row r="785" spans="2:21" x14ac:dyDescent="0.35">
      <c r="B785">
        <f>IF(Taxi_journeydata_clean!J784="","",Taxi_journeydata_clean!J784)</f>
        <v>1.1499999999999999</v>
      </c>
      <c r="C785" s="18">
        <f>IF(Taxi_journeydata_clean!J784="","",Taxi_journeydata_clean!N784)</f>
        <v>4.7666666703298688</v>
      </c>
      <c r="D785" s="19">
        <f>IF(Taxi_journeydata_clean!K784="","",Taxi_journeydata_clean!K784)</f>
        <v>6</v>
      </c>
      <c r="F785" s="19">
        <f>IF(Taxi_journeydata_clean!K784="","",Constant+Dist_Mult*Fare_analysis!B785+Dur_Mult*Fare_analysis!C785)</f>
        <v>5.5336666680220512</v>
      </c>
      <c r="G785" s="19">
        <f>IF(Taxi_journeydata_clean!K784="","",F785*(1+1/EXP(B785)))</f>
        <v>7.2858290046051035</v>
      </c>
      <c r="H785" s="30">
        <f>IF(Taxi_journeydata_clean!K784="","",(G785-F785)/F785)</f>
        <v>0.31663676937905327</v>
      </c>
      <c r="I785" s="31">
        <f>IF(Taxi_journeydata_clean!K784="","",ROUND(ROUNDUP(H785,1),1))</f>
        <v>0.4</v>
      </c>
      <c r="J785" s="32">
        <f>IF(Taxi_journeydata_clean!K784="","",IF(I785&gt;200%,'Taxi_location&amp;demand'!F798,VLOOKUP(I785,'Taxi_location&amp;demand'!$E$5:$F$26,2,FALSE)))</f>
        <v>-4.6460000000000001E-2</v>
      </c>
      <c r="K785" s="32">
        <f>IF(Taxi_journeydata_clean!K784="","",1+J785)</f>
        <v>0.95354000000000005</v>
      </c>
      <c r="M785" s="19">
        <f>IF(Taxi_journeydata_clean!K784="","",F785*(1+R_/EXP(B785)))</f>
        <v>10.07988576189698</v>
      </c>
      <c r="N785" s="30">
        <f>IF(Taxi_journeydata_clean!K784="","",(M785-F785)/F785)</f>
        <v>0.82155636879008564</v>
      </c>
      <c r="O785" s="31">
        <f>IF(Taxi_journeydata_clean!K784="","",ROUND(ROUNDUP(N785,1),1))</f>
        <v>0.9</v>
      </c>
      <c r="P785" s="32">
        <f>IF(Taxi_journeydata_clean!K784="","",IF(O785&gt;200%,'Taxi_location&amp;demand'!F798,VLOOKUP(O785,'Taxi_location&amp;demand'!$E$5:$F$26,2,FALSE)))</f>
        <v>-0.19190000000000002</v>
      </c>
      <c r="Q785" s="32">
        <f>IF(Taxi_journeydata_clean!K784="","",1+P785)</f>
        <v>0.80810000000000004</v>
      </c>
      <c r="S785" t="str">
        <f>IF(Taxi_journeydata_clean!K784="","",VLOOKUP(Taxi_journeydata_clean!G784,'Taxi_location&amp;demand'!$A$5:$B$269,2,FALSE))</f>
        <v>A</v>
      </c>
      <c r="T785" t="str">
        <f>IF(Taxi_journeydata_clean!K784="","",VLOOKUP(Taxi_journeydata_clean!H784,'Taxi_location&amp;demand'!$A$5:$B$269,2,FALSE))</f>
        <v>A</v>
      </c>
      <c r="U785" t="str">
        <f>IF(Taxi_journeydata_clean!K784="","",IF(OR(S785="A",T785="A"),"Y","N"))</f>
        <v>Y</v>
      </c>
    </row>
    <row r="786" spans="2:21" x14ac:dyDescent="0.35">
      <c r="B786">
        <f>IF(Taxi_journeydata_clean!J785="","",Taxi_journeydata_clean!J785)</f>
        <v>1.6</v>
      </c>
      <c r="C786" s="18">
        <f>IF(Taxi_journeydata_clean!J785="","",Taxi_journeydata_clean!N785)</f>
        <v>15.066666668280959</v>
      </c>
      <c r="D786" s="19">
        <f>IF(Taxi_journeydata_clean!K785="","",Taxi_journeydata_clean!K785)</f>
        <v>11</v>
      </c>
      <c r="F786" s="19">
        <f>IF(Taxi_journeydata_clean!K785="","",Constant+Dist_Mult*Fare_analysis!B786+Dur_Mult*Fare_analysis!C786)</f>
        <v>10.154666667263955</v>
      </c>
      <c r="G786" s="19">
        <f>IF(Taxi_journeydata_clean!K785="","",F786*(1+1/EXP(B786)))</f>
        <v>12.204858508780941</v>
      </c>
      <c r="H786" s="30">
        <f>IF(Taxi_journeydata_clean!K785="","",(G786-F786)/F786)</f>
        <v>0.20189651799465552</v>
      </c>
      <c r="I786" s="31">
        <f>IF(Taxi_journeydata_clean!K785="","",ROUND(ROUNDUP(H786,1),1))</f>
        <v>0.3</v>
      </c>
      <c r="J786" s="32">
        <f>IF(Taxi_journeydata_clean!K785="","",IF(I786&gt;200%,'Taxi_location&amp;demand'!F799,VLOOKUP(I786,'Taxi_location&amp;demand'!$E$5:$F$26,2,FALSE)))</f>
        <v>-3.4340000000000002E-2</v>
      </c>
      <c r="K786" s="32">
        <f>IF(Taxi_journeydata_clean!K785="","",1+J786)</f>
        <v>0.96565999999999996</v>
      </c>
      <c r="M786" s="19">
        <f>IF(Taxi_journeydata_clean!K785="","",F786*(1+R_/EXP(B786)))</f>
        <v>15.474163098278193</v>
      </c>
      <c r="N786" s="30">
        <f>IF(Taxi_journeydata_clean!K785="","",(M786-F786)/F786)</f>
        <v>0.52384746888471811</v>
      </c>
      <c r="O786" s="31">
        <f>IF(Taxi_journeydata_clean!K785="","",ROUND(ROUNDUP(N786,1),1))</f>
        <v>0.6</v>
      </c>
      <c r="P786" s="32">
        <f>IF(Taxi_journeydata_clean!K785="","",IF(O786&gt;200%,'Taxi_location&amp;demand'!F799,VLOOKUP(O786,'Taxi_location&amp;demand'!$E$5:$F$26,2,FALSE)))</f>
        <v>-8.8880000000000001E-2</v>
      </c>
      <c r="Q786" s="32">
        <f>IF(Taxi_journeydata_clean!K785="","",1+P786)</f>
        <v>0.91112000000000004</v>
      </c>
      <c r="S786" t="str">
        <f>IF(Taxi_journeydata_clean!K785="","",VLOOKUP(Taxi_journeydata_clean!G785,'Taxi_location&amp;demand'!$A$5:$B$269,2,FALSE))</f>
        <v>B</v>
      </c>
      <c r="T786" t="str">
        <f>IF(Taxi_journeydata_clean!K785="","",VLOOKUP(Taxi_journeydata_clean!H785,'Taxi_location&amp;demand'!$A$5:$B$269,2,FALSE))</f>
        <v>B</v>
      </c>
      <c r="U786" t="str">
        <f>IF(Taxi_journeydata_clean!K785="","",IF(OR(S786="A",T786="A"),"Y","N"))</f>
        <v>N</v>
      </c>
    </row>
    <row r="787" spans="2:21" x14ac:dyDescent="0.35">
      <c r="B787">
        <f>IF(Taxi_journeydata_clean!J786="","",Taxi_journeydata_clean!J786)</f>
        <v>1.7</v>
      </c>
      <c r="C787" s="18">
        <f>IF(Taxi_journeydata_clean!J786="","",Taxi_journeydata_clean!N786)</f>
        <v>13.016666671028361</v>
      </c>
      <c r="D787" s="19">
        <f>IF(Taxi_journeydata_clean!K786="","",Taxi_journeydata_clean!K786)</f>
        <v>9.5</v>
      </c>
      <c r="F787" s="19">
        <f>IF(Taxi_journeydata_clean!K786="","",Constant+Dist_Mult*Fare_analysis!B787+Dur_Mult*Fare_analysis!C787)</f>
        <v>9.5761666682804929</v>
      </c>
      <c r="G787" s="19">
        <f>IF(Taxi_journeydata_clean!K786="","",F787*(1+1/EXP(B787)))</f>
        <v>11.325574542158309</v>
      </c>
      <c r="H787" s="30">
        <f>IF(Taxi_journeydata_clean!K786="","",(G787-F787)/F787)</f>
        <v>0.18268352405273472</v>
      </c>
      <c r="I787" s="31">
        <f>IF(Taxi_journeydata_clean!K786="","",ROUND(ROUNDUP(H787,1),1))</f>
        <v>0.2</v>
      </c>
      <c r="J787" s="32">
        <f>IF(Taxi_journeydata_clean!K786="","",IF(I787&gt;200%,'Taxi_location&amp;demand'!F800,VLOOKUP(I787,'Taxi_location&amp;demand'!$E$5:$F$26,2,FALSE)))</f>
        <v>-2.1210000000000003E-2</v>
      </c>
      <c r="K787" s="32">
        <f>IF(Taxi_journeydata_clean!K786="","",1+J787)</f>
        <v>0.97879000000000005</v>
      </c>
      <c r="M787" s="19">
        <f>IF(Taxi_journeydata_clean!K786="","",F787*(1+R_/EXP(B787)))</f>
        <v>14.115238940949153</v>
      </c>
      <c r="N787" s="30">
        <f>IF(Taxi_journeydata_clean!K786="","",(M787-F787)/F787)</f>
        <v>0.47399679119032095</v>
      </c>
      <c r="O787" s="31">
        <f>IF(Taxi_journeydata_clean!K786="","",ROUND(ROUNDUP(N787,1),1))</f>
        <v>0.5</v>
      </c>
      <c r="P787" s="32">
        <f>IF(Taxi_journeydata_clean!K786="","",IF(O787&gt;200%,'Taxi_location&amp;demand'!F800,VLOOKUP(O787,'Taxi_location&amp;demand'!$E$5:$F$26,2,FALSE)))</f>
        <v>-6.7670000000000008E-2</v>
      </c>
      <c r="Q787" s="32">
        <f>IF(Taxi_journeydata_clean!K786="","",1+P787)</f>
        <v>0.93232999999999999</v>
      </c>
      <c r="S787" t="str">
        <f>IF(Taxi_journeydata_clean!K786="","",VLOOKUP(Taxi_journeydata_clean!G786,'Taxi_location&amp;demand'!$A$5:$B$269,2,FALSE))</f>
        <v>A</v>
      </c>
      <c r="T787" t="str">
        <f>IF(Taxi_journeydata_clean!K786="","",VLOOKUP(Taxi_journeydata_clean!H786,'Taxi_location&amp;demand'!$A$5:$B$269,2,FALSE))</f>
        <v>A</v>
      </c>
      <c r="U787" t="str">
        <f>IF(Taxi_journeydata_clean!K786="","",IF(OR(S787="A",T787="A"),"Y","N"))</f>
        <v>Y</v>
      </c>
    </row>
    <row r="788" spans="2:21" x14ac:dyDescent="0.35">
      <c r="B788">
        <f>IF(Taxi_journeydata_clean!J787="","",Taxi_journeydata_clean!J787)</f>
        <v>0.4</v>
      </c>
      <c r="C788" s="18">
        <f>IF(Taxi_journeydata_clean!J787="","",Taxi_journeydata_clean!N787)</f>
        <v>4.1666666662786156</v>
      </c>
      <c r="D788" s="19">
        <f>IF(Taxi_journeydata_clean!K787="","",Taxi_journeydata_clean!K787)</f>
        <v>4.5</v>
      </c>
      <c r="F788" s="19">
        <f>IF(Taxi_journeydata_clean!K787="","",Constant+Dist_Mult*Fare_analysis!B788+Dur_Mult*Fare_analysis!C788)</f>
        <v>3.9616666665230875</v>
      </c>
      <c r="G788" s="19">
        <f>IF(Taxi_journeydata_clean!K787="","",F788*(1+1/EXP(B788)))</f>
        <v>6.6172512488047017</v>
      </c>
      <c r="H788" s="30">
        <f>IF(Taxi_journeydata_clean!K787="","",(G788-F788)/F788)</f>
        <v>0.67032004603563944</v>
      </c>
      <c r="I788" s="31">
        <f>IF(Taxi_journeydata_clean!K787="","",ROUND(ROUNDUP(H788,1),1))</f>
        <v>0.7</v>
      </c>
      <c r="J788" s="32">
        <f>IF(Taxi_journeydata_clean!K787="","",IF(I788&gt;200%,'Taxi_location&amp;demand'!F801,VLOOKUP(I788,'Taxi_location&amp;demand'!$E$5:$F$26,2,FALSE)))</f>
        <v>-0.1111</v>
      </c>
      <c r="K788" s="32">
        <f>IF(Taxi_journeydata_clean!K787="","",1+J788)</f>
        <v>0.88890000000000002</v>
      </c>
      <c r="M788" s="19">
        <f>IF(Taxi_journeydata_clean!K787="","",F788*(1+R_/EXP(B788)))</f>
        <v>10.851935382669696</v>
      </c>
      <c r="N788" s="30">
        <f>IF(Taxi_journeydata_clean!K787="","",(M788-F788)/F788)</f>
        <v>1.7392348463768599</v>
      </c>
      <c r="O788" s="31">
        <f>IF(Taxi_journeydata_clean!K787="","",ROUND(ROUNDUP(N788,1),1))</f>
        <v>1.8</v>
      </c>
      <c r="P788" s="32">
        <f>IF(Taxi_journeydata_clean!K787="","",IF(O788&gt;200%,'Taxi_location&amp;demand'!F801,VLOOKUP(O788,'Taxi_location&amp;demand'!$E$5:$F$26,2,FALSE)))</f>
        <v>-0.75750000000000006</v>
      </c>
      <c r="Q788" s="32">
        <f>IF(Taxi_journeydata_clean!K787="","",1+P788)</f>
        <v>0.24249999999999994</v>
      </c>
      <c r="S788" t="str">
        <f>IF(Taxi_journeydata_clean!K787="","",VLOOKUP(Taxi_journeydata_clean!G787,'Taxi_location&amp;demand'!$A$5:$B$269,2,FALSE))</f>
        <v>A</v>
      </c>
      <c r="T788" t="str">
        <f>IF(Taxi_journeydata_clean!K787="","",VLOOKUP(Taxi_journeydata_clean!H787,'Taxi_location&amp;demand'!$A$5:$B$269,2,FALSE))</f>
        <v>A</v>
      </c>
      <c r="U788" t="str">
        <f>IF(Taxi_journeydata_clean!K787="","",IF(OR(S788="A",T788="A"),"Y","N"))</f>
        <v>Y</v>
      </c>
    </row>
    <row r="789" spans="2:21" x14ac:dyDescent="0.35">
      <c r="B789">
        <f>IF(Taxi_journeydata_clean!J788="","",Taxi_journeydata_clean!J788)</f>
        <v>9.48</v>
      </c>
      <c r="C789" s="18">
        <f>IF(Taxi_journeydata_clean!J788="","",Taxi_journeydata_clean!N788)</f>
        <v>24.41666666418314</v>
      </c>
      <c r="D789" s="19">
        <f>IF(Taxi_journeydata_clean!K788="","",Taxi_journeydata_clean!K788)</f>
        <v>29.5</v>
      </c>
      <c r="F789" s="19">
        <f>IF(Taxi_journeydata_clean!K788="","",Constant+Dist_Mult*Fare_analysis!B789+Dur_Mult*Fare_analysis!C789)</f>
        <v>27.798166665747761</v>
      </c>
      <c r="G789" s="19">
        <f>IF(Taxi_journeydata_clean!K788="","",F789*(1+1/EXP(B789)))</f>
        <v>27.800289443200043</v>
      </c>
      <c r="H789" s="30">
        <f>IF(Taxi_journeydata_clean!K788="","",(G789-F789)/F789)</f>
        <v>7.6363937154808888E-5</v>
      </c>
      <c r="I789" s="31">
        <f>IF(Taxi_journeydata_clean!K788="","",ROUND(ROUNDUP(H789,1),1))</f>
        <v>0.1</v>
      </c>
      <c r="J789" s="32">
        <f>IF(Taxi_journeydata_clean!K788="","",IF(I789&gt;200%,'Taxi_location&amp;demand'!F802,VLOOKUP(I789,'Taxi_location&amp;demand'!$E$5:$F$26,2,FALSE)))</f>
        <v>-9.0899999999999991E-3</v>
      </c>
      <c r="K789" s="32">
        <f>IF(Taxi_journeydata_clean!K788="","",1+J789)</f>
        <v>0.99090999999999996</v>
      </c>
      <c r="M789" s="19">
        <f>IF(Taxi_journeydata_clean!K788="","",F789*(1+R_/EXP(B789)))</f>
        <v>27.803674495236006</v>
      </c>
      <c r="N789" s="30">
        <f>IF(Taxi_journeydata_clean!K788="","",(M789-F789)/F789)</f>
        <v>1.9813642944415918E-4</v>
      </c>
      <c r="O789" s="31">
        <f>IF(Taxi_journeydata_clean!K788="","",ROUND(ROUNDUP(N789,1),1))</f>
        <v>0.1</v>
      </c>
      <c r="P789" s="32">
        <f>IF(Taxi_journeydata_clean!K788="","",IF(O789&gt;200%,'Taxi_location&amp;demand'!F802,VLOOKUP(O789,'Taxi_location&amp;demand'!$E$5:$F$26,2,FALSE)))</f>
        <v>-9.0899999999999991E-3</v>
      </c>
      <c r="Q789" s="32">
        <f>IF(Taxi_journeydata_clean!K788="","",1+P789)</f>
        <v>0.99090999999999996</v>
      </c>
      <c r="S789" t="str">
        <f>IF(Taxi_journeydata_clean!K788="","",VLOOKUP(Taxi_journeydata_clean!G788,'Taxi_location&amp;demand'!$A$5:$B$269,2,FALSE))</f>
        <v>A</v>
      </c>
      <c r="T789" t="str">
        <f>IF(Taxi_journeydata_clean!K788="","",VLOOKUP(Taxi_journeydata_clean!H788,'Taxi_location&amp;demand'!$A$5:$B$269,2,FALSE))</f>
        <v>Bx</v>
      </c>
      <c r="U789" t="str">
        <f>IF(Taxi_journeydata_clean!K788="","",IF(OR(S789="A",T789="A"),"Y","N"))</f>
        <v>Y</v>
      </c>
    </row>
    <row r="790" spans="2:21" x14ac:dyDescent="0.35">
      <c r="B790">
        <f>IF(Taxi_journeydata_clean!J789="","",Taxi_journeydata_clean!J789)</f>
        <v>11.2</v>
      </c>
      <c r="C790" s="18">
        <f>IF(Taxi_journeydata_clean!J789="","",Taxi_journeydata_clean!N789)</f>
        <v>30.166666667209938</v>
      </c>
      <c r="D790" s="19">
        <f>IF(Taxi_journeydata_clean!K789="","",Taxi_journeydata_clean!K789)</f>
        <v>34</v>
      </c>
      <c r="F790" s="19">
        <f>IF(Taxi_journeydata_clean!K789="","",Constant+Dist_Mult*Fare_analysis!B790+Dur_Mult*Fare_analysis!C790)</f>
        <v>33.021666666867674</v>
      </c>
      <c r="G790" s="19">
        <f>IF(Taxi_journeydata_clean!K789="","",F790*(1+1/EXP(B790)))</f>
        <v>33.022118211612089</v>
      </c>
      <c r="H790" s="30">
        <f>IF(Taxi_journeydata_clean!K789="","",(G790-F790)/F790)</f>
        <v>1.367419606557736E-5</v>
      </c>
      <c r="I790" s="31">
        <f>IF(Taxi_journeydata_clean!K789="","",ROUND(ROUNDUP(H790,1),1))</f>
        <v>0.1</v>
      </c>
      <c r="J790" s="32">
        <f>IF(Taxi_journeydata_clean!K789="","",IF(I790&gt;200%,'Taxi_location&amp;demand'!F803,VLOOKUP(I790,'Taxi_location&amp;demand'!$E$5:$F$26,2,FALSE)))</f>
        <v>-9.0899999999999991E-3</v>
      </c>
      <c r="K790" s="32">
        <f>IF(Taxi_journeydata_clean!K789="","",1+J790)</f>
        <v>0.99090999999999996</v>
      </c>
      <c r="M790" s="19">
        <f>IF(Taxi_journeydata_clean!K789="","",F790*(1+R_/EXP(B790)))</f>
        <v>33.022838259987758</v>
      </c>
      <c r="N790" s="30">
        <f>IF(Taxi_journeydata_clean!K789="","",(M790-F790)/F790)</f>
        <v>3.5479527181451695E-5</v>
      </c>
      <c r="O790" s="31">
        <f>IF(Taxi_journeydata_clean!K789="","",ROUND(ROUNDUP(N790,1),1))</f>
        <v>0.1</v>
      </c>
      <c r="P790" s="32">
        <f>IF(Taxi_journeydata_clean!K789="","",IF(O790&gt;200%,'Taxi_location&amp;demand'!F803,VLOOKUP(O790,'Taxi_location&amp;demand'!$E$5:$F$26,2,FALSE)))</f>
        <v>-9.0899999999999991E-3</v>
      </c>
      <c r="Q790" s="32">
        <f>IF(Taxi_journeydata_clean!K789="","",1+P790)</f>
        <v>0.99090999999999996</v>
      </c>
      <c r="S790" t="str">
        <f>IF(Taxi_journeydata_clean!K789="","",VLOOKUP(Taxi_journeydata_clean!G789,'Taxi_location&amp;demand'!$A$5:$B$269,2,FALSE))</f>
        <v>A</v>
      </c>
      <c r="T790" t="str">
        <f>IF(Taxi_journeydata_clean!K789="","",VLOOKUP(Taxi_journeydata_clean!H789,'Taxi_location&amp;demand'!$A$5:$B$269,2,FALSE))</f>
        <v>Bx</v>
      </c>
      <c r="U790" t="str">
        <f>IF(Taxi_journeydata_clean!K789="","",IF(OR(S790="A",T790="A"),"Y","N"))</f>
        <v>Y</v>
      </c>
    </row>
    <row r="791" spans="2:21" x14ac:dyDescent="0.35">
      <c r="B791">
        <f>IF(Taxi_journeydata_clean!J790="","",Taxi_journeydata_clean!J790)</f>
        <v>0.86</v>
      </c>
      <c r="C791" s="18">
        <f>IF(Taxi_journeydata_clean!J790="","",Taxi_journeydata_clean!N790)</f>
        <v>4.3166666699107736</v>
      </c>
      <c r="D791" s="19">
        <f>IF(Taxi_journeydata_clean!K790="","",Taxi_journeydata_clean!K790)</f>
        <v>5.5</v>
      </c>
      <c r="F791" s="19">
        <f>IF(Taxi_journeydata_clean!K790="","",Constant+Dist_Mult*Fare_analysis!B791+Dur_Mult*Fare_analysis!C791)</f>
        <v>4.8451666678669865</v>
      </c>
      <c r="G791" s="19">
        <f>IF(Taxi_journeydata_clean!K790="","",F791*(1+1/EXP(B791)))</f>
        <v>6.8954574842181291</v>
      </c>
      <c r="H791" s="30">
        <f>IF(Taxi_journeydata_clean!K790="","",(G791-F791)/F791)</f>
        <v>0.42316208231774888</v>
      </c>
      <c r="I791" s="31">
        <f>IF(Taxi_journeydata_clean!K790="","",ROUND(ROUNDUP(H791,1),1))</f>
        <v>0.5</v>
      </c>
      <c r="J791" s="32">
        <f>IF(Taxi_journeydata_clean!K790="","",IF(I791&gt;200%,'Taxi_location&amp;demand'!F804,VLOOKUP(I791,'Taxi_location&amp;demand'!$E$5:$F$26,2,FALSE)))</f>
        <v>-6.7670000000000008E-2</v>
      </c>
      <c r="K791" s="32">
        <f>IF(Taxi_journeydata_clean!K790="","",1+J791)</f>
        <v>0.93232999999999999</v>
      </c>
      <c r="M791" s="19">
        <f>IF(Taxi_journeydata_clean!K790="","",F791*(1+R_/EXP(B791)))</f>
        <v>10.164919902301472</v>
      </c>
      <c r="N791" s="30">
        <f>IF(Taxi_journeydata_clean!K790="","",(M791-F791)/F791)</f>
        <v>1.0979505142134622</v>
      </c>
      <c r="O791" s="31">
        <f>IF(Taxi_journeydata_clean!K790="","",ROUND(ROUNDUP(N791,1),1))</f>
        <v>1.1000000000000001</v>
      </c>
      <c r="P791" s="32">
        <f>IF(Taxi_journeydata_clean!K790="","",IF(O791&gt;200%,'Taxi_location&amp;demand'!F804,VLOOKUP(O791,'Taxi_location&amp;demand'!$E$5:$F$26,2,FALSE)))</f>
        <v>-0.35349999999999998</v>
      </c>
      <c r="Q791" s="32">
        <f>IF(Taxi_journeydata_clean!K790="","",1+P791)</f>
        <v>0.64650000000000007</v>
      </c>
      <c r="S791" t="str">
        <f>IF(Taxi_journeydata_clean!K790="","",VLOOKUP(Taxi_journeydata_clean!G790,'Taxi_location&amp;demand'!$A$5:$B$269,2,FALSE))</f>
        <v>A</v>
      </c>
      <c r="T791" t="str">
        <f>IF(Taxi_journeydata_clean!K790="","",VLOOKUP(Taxi_journeydata_clean!H790,'Taxi_location&amp;demand'!$A$5:$B$269,2,FALSE))</f>
        <v>A</v>
      </c>
      <c r="U791" t="str">
        <f>IF(Taxi_journeydata_clean!K790="","",IF(OR(S791="A",T791="A"),"Y","N"))</f>
        <v>Y</v>
      </c>
    </row>
    <row r="792" spans="2:21" x14ac:dyDescent="0.35">
      <c r="B792">
        <f>IF(Taxi_journeydata_clean!J791="","",Taxi_journeydata_clean!J791)</f>
        <v>2.98</v>
      </c>
      <c r="C792" s="18">
        <f>IF(Taxi_journeydata_clean!J791="","",Taxi_journeydata_clean!N791)</f>
        <v>12.866666667396203</v>
      </c>
      <c r="D792" s="19">
        <f>IF(Taxi_journeydata_clean!K791="","",Taxi_journeydata_clean!K791)</f>
        <v>12</v>
      </c>
      <c r="F792" s="19">
        <f>IF(Taxi_journeydata_clean!K791="","",Constant+Dist_Mult*Fare_analysis!B792+Dur_Mult*Fare_analysis!C792)</f>
        <v>11.824666666936595</v>
      </c>
      <c r="G792" s="19">
        <f>IF(Taxi_journeydata_clean!K791="","",F792*(1+1/EXP(B792)))</f>
        <v>12.425274996458107</v>
      </c>
      <c r="H792" s="30">
        <f>IF(Taxi_journeydata_clean!K791="","",(G792-F792)/F792)</f>
        <v>5.0792833864898336E-2</v>
      </c>
      <c r="I792" s="31">
        <f>IF(Taxi_journeydata_clean!K791="","",ROUND(ROUNDUP(H792,1),1))</f>
        <v>0.1</v>
      </c>
      <c r="J792" s="32">
        <f>IF(Taxi_journeydata_clean!K791="","",IF(I792&gt;200%,'Taxi_location&amp;demand'!F805,VLOOKUP(I792,'Taxi_location&amp;demand'!$E$5:$F$26,2,FALSE)))</f>
        <v>-9.0899999999999991E-3</v>
      </c>
      <c r="K792" s="32">
        <f>IF(Taxi_journeydata_clean!K791="","",1+J792)</f>
        <v>0.99090999999999996</v>
      </c>
      <c r="M792" s="19">
        <f>IF(Taxi_journeydata_clean!K791="","",F792*(1+R_/EXP(B792)))</f>
        <v>13.383025158385429</v>
      </c>
      <c r="N792" s="30">
        <f>IF(Taxi_journeydata_clean!K791="","",(M792-F792)/F792)</f>
        <v>0.13178878824603316</v>
      </c>
      <c r="O792" s="31">
        <f>IF(Taxi_journeydata_clean!K791="","",ROUND(ROUNDUP(N792,1),1))</f>
        <v>0.2</v>
      </c>
      <c r="P792" s="32">
        <f>IF(Taxi_journeydata_clean!K791="","",IF(O792&gt;200%,'Taxi_location&amp;demand'!F805,VLOOKUP(O792,'Taxi_location&amp;demand'!$E$5:$F$26,2,FALSE)))</f>
        <v>-2.1210000000000003E-2</v>
      </c>
      <c r="Q792" s="32">
        <f>IF(Taxi_journeydata_clean!K791="","",1+P792)</f>
        <v>0.97879000000000005</v>
      </c>
      <c r="S792" t="str">
        <f>IF(Taxi_journeydata_clean!K791="","",VLOOKUP(Taxi_journeydata_clean!G791,'Taxi_location&amp;demand'!$A$5:$B$269,2,FALSE))</f>
        <v>A</v>
      </c>
      <c r="T792" t="str">
        <f>IF(Taxi_journeydata_clean!K791="","",VLOOKUP(Taxi_journeydata_clean!H791,'Taxi_location&amp;demand'!$A$5:$B$269,2,FALSE))</f>
        <v>Bx</v>
      </c>
      <c r="U792" t="str">
        <f>IF(Taxi_journeydata_clean!K791="","",IF(OR(S792="A",T792="A"),"Y","N"))</f>
        <v>Y</v>
      </c>
    </row>
    <row r="793" spans="2:21" x14ac:dyDescent="0.35">
      <c r="B793">
        <f>IF(Taxi_journeydata_clean!J792="","",Taxi_journeydata_clean!J792)</f>
        <v>1.2</v>
      </c>
      <c r="C793" s="18">
        <f>IF(Taxi_journeydata_clean!J792="","",Taxi_journeydata_clean!N792)</f>
        <v>32.316666666883975</v>
      </c>
      <c r="D793" s="19">
        <f>IF(Taxi_journeydata_clean!K792="","",Taxi_journeydata_clean!K792)</f>
        <v>19</v>
      </c>
      <c r="F793" s="19">
        <f>IF(Taxi_journeydata_clean!K792="","",Constant+Dist_Mult*Fare_analysis!B793+Dur_Mult*Fare_analysis!C793)</f>
        <v>15.81716666674707</v>
      </c>
      <c r="G793" s="19">
        <f>IF(Taxi_journeydata_clean!K792="","",F793*(1+1/EXP(B793)))</f>
        <v>20.581205715621909</v>
      </c>
      <c r="H793" s="30">
        <f>IF(Taxi_journeydata_clean!K792="","",(G793-F793)/F793)</f>
        <v>0.30119421191220225</v>
      </c>
      <c r="I793" s="31">
        <f>IF(Taxi_journeydata_clean!K792="","",ROUND(ROUNDUP(H793,1),1))</f>
        <v>0.4</v>
      </c>
      <c r="J793" s="32">
        <f>IF(Taxi_journeydata_clean!K792="","",IF(I793&gt;200%,'Taxi_location&amp;demand'!F806,VLOOKUP(I793,'Taxi_location&amp;demand'!$E$5:$F$26,2,FALSE)))</f>
        <v>-4.6460000000000001E-2</v>
      </c>
      <c r="K793" s="32">
        <f>IF(Taxi_journeydata_clean!K792="","",1+J793)</f>
        <v>0.95354000000000005</v>
      </c>
      <c r="M793" s="19">
        <f>IF(Taxi_journeydata_clean!K792="","",F793*(1+R_/EXP(B793)))</f>
        <v>28.178101972660109</v>
      </c>
      <c r="N793" s="30">
        <f>IF(Taxi_journeydata_clean!K792="","",(M793-F793)/F793)</f>
        <v>0.78148859187908948</v>
      </c>
      <c r="O793" s="31">
        <f>IF(Taxi_journeydata_clean!K792="","",ROUND(ROUNDUP(N793,1),1))</f>
        <v>0.8</v>
      </c>
      <c r="P793" s="32">
        <f>IF(Taxi_journeydata_clean!K792="","",IF(O793&gt;200%,'Taxi_location&amp;demand'!F806,VLOOKUP(O793,'Taxi_location&amp;demand'!$E$5:$F$26,2,FALSE)))</f>
        <v>-0.1515</v>
      </c>
      <c r="Q793" s="32">
        <f>IF(Taxi_journeydata_clean!K792="","",1+P793)</f>
        <v>0.84850000000000003</v>
      </c>
      <c r="S793" t="str">
        <f>IF(Taxi_journeydata_clean!K792="","",VLOOKUP(Taxi_journeydata_clean!G792,'Taxi_location&amp;demand'!$A$5:$B$269,2,FALSE))</f>
        <v>B</v>
      </c>
      <c r="T793" t="str">
        <f>IF(Taxi_journeydata_clean!K792="","",VLOOKUP(Taxi_journeydata_clean!H792,'Taxi_location&amp;demand'!$A$5:$B$269,2,FALSE))</f>
        <v>B</v>
      </c>
      <c r="U793" t="str">
        <f>IF(Taxi_journeydata_clean!K792="","",IF(OR(S793="A",T793="A"),"Y","N"))</f>
        <v>N</v>
      </c>
    </row>
    <row r="794" spans="2:21" x14ac:dyDescent="0.35">
      <c r="B794">
        <f>IF(Taxi_journeydata_clean!J793="","",Taxi_journeydata_clean!J793)</f>
        <v>1.55</v>
      </c>
      <c r="C794" s="18">
        <f>IF(Taxi_journeydata_clean!J793="","",Taxi_journeydata_clean!N793)</f>
        <v>8.4333333349786699</v>
      </c>
      <c r="D794" s="19">
        <f>IF(Taxi_journeydata_clean!K793="","",Taxi_journeydata_clean!K793)</f>
        <v>8</v>
      </c>
      <c r="F794" s="19">
        <f>IF(Taxi_journeydata_clean!K793="","",Constant+Dist_Mult*Fare_analysis!B794+Dur_Mult*Fare_analysis!C794)</f>
        <v>7.6103333339421084</v>
      </c>
      <c r="G794" s="19">
        <f>IF(Taxi_journeydata_clean!K793="","",F794*(1+1/EXP(B794)))</f>
        <v>9.2256111642174439</v>
      </c>
      <c r="H794" s="30">
        <f>IF(Taxi_journeydata_clean!K793="","",(G794-F794)/F794)</f>
        <v>0.21224797382674312</v>
      </c>
      <c r="I794" s="31">
        <f>IF(Taxi_journeydata_clean!K793="","",ROUND(ROUNDUP(H794,1),1))</f>
        <v>0.3</v>
      </c>
      <c r="J794" s="32">
        <f>IF(Taxi_journeydata_clean!K793="","",IF(I794&gt;200%,'Taxi_location&amp;demand'!F807,VLOOKUP(I794,'Taxi_location&amp;demand'!$E$5:$F$26,2,FALSE)))</f>
        <v>-3.4340000000000002E-2</v>
      </c>
      <c r="K794" s="32">
        <f>IF(Taxi_journeydata_clean!K793="","",1+J794)</f>
        <v>0.96565999999999996</v>
      </c>
      <c r="M794" s="19">
        <f>IF(Taxi_journeydata_clean!K793="","",F794*(1+R_/EXP(B794)))</f>
        <v>11.801387302281141</v>
      </c>
      <c r="N794" s="30">
        <f>IF(Taxi_journeydata_clean!K793="","",(M794-F794)/F794)</f>
        <v>0.55070570294824273</v>
      </c>
      <c r="O794" s="31">
        <f>IF(Taxi_journeydata_clean!K793="","",ROUND(ROUNDUP(N794,1),1))</f>
        <v>0.6</v>
      </c>
      <c r="P794" s="32">
        <f>IF(Taxi_journeydata_clean!K793="","",IF(O794&gt;200%,'Taxi_location&amp;demand'!F807,VLOOKUP(O794,'Taxi_location&amp;demand'!$E$5:$F$26,2,FALSE)))</f>
        <v>-8.8880000000000001E-2</v>
      </c>
      <c r="Q794" s="32">
        <f>IF(Taxi_journeydata_clean!K793="","",1+P794)</f>
        <v>0.91112000000000004</v>
      </c>
      <c r="S794" t="str">
        <f>IF(Taxi_journeydata_clean!K793="","",VLOOKUP(Taxi_journeydata_clean!G793,'Taxi_location&amp;demand'!$A$5:$B$269,2,FALSE))</f>
        <v>A</v>
      </c>
      <c r="T794" t="str">
        <f>IF(Taxi_journeydata_clean!K793="","",VLOOKUP(Taxi_journeydata_clean!H793,'Taxi_location&amp;demand'!$A$5:$B$269,2,FALSE))</f>
        <v>A</v>
      </c>
      <c r="U794" t="str">
        <f>IF(Taxi_journeydata_clean!K793="","",IF(OR(S794="A",T794="A"),"Y","N"))</f>
        <v>Y</v>
      </c>
    </row>
    <row r="795" spans="2:21" x14ac:dyDescent="0.35">
      <c r="B795">
        <f>IF(Taxi_journeydata_clean!J794="","",Taxi_journeydata_clean!J794)</f>
        <v>0.57999999999999996</v>
      </c>
      <c r="C795" s="18">
        <f>IF(Taxi_journeydata_clean!J794="","",Taxi_journeydata_clean!N794)</f>
        <v>4.4166666618548334</v>
      </c>
      <c r="D795" s="19">
        <f>IF(Taxi_journeydata_clean!K794="","",Taxi_journeydata_clean!K794)</f>
        <v>5</v>
      </c>
      <c r="F795" s="19">
        <f>IF(Taxi_journeydata_clean!K794="","",Constant+Dist_Mult*Fare_analysis!B795+Dur_Mult*Fare_analysis!C795)</f>
        <v>4.3781666648862885</v>
      </c>
      <c r="G795" s="19">
        <f>IF(Taxi_journeydata_clean!K794="","",F795*(1+1/EXP(B795)))</f>
        <v>6.829495029107215</v>
      </c>
      <c r="H795" s="30">
        <f>IF(Taxi_journeydata_clean!K794="","",(G795-F795)/F795)</f>
        <v>0.55989836656540193</v>
      </c>
      <c r="I795" s="31">
        <f>IF(Taxi_journeydata_clean!K794="","",ROUND(ROUNDUP(H795,1),1))</f>
        <v>0.6</v>
      </c>
      <c r="J795" s="32">
        <f>IF(Taxi_journeydata_clean!K794="","",IF(I795&gt;200%,'Taxi_location&amp;demand'!F808,VLOOKUP(I795,'Taxi_location&amp;demand'!$E$5:$F$26,2,FALSE)))</f>
        <v>-8.8880000000000001E-2</v>
      </c>
      <c r="K795" s="32">
        <f>IF(Taxi_journeydata_clean!K794="","",1+J795)</f>
        <v>0.91112000000000004</v>
      </c>
      <c r="M795" s="19">
        <f>IF(Taxi_journeydata_clean!K794="","",F795*(1+R_/EXP(B795)))</f>
        <v>10.738465355309676</v>
      </c>
      <c r="N795" s="30">
        <f>IF(Taxi_journeydata_clean!K794="","",(M795-F795)/F795)</f>
        <v>1.4527310578270507</v>
      </c>
      <c r="O795" s="31">
        <f>IF(Taxi_journeydata_clean!K794="","",ROUND(ROUNDUP(N795,1),1))</f>
        <v>1.5</v>
      </c>
      <c r="P795" s="32">
        <f>IF(Taxi_journeydata_clean!K794="","",IF(O795&gt;200%,'Taxi_location&amp;demand'!F808,VLOOKUP(O795,'Taxi_location&amp;demand'!$E$5:$F$26,2,FALSE)))</f>
        <v>-0.60599999999999998</v>
      </c>
      <c r="Q795" s="32">
        <f>IF(Taxi_journeydata_clean!K794="","",1+P795)</f>
        <v>0.39400000000000002</v>
      </c>
      <c r="S795" t="str">
        <f>IF(Taxi_journeydata_clean!K794="","",VLOOKUP(Taxi_journeydata_clean!G794,'Taxi_location&amp;demand'!$A$5:$B$269,2,FALSE))</f>
        <v>Q</v>
      </c>
      <c r="T795" t="str">
        <f>IF(Taxi_journeydata_clean!K794="","",VLOOKUP(Taxi_journeydata_clean!H794,'Taxi_location&amp;demand'!$A$5:$B$269,2,FALSE))</f>
        <v>Q</v>
      </c>
      <c r="U795" t="str">
        <f>IF(Taxi_journeydata_clean!K794="","",IF(OR(S795="A",T795="A"),"Y","N"))</f>
        <v>N</v>
      </c>
    </row>
    <row r="796" spans="2:21" x14ac:dyDescent="0.35">
      <c r="B796">
        <f>IF(Taxi_journeydata_clean!J795="","",Taxi_journeydata_clean!J795)</f>
        <v>16.29</v>
      </c>
      <c r="C796" s="18">
        <f>IF(Taxi_journeydata_clean!J795="","",Taxi_journeydata_clean!N795)</f>
        <v>66.049999996321276</v>
      </c>
      <c r="D796" s="19">
        <f>IF(Taxi_journeydata_clean!K795="","",Taxi_journeydata_clean!K795)</f>
        <v>57</v>
      </c>
      <c r="F796" s="19">
        <f>IF(Taxi_journeydata_clean!K795="","",Constant+Dist_Mult*Fare_analysis!B796+Dur_Mult*Fare_analysis!C796)</f>
        <v>55.460499998638866</v>
      </c>
      <c r="G796" s="19">
        <f>IF(Taxi_journeydata_clean!K795="","",F796*(1+1/EXP(B796)))</f>
        <v>55.460504668744136</v>
      </c>
      <c r="H796" s="30">
        <f>IF(Taxi_journeydata_clean!K795="","",(G796-F796)/F796)</f>
        <v>8.4205971271902956E-8</v>
      </c>
      <c r="I796" s="31">
        <f>IF(Taxi_journeydata_clean!K795="","",ROUND(ROUNDUP(H796,1),1))</f>
        <v>0.1</v>
      </c>
      <c r="J796" s="32">
        <f>IF(Taxi_journeydata_clean!K795="","",IF(I796&gt;200%,'Taxi_location&amp;demand'!F809,VLOOKUP(I796,'Taxi_location&amp;demand'!$E$5:$F$26,2,FALSE)))</f>
        <v>-9.0899999999999991E-3</v>
      </c>
      <c r="K796" s="32">
        <f>IF(Taxi_journeydata_clean!K795="","",1+J796)</f>
        <v>0.99090999999999996</v>
      </c>
      <c r="M796" s="19">
        <f>IF(Taxi_journeydata_clean!K795="","",F796*(1+R_/EXP(B796)))</f>
        <v>55.460512115850456</v>
      </c>
      <c r="N796" s="30">
        <f>IF(Taxi_journeydata_clean!K795="","",(M796-F796)/F796)</f>
        <v>2.184836341173587E-7</v>
      </c>
      <c r="O796" s="31">
        <f>IF(Taxi_journeydata_clean!K795="","",ROUND(ROUNDUP(N796,1),1))</f>
        <v>0.1</v>
      </c>
      <c r="P796" s="32">
        <f>IF(Taxi_journeydata_clean!K795="","",IF(O796&gt;200%,'Taxi_location&amp;demand'!F809,VLOOKUP(O796,'Taxi_location&amp;demand'!$E$5:$F$26,2,FALSE)))</f>
        <v>-9.0899999999999991E-3</v>
      </c>
      <c r="Q796" s="32">
        <f>IF(Taxi_journeydata_clean!K795="","",1+P796)</f>
        <v>0.99090999999999996</v>
      </c>
      <c r="S796" t="str">
        <f>IF(Taxi_journeydata_clean!K795="","",VLOOKUP(Taxi_journeydata_clean!G795,'Taxi_location&amp;demand'!$A$5:$B$269,2,FALSE))</f>
        <v>B</v>
      </c>
      <c r="T796" t="str">
        <f>IF(Taxi_journeydata_clean!K795="","",VLOOKUP(Taxi_journeydata_clean!H795,'Taxi_location&amp;demand'!$A$5:$B$269,2,FALSE))</f>
        <v>Q</v>
      </c>
      <c r="U796" t="str">
        <f>IF(Taxi_journeydata_clean!K795="","",IF(OR(S796="A",T796="A"),"Y","N"))</f>
        <v>N</v>
      </c>
    </row>
    <row r="797" spans="2:21" x14ac:dyDescent="0.35">
      <c r="B797">
        <f>IF(Taxi_journeydata_clean!J796="","",Taxi_journeydata_clean!J796)</f>
        <v>0.53</v>
      </c>
      <c r="C797" s="18">
        <f>IF(Taxi_journeydata_clean!J796="","",Taxi_journeydata_clean!N796)</f>
        <v>3.7833333376329392</v>
      </c>
      <c r="D797" s="19">
        <f>IF(Taxi_journeydata_clean!K796="","",Taxi_journeydata_clean!K796)</f>
        <v>4.5</v>
      </c>
      <c r="F797" s="19">
        <f>IF(Taxi_journeydata_clean!K796="","",Constant+Dist_Mult*Fare_analysis!B797+Dur_Mult*Fare_analysis!C797)</f>
        <v>4.0538333349241871</v>
      </c>
      <c r="G797" s="19">
        <f>IF(Taxi_journeydata_clean!K796="","",F797*(1+1/EXP(B797)))</f>
        <v>6.4399397821083433</v>
      </c>
      <c r="H797" s="30">
        <f>IF(Taxi_journeydata_clean!K796="","",(G797-F797)/F797)</f>
        <v>0.58860496967835507</v>
      </c>
      <c r="I797" s="31">
        <f>IF(Taxi_journeydata_clean!K796="","",ROUND(ROUNDUP(H797,1),1))</f>
        <v>0.6</v>
      </c>
      <c r="J797" s="32">
        <f>IF(Taxi_journeydata_clean!K796="","",IF(I797&gt;200%,'Taxi_location&amp;demand'!F810,VLOOKUP(I797,'Taxi_location&amp;demand'!$E$5:$F$26,2,FALSE)))</f>
        <v>-8.8880000000000001E-2</v>
      </c>
      <c r="K797" s="32">
        <f>IF(Taxi_journeydata_clean!K796="","",1+J797)</f>
        <v>0.91112000000000004</v>
      </c>
      <c r="M797" s="19">
        <f>IF(Taxi_journeydata_clean!K796="","",F797*(1+R_/EXP(B797)))</f>
        <v>10.244905054546496</v>
      </c>
      <c r="N797" s="30">
        <f>IF(Taxi_journeydata_clean!K796="","",(M797-F797)/F797)</f>
        <v>1.5272141719013448</v>
      </c>
      <c r="O797" s="31">
        <f>IF(Taxi_journeydata_clean!K796="","",ROUND(ROUNDUP(N797,1),1))</f>
        <v>1.6</v>
      </c>
      <c r="P797" s="32">
        <f>IF(Taxi_journeydata_clean!K796="","",IF(O797&gt;200%,'Taxi_location&amp;demand'!F810,VLOOKUP(O797,'Taxi_location&amp;demand'!$E$5:$F$26,2,FALSE)))</f>
        <v>-0.67670000000000008</v>
      </c>
      <c r="Q797" s="32">
        <f>IF(Taxi_journeydata_clean!K796="","",1+P797)</f>
        <v>0.32329999999999992</v>
      </c>
      <c r="S797" t="str">
        <f>IF(Taxi_journeydata_clean!K796="","",VLOOKUP(Taxi_journeydata_clean!G796,'Taxi_location&amp;demand'!$A$5:$B$269,2,FALSE))</f>
        <v>Q</v>
      </c>
      <c r="T797" t="str">
        <f>IF(Taxi_journeydata_clean!K796="","",VLOOKUP(Taxi_journeydata_clean!H796,'Taxi_location&amp;demand'!$A$5:$B$269,2,FALSE))</f>
        <v>Q</v>
      </c>
      <c r="U797" t="str">
        <f>IF(Taxi_journeydata_clean!K796="","",IF(OR(S797="A",T797="A"),"Y","N"))</f>
        <v>N</v>
      </c>
    </row>
    <row r="798" spans="2:21" x14ac:dyDescent="0.35">
      <c r="B798">
        <f>IF(Taxi_journeydata_clean!J797="","",Taxi_journeydata_clean!J797)</f>
        <v>10.8</v>
      </c>
      <c r="C798" s="18">
        <f>IF(Taxi_journeydata_clean!J797="","",Taxi_journeydata_clean!N797)</f>
        <v>56.266666670562699</v>
      </c>
      <c r="D798" s="19">
        <f>IF(Taxi_journeydata_clean!K797="","",Taxi_journeydata_clean!K797)</f>
        <v>39.5</v>
      </c>
      <c r="F798" s="19">
        <f>IF(Taxi_journeydata_clean!K797="","",Constant+Dist_Mult*Fare_analysis!B798+Dur_Mult*Fare_analysis!C798)</f>
        <v>41.958666668108201</v>
      </c>
      <c r="G798" s="19">
        <f>IF(Taxi_journeydata_clean!K797="","",F798*(1+1/EXP(B798)))</f>
        <v>41.959522604072028</v>
      </c>
      <c r="H798" s="30">
        <f>IF(Taxi_journeydata_clean!K797="","",(G798-F798)/F798)</f>
        <v>2.0399503411234799E-5</v>
      </c>
      <c r="I798" s="31">
        <f>IF(Taxi_journeydata_clean!K797="","",ROUND(ROUNDUP(H798,1),1))</f>
        <v>0.1</v>
      </c>
      <c r="J798" s="32">
        <f>IF(Taxi_journeydata_clean!K797="","",IF(I798&gt;200%,'Taxi_location&amp;demand'!F811,VLOOKUP(I798,'Taxi_location&amp;demand'!$E$5:$F$26,2,FALSE)))</f>
        <v>-9.0899999999999991E-3</v>
      </c>
      <c r="K798" s="32">
        <f>IF(Taxi_journeydata_clean!K797="","",1+J798)</f>
        <v>0.99090999999999996</v>
      </c>
      <c r="M798" s="19">
        <f>IF(Taxi_journeydata_clean!K797="","",F798*(1+R_/EXP(B798)))</f>
        <v>41.960887508232787</v>
      </c>
      <c r="N798" s="30">
        <f>IF(Taxi_journeydata_clean!K797="","",(M798-F798)/F798)</f>
        <v>5.292923490998918E-5</v>
      </c>
      <c r="O798" s="31">
        <f>IF(Taxi_journeydata_clean!K797="","",ROUND(ROUNDUP(N798,1),1))</f>
        <v>0.1</v>
      </c>
      <c r="P798" s="32">
        <f>IF(Taxi_journeydata_clean!K797="","",IF(O798&gt;200%,'Taxi_location&amp;demand'!F811,VLOOKUP(O798,'Taxi_location&amp;demand'!$E$5:$F$26,2,FALSE)))</f>
        <v>-9.0899999999999991E-3</v>
      </c>
      <c r="Q798" s="32">
        <f>IF(Taxi_journeydata_clean!K797="","",1+P798)</f>
        <v>0.99090999999999996</v>
      </c>
      <c r="S798" t="str">
        <f>IF(Taxi_journeydata_clean!K797="","",VLOOKUP(Taxi_journeydata_clean!G797,'Taxi_location&amp;demand'!$A$5:$B$269,2,FALSE))</f>
        <v>Q</v>
      </c>
      <c r="T798" t="str">
        <f>IF(Taxi_journeydata_clean!K797="","",VLOOKUP(Taxi_journeydata_clean!H797,'Taxi_location&amp;demand'!$A$5:$B$269,2,FALSE))</f>
        <v>Q</v>
      </c>
      <c r="U798" t="str">
        <f>IF(Taxi_journeydata_clean!K797="","",IF(OR(S798="A",T798="A"),"Y","N"))</f>
        <v>N</v>
      </c>
    </row>
    <row r="799" spans="2:21" x14ac:dyDescent="0.35">
      <c r="B799">
        <f>IF(Taxi_journeydata_clean!J798="","",Taxi_journeydata_clean!J798)</f>
        <v>3.24</v>
      </c>
      <c r="C799" s="18">
        <f>IF(Taxi_journeydata_clean!J798="","",Taxi_journeydata_clean!N798)</f>
        <v>23.083333333488554</v>
      </c>
      <c r="D799" s="19">
        <f>IF(Taxi_journeydata_clean!K798="","",Taxi_journeydata_clean!K798)</f>
        <v>16.5</v>
      </c>
      <c r="F799" s="19">
        <f>IF(Taxi_journeydata_clean!K798="","",Constant+Dist_Mult*Fare_analysis!B799+Dur_Mult*Fare_analysis!C799)</f>
        <v>16.072833333390765</v>
      </c>
      <c r="G799" s="19">
        <f>IF(Taxi_journeydata_clean!K798="","",F799*(1+1/EXP(B799)))</f>
        <v>16.702308092003182</v>
      </c>
      <c r="H799" s="30">
        <f>IF(Taxi_journeydata_clean!K798="","",(G799-F799)/F799)</f>
        <v>3.9163895098986996E-2</v>
      </c>
      <c r="I799" s="31">
        <f>IF(Taxi_journeydata_clean!K798="","",ROUND(ROUNDUP(H799,1),1))</f>
        <v>0.1</v>
      </c>
      <c r="J799" s="32">
        <f>IF(Taxi_journeydata_clean!K798="","",IF(I799&gt;200%,'Taxi_location&amp;demand'!F812,VLOOKUP(I799,'Taxi_location&amp;demand'!$E$5:$F$26,2,FALSE)))</f>
        <v>-9.0899999999999991E-3</v>
      </c>
      <c r="K799" s="32">
        <f>IF(Taxi_journeydata_clean!K798="","",1+J799)</f>
        <v>0.99090999999999996</v>
      </c>
      <c r="M799" s="19">
        <f>IF(Taxi_journeydata_clean!K798="","",F799*(1+R_/EXP(B799)))</f>
        <v>17.706089628750266</v>
      </c>
      <c r="N799" s="30">
        <f>IF(Taxi_journeydata_clean!K798="","",(M799-F799)/F799)</f>
        <v>0.10161595416823412</v>
      </c>
      <c r="O799" s="31">
        <f>IF(Taxi_journeydata_clean!K798="","",ROUND(ROUNDUP(N799,1),1))</f>
        <v>0.2</v>
      </c>
      <c r="P799" s="32">
        <f>IF(Taxi_journeydata_clean!K798="","",IF(O799&gt;200%,'Taxi_location&amp;demand'!F812,VLOOKUP(O799,'Taxi_location&amp;demand'!$E$5:$F$26,2,FALSE)))</f>
        <v>-2.1210000000000003E-2</v>
      </c>
      <c r="Q799" s="32">
        <f>IF(Taxi_journeydata_clean!K798="","",1+P799)</f>
        <v>0.97879000000000005</v>
      </c>
      <c r="S799" t="str">
        <f>IF(Taxi_journeydata_clean!K798="","",VLOOKUP(Taxi_journeydata_clean!G798,'Taxi_location&amp;demand'!$A$5:$B$269,2,FALSE))</f>
        <v>B</v>
      </c>
      <c r="T799" t="str">
        <f>IF(Taxi_journeydata_clean!K798="","",VLOOKUP(Taxi_journeydata_clean!H798,'Taxi_location&amp;demand'!$A$5:$B$269,2,FALSE))</f>
        <v>B</v>
      </c>
      <c r="U799" t="str">
        <f>IF(Taxi_journeydata_clean!K798="","",IF(OR(S799="A",T799="A"),"Y","N"))</f>
        <v>N</v>
      </c>
    </row>
    <row r="800" spans="2:21" x14ac:dyDescent="0.35">
      <c r="B800">
        <f>IF(Taxi_journeydata_clean!J799="","",Taxi_journeydata_clean!J799)</f>
        <v>6.99</v>
      </c>
      <c r="C800" s="18">
        <f>IF(Taxi_journeydata_clean!J799="","",Taxi_journeydata_clean!N799)</f>
        <v>24.149999998044223</v>
      </c>
      <c r="D800" s="19">
        <f>IF(Taxi_journeydata_clean!K799="","",Taxi_journeydata_clean!K799)</f>
        <v>24</v>
      </c>
      <c r="F800" s="19">
        <f>IF(Taxi_journeydata_clean!K799="","",Constant+Dist_Mult*Fare_analysis!B800+Dur_Mult*Fare_analysis!C800)</f>
        <v>23.217499999276363</v>
      </c>
      <c r="G800" s="19">
        <f>IF(Taxi_journeydata_clean!K799="","",F800*(1+1/EXP(B800)))</f>
        <v>23.238884397124728</v>
      </c>
      <c r="H800" s="30">
        <f>IF(Taxi_journeydata_clean!K799="","",(G800-F800)/F800)</f>
        <v>9.2104653166928891E-4</v>
      </c>
      <c r="I800" s="31">
        <f>IF(Taxi_journeydata_clean!K799="","",ROUND(ROUNDUP(H800,1),1))</f>
        <v>0.1</v>
      </c>
      <c r="J800" s="32">
        <f>IF(Taxi_journeydata_clean!K799="","",IF(I800&gt;200%,'Taxi_location&amp;demand'!F813,VLOOKUP(I800,'Taxi_location&amp;demand'!$E$5:$F$26,2,FALSE)))</f>
        <v>-9.0899999999999991E-3</v>
      </c>
      <c r="K800" s="32">
        <f>IF(Taxi_journeydata_clean!K799="","",1+J800)</f>
        <v>0.99090999999999996</v>
      </c>
      <c r="M800" s="19">
        <f>IF(Taxi_journeydata_clean!K799="","",F800*(1+R_/EXP(B800)))</f>
        <v>23.272984674285901</v>
      </c>
      <c r="N800" s="30">
        <f>IF(Taxi_journeydata_clean!K799="","",(M800-F800)/F800)</f>
        <v>2.3897781850443518E-3</v>
      </c>
      <c r="O800" s="31">
        <f>IF(Taxi_journeydata_clean!K799="","",ROUND(ROUNDUP(N800,1),1))</f>
        <v>0.1</v>
      </c>
      <c r="P800" s="32">
        <f>IF(Taxi_journeydata_clean!K799="","",IF(O800&gt;200%,'Taxi_location&amp;demand'!F813,VLOOKUP(O800,'Taxi_location&amp;demand'!$E$5:$F$26,2,FALSE)))</f>
        <v>-9.0899999999999991E-3</v>
      </c>
      <c r="Q800" s="32">
        <f>IF(Taxi_journeydata_clean!K799="","",1+P800)</f>
        <v>0.99090999999999996</v>
      </c>
      <c r="S800" t="str">
        <f>IF(Taxi_journeydata_clean!K799="","",VLOOKUP(Taxi_journeydata_clean!G799,'Taxi_location&amp;demand'!$A$5:$B$269,2,FALSE))</f>
        <v>Q</v>
      </c>
      <c r="T800" t="str">
        <f>IF(Taxi_journeydata_clean!K799="","",VLOOKUP(Taxi_journeydata_clean!H799,'Taxi_location&amp;demand'!$A$5:$B$269,2,FALSE))</f>
        <v>Q</v>
      </c>
      <c r="U800" t="str">
        <f>IF(Taxi_journeydata_clean!K799="","",IF(OR(S800="A",T800="A"),"Y","N"))</f>
        <v>N</v>
      </c>
    </row>
    <row r="801" spans="2:21" x14ac:dyDescent="0.35">
      <c r="B801">
        <f>IF(Taxi_journeydata_clean!J800="","",Taxi_journeydata_clean!J800)</f>
        <v>4.4000000000000004</v>
      </c>
      <c r="C801" s="18">
        <f>IF(Taxi_journeydata_clean!J800="","",Taxi_journeydata_clean!N800)</f>
        <v>23.016666661715135</v>
      </c>
      <c r="D801" s="19">
        <f>IF(Taxi_journeydata_clean!K800="","",Taxi_journeydata_clean!K800)</f>
        <v>17.5</v>
      </c>
      <c r="F801" s="19">
        <f>IF(Taxi_journeydata_clean!K800="","",Constant+Dist_Mult*Fare_analysis!B801+Dur_Mult*Fare_analysis!C801)</f>
        <v>18.136166664834601</v>
      </c>
      <c r="G801" s="19">
        <f>IF(Taxi_journeydata_clean!K800="","",F801*(1+1/EXP(B801)))</f>
        <v>18.358830547517474</v>
      </c>
      <c r="H801" s="30">
        <f>IF(Taxi_journeydata_clean!K800="","",(G801-F801)/F801)</f>
        <v>1.2277339903068427E-2</v>
      </c>
      <c r="I801" s="31">
        <f>IF(Taxi_journeydata_clean!K800="","",ROUND(ROUNDUP(H801,1),1))</f>
        <v>0.1</v>
      </c>
      <c r="J801" s="32">
        <f>IF(Taxi_journeydata_clean!K800="","",IF(I801&gt;200%,'Taxi_location&amp;demand'!F814,VLOOKUP(I801,'Taxi_location&amp;demand'!$E$5:$F$26,2,FALSE)))</f>
        <v>-9.0899999999999991E-3</v>
      </c>
      <c r="K801" s="32">
        <f>IF(Taxi_journeydata_clean!K800="","",1+J801)</f>
        <v>0.99090999999999996</v>
      </c>
      <c r="M801" s="19">
        <f>IF(Taxi_journeydata_clean!K800="","",F801*(1+R_/EXP(B801)))</f>
        <v>18.713897833821651</v>
      </c>
      <c r="N801" s="30">
        <f>IF(Taxi_journeydata_clean!K800="","",(M801-F801)/F801)</f>
        <v>3.1855197388941672E-2</v>
      </c>
      <c r="O801" s="31">
        <f>IF(Taxi_journeydata_clean!K800="","",ROUND(ROUNDUP(N801,1),1))</f>
        <v>0.1</v>
      </c>
      <c r="P801" s="32">
        <f>IF(Taxi_journeydata_clean!K800="","",IF(O801&gt;200%,'Taxi_location&amp;demand'!F814,VLOOKUP(O801,'Taxi_location&amp;demand'!$E$5:$F$26,2,FALSE)))</f>
        <v>-9.0899999999999991E-3</v>
      </c>
      <c r="Q801" s="32">
        <f>IF(Taxi_journeydata_clean!K800="","",1+P801)</f>
        <v>0.99090999999999996</v>
      </c>
      <c r="S801" t="str">
        <f>IF(Taxi_journeydata_clean!K800="","",VLOOKUP(Taxi_journeydata_clean!G800,'Taxi_location&amp;demand'!$A$5:$B$269,2,FALSE))</f>
        <v>A</v>
      </c>
      <c r="T801" t="str">
        <f>IF(Taxi_journeydata_clean!K800="","",VLOOKUP(Taxi_journeydata_clean!H800,'Taxi_location&amp;demand'!$A$5:$B$269,2,FALSE))</f>
        <v>Bx</v>
      </c>
      <c r="U801" t="str">
        <f>IF(Taxi_journeydata_clean!K800="","",IF(OR(S801="A",T801="A"),"Y","N"))</f>
        <v>Y</v>
      </c>
    </row>
    <row r="802" spans="2:21" x14ac:dyDescent="0.35">
      <c r="B802">
        <f>IF(Taxi_journeydata_clean!J801="","",Taxi_journeydata_clean!J801)</f>
        <v>6.41</v>
      </c>
      <c r="C802" s="18">
        <f>IF(Taxi_journeydata_clean!J801="","",Taxi_journeydata_clean!N801)</f>
        <v>22.866666668560356</v>
      </c>
      <c r="D802" s="19">
        <f>IF(Taxi_journeydata_clean!K801="","",Taxi_journeydata_clean!K801)</f>
        <v>22.5</v>
      </c>
      <c r="F802" s="19">
        <f>IF(Taxi_journeydata_clean!K801="","",Constant+Dist_Mult*Fare_analysis!B802+Dur_Mult*Fare_analysis!C802)</f>
        <v>21.698666667367331</v>
      </c>
      <c r="G802" s="19">
        <f>IF(Taxi_journeydata_clean!K801="","",F802*(1+1/EXP(B802)))</f>
        <v>21.734361505697411</v>
      </c>
      <c r="H802" s="30">
        <f>IF(Taxi_journeydata_clean!K801="","",(G802-F802)/F802)</f>
        <v>1.6450245020705305E-3</v>
      </c>
      <c r="I802" s="31">
        <f>IF(Taxi_journeydata_clean!K801="","",ROUND(ROUNDUP(H802,1),1))</f>
        <v>0.1</v>
      </c>
      <c r="J802" s="32">
        <f>IF(Taxi_journeydata_clean!K801="","",IF(I802&gt;200%,'Taxi_location&amp;demand'!F815,VLOOKUP(I802,'Taxi_location&amp;demand'!$E$5:$F$26,2,FALSE)))</f>
        <v>-9.0899999999999991E-3</v>
      </c>
      <c r="K802" s="32">
        <f>IF(Taxi_journeydata_clean!K801="","",1+J802)</f>
        <v>0.99090999999999996</v>
      </c>
      <c r="M802" s="19">
        <f>IF(Taxi_journeydata_clean!K801="","",F802*(1+R_/EXP(B802)))</f>
        <v>21.791281690633642</v>
      </c>
      <c r="N802" s="30">
        <f>IF(Taxi_journeydata_clean!K801="","",(M802-F802)/F802)</f>
        <v>4.268235679457476E-3</v>
      </c>
      <c r="O802" s="31">
        <f>IF(Taxi_journeydata_clean!K801="","",ROUND(ROUNDUP(N802,1),1))</f>
        <v>0.1</v>
      </c>
      <c r="P802" s="32">
        <f>IF(Taxi_journeydata_clean!K801="","",IF(O802&gt;200%,'Taxi_location&amp;demand'!F815,VLOOKUP(O802,'Taxi_location&amp;demand'!$E$5:$F$26,2,FALSE)))</f>
        <v>-9.0899999999999991E-3</v>
      </c>
      <c r="Q802" s="32">
        <f>IF(Taxi_journeydata_clean!K801="","",1+P802)</f>
        <v>0.99090999999999996</v>
      </c>
      <c r="S802" t="str">
        <f>IF(Taxi_journeydata_clean!K801="","",VLOOKUP(Taxi_journeydata_clean!G801,'Taxi_location&amp;demand'!$A$5:$B$269,2,FALSE))</f>
        <v>Q</v>
      </c>
      <c r="T802" t="str">
        <f>IF(Taxi_journeydata_clean!K801="","",VLOOKUP(Taxi_journeydata_clean!H801,'Taxi_location&amp;demand'!$A$5:$B$269,2,FALSE))</f>
        <v>B</v>
      </c>
      <c r="U802" t="str">
        <f>IF(Taxi_journeydata_clean!K801="","",IF(OR(S802="A",T802="A"),"Y","N"))</f>
        <v>N</v>
      </c>
    </row>
    <row r="803" spans="2:21" x14ac:dyDescent="0.35">
      <c r="B803">
        <f>IF(Taxi_journeydata_clean!J802="","",Taxi_journeydata_clean!J802)</f>
        <v>0.52</v>
      </c>
      <c r="C803" s="18">
        <f>IF(Taxi_journeydata_clean!J802="","",Taxi_journeydata_clean!N802)</f>
        <v>2.2666666621807963</v>
      </c>
      <c r="D803" s="19">
        <f>IF(Taxi_journeydata_clean!K802="","",Taxi_journeydata_clean!K802)</f>
        <v>4</v>
      </c>
      <c r="F803" s="19">
        <f>IF(Taxi_journeydata_clean!K802="","",Constant+Dist_Mult*Fare_analysis!B803+Dur_Mult*Fare_analysis!C803)</f>
        <v>3.4746666650068949</v>
      </c>
      <c r="G803" s="19">
        <f>IF(Taxi_journeydata_clean!K802="","",F803*(1+1/EXP(B803)))</f>
        <v>5.5404273947005613</v>
      </c>
      <c r="H803" s="30">
        <f>IF(Taxi_journeydata_clean!K802="","",(G803-F803)/F803)</f>
        <v>0.59452054797019427</v>
      </c>
      <c r="I803" s="31">
        <f>IF(Taxi_journeydata_clean!K802="","",ROUND(ROUNDUP(H803,1),1))</f>
        <v>0.6</v>
      </c>
      <c r="J803" s="32">
        <f>IF(Taxi_journeydata_clean!K802="","",IF(I803&gt;200%,'Taxi_location&amp;demand'!F816,VLOOKUP(I803,'Taxi_location&amp;demand'!$E$5:$F$26,2,FALSE)))</f>
        <v>-8.8880000000000001E-2</v>
      </c>
      <c r="K803" s="32">
        <f>IF(Taxi_journeydata_clean!K802="","",1+J803)</f>
        <v>0.91112000000000004</v>
      </c>
      <c r="M803" s="19">
        <f>IF(Taxi_journeydata_clean!K802="","",F803*(1+R_/EXP(B803)))</f>
        <v>8.8345586548237893</v>
      </c>
      <c r="N803" s="30">
        <f>IF(Taxi_journeydata_clean!K802="","",(M803-F803)/F803)</f>
        <v>1.5425629295022631</v>
      </c>
      <c r="O803" s="31">
        <f>IF(Taxi_journeydata_clean!K802="","",ROUND(ROUNDUP(N803,1),1))</f>
        <v>1.6</v>
      </c>
      <c r="P803" s="32">
        <f>IF(Taxi_journeydata_clean!K802="","",IF(O803&gt;200%,'Taxi_location&amp;demand'!F816,VLOOKUP(O803,'Taxi_location&amp;demand'!$E$5:$F$26,2,FALSE)))</f>
        <v>-0.67670000000000008</v>
      </c>
      <c r="Q803" s="32">
        <f>IF(Taxi_journeydata_clean!K802="","",1+P803)</f>
        <v>0.32329999999999992</v>
      </c>
      <c r="S803" t="str">
        <f>IF(Taxi_journeydata_clean!K802="","",VLOOKUP(Taxi_journeydata_clean!G802,'Taxi_location&amp;demand'!$A$5:$B$269,2,FALSE))</f>
        <v>A</v>
      </c>
      <c r="T803" t="str">
        <f>IF(Taxi_journeydata_clean!K802="","",VLOOKUP(Taxi_journeydata_clean!H802,'Taxi_location&amp;demand'!$A$5:$B$269,2,FALSE))</f>
        <v>A</v>
      </c>
      <c r="U803" t="str">
        <f>IF(Taxi_journeydata_clean!K802="","",IF(OR(S803="A",T803="A"),"Y","N"))</f>
        <v>Y</v>
      </c>
    </row>
    <row r="804" spans="2:21" x14ac:dyDescent="0.35">
      <c r="B804">
        <f>IF(Taxi_journeydata_clean!J803="","",Taxi_journeydata_clean!J803)</f>
        <v>5.2</v>
      </c>
      <c r="C804" s="18">
        <f>IF(Taxi_journeydata_clean!J803="","",Taxi_journeydata_clean!N803)</f>
        <v>45.799999998416752</v>
      </c>
      <c r="D804" s="19">
        <f>IF(Taxi_journeydata_clean!K803="","",Taxi_journeydata_clean!K803)</f>
        <v>27.5</v>
      </c>
      <c r="F804" s="19">
        <f>IF(Taxi_journeydata_clean!K803="","",Constant+Dist_Mult*Fare_analysis!B804+Dur_Mult*Fare_analysis!C804)</f>
        <v>28.0059999994142</v>
      </c>
      <c r="G804" s="19">
        <f>IF(Taxi_journeydata_clean!K803="","",F804*(1+1/EXP(B804)))</f>
        <v>28.160496902578799</v>
      </c>
      <c r="H804" s="30">
        <f>IF(Taxi_journeydata_clean!K803="","",(G804-F804)/F804)</f>
        <v>5.5165644207609329E-3</v>
      </c>
      <c r="I804" s="31">
        <f>IF(Taxi_journeydata_clean!K803="","",ROUND(ROUNDUP(H804,1),1))</f>
        <v>0.1</v>
      </c>
      <c r="J804" s="32">
        <f>IF(Taxi_journeydata_clean!K803="","",IF(I804&gt;200%,'Taxi_location&amp;demand'!F817,VLOOKUP(I804,'Taxi_location&amp;demand'!$E$5:$F$26,2,FALSE)))</f>
        <v>-9.0899999999999991E-3</v>
      </c>
      <c r="K804" s="32">
        <f>IF(Taxi_journeydata_clean!K803="","",1+J804)</f>
        <v>0.99090999999999996</v>
      </c>
      <c r="M804" s="19">
        <f>IF(Taxi_journeydata_clean!K803="","",F804*(1+R_/EXP(B804)))</f>
        <v>28.406862839829518</v>
      </c>
      <c r="N804" s="30">
        <f>IF(Taxi_journeydata_clean!K803="","",(M804-F804)/F804)</f>
        <v>1.4313462844522697E-2</v>
      </c>
      <c r="O804" s="31">
        <f>IF(Taxi_journeydata_clean!K803="","",ROUND(ROUNDUP(N804,1),1))</f>
        <v>0.1</v>
      </c>
      <c r="P804" s="32">
        <f>IF(Taxi_journeydata_clean!K803="","",IF(O804&gt;200%,'Taxi_location&amp;demand'!F817,VLOOKUP(O804,'Taxi_location&amp;demand'!$E$5:$F$26,2,FALSE)))</f>
        <v>-9.0899999999999991E-3</v>
      </c>
      <c r="Q804" s="32">
        <f>IF(Taxi_journeydata_clean!K803="","",1+P804)</f>
        <v>0.99090999999999996</v>
      </c>
      <c r="S804" t="str">
        <f>IF(Taxi_journeydata_clean!K803="","",VLOOKUP(Taxi_journeydata_clean!G803,'Taxi_location&amp;demand'!$A$5:$B$269,2,FALSE))</f>
        <v>Q</v>
      </c>
      <c r="T804" t="str">
        <f>IF(Taxi_journeydata_clean!K803="","",VLOOKUP(Taxi_journeydata_clean!H803,'Taxi_location&amp;demand'!$A$5:$B$269,2,FALSE))</f>
        <v>Q</v>
      </c>
      <c r="U804" t="str">
        <f>IF(Taxi_journeydata_clean!K803="","",IF(OR(S804="A",T804="A"),"Y","N"))</f>
        <v>N</v>
      </c>
    </row>
    <row r="805" spans="2:21" x14ac:dyDescent="0.35">
      <c r="B805">
        <f>IF(Taxi_journeydata_clean!J804="","",Taxi_journeydata_clean!J804)</f>
        <v>1.22</v>
      </c>
      <c r="C805" s="18">
        <f>IF(Taxi_journeydata_clean!J804="","",Taxi_journeydata_clean!N804)</f>
        <v>10.249999996740371</v>
      </c>
      <c r="D805" s="19">
        <f>IF(Taxi_journeydata_clean!K804="","",Taxi_journeydata_clean!K804)</f>
        <v>8</v>
      </c>
      <c r="F805" s="19">
        <f>IF(Taxi_journeydata_clean!K804="","",Constant+Dist_Mult*Fare_analysis!B805+Dur_Mult*Fare_analysis!C805)</f>
        <v>7.6884999987939366</v>
      </c>
      <c r="G805" s="19">
        <f>IF(Taxi_journeydata_clean!K804="","",F805*(1+1/EXP(B805)))</f>
        <v>9.9583771368331533</v>
      </c>
      <c r="H805" s="30">
        <f>IF(Taxi_journeydata_clean!K804="","",(G805-F805)/F805)</f>
        <v>0.29523016692401416</v>
      </c>
      <c r="I805" s="31">
        <f>IF(Taxi_journeydata_clean!K804="","",ROUND(ROUNDUP(H805,1),1))</f>
        <v>0.3</v>
      </c>
      <c r="J805" s="32">
        <f>IF(Taxi_journeydata_clean!K804="","",IF(I805&gt;200%,'Taxi_location&amp;demand'!F818,VLOOKUP(I805,'Taxi_location&amp;demand'!$E$5:$F$26,2,FALSE)))</f>
        <v>-3.4340000000000002E-2</v>
      </c>
      <c r="K805" s="32">
        <f>IF(Taxi_journeydata_clean!K804="","",1+J805)</f>
        <v>0.96565999999999996</v>
      </c>
      <c r="M805" s="19">
        <f>IF(Taxi_journeydata_clean!K804="","",F805*(1+R_/EXP(B805)))</f>
        <v>13.577999259363693</v>
      </c>
      <c r="N805" s="30">
        <f>IF(Taxi_journeydata_clean!K804="","",(M805-F805)/F805)</f>
        <v>0.76601408096424772</v>
      </c>
      <c r="O805" s="31">
        <f>IF(Taxi_journeydata_clean!K804="","",ROUND(ROUNDUP(N805,1),1))</f>
        <v>0.8</v>
      </c>
      <c r="P805" s="32">
        <f>IF(Taxi_journeydata_clean!K804="","",IF(O805&gt;200%,'Taxi_location&amp;demand'!F818,VLOOKUP(O805,'Taxi_location&amp;demand'!$E$5:$F$26,2,FALSE)))</f>
        <v>-0.1515</v>
      </c>
      <c r="Q805" s="32">
        <f>IF(Taxi_journeydata_clean!K804="","",1+P805)</f>
        <v>0.84850000000000003</v>
      </c>
      <c r="S805" t="str">
        <f>IF(Taxi_journeydata_clean!K804="","",VLOOKUP(Taxi_journeydata_clean!G804,'Taxi_location&amp;demand'!$A$5:$B$269,2,FALSE))</f>
        <v>Q</v>
      </c>
      <c r="T805" t="str">
        <f>IF(Taxi_journeydata_clean!K804="","",VLOOKUP(Taxi_journeydata_clean!H804,'Taxi_location&amp;demand'!$A$5:$B$269,2,FALSE))</f>
        <v>Q</v>
      </c>
      <c r="U805" t="str">
        <f>IF(Taxi_journeydata_clean!K804="","",IF(OR(S805="A",T805="A"),"Y","N"))</f>
        <v>N</v>
      </c>
    </row>
    <row r="806" spans="2:21" x14ac:dyDescent="0.35">
      <c r="B806">
        <f>IF(Taxi_journeydata_clean!J805="","",Taxi_journeydata_clean!J805)</f>
        <v>0.6</v>
      </c>
      <c r="C806" s="18">
        <f>IF(Taxi_journeydata_clean!J805="","",Taxi_journeydata_clean!N805)</f>
        <v>6.0666666703764349</v>
      </c>
      <c r="D806" s="19">
        <f>IF(Taxi_journeydata_clean!K805="","",Taxi_journeydata_clean!K805)</f>
        <v>5.5</v>
      </c>
      <c r="F806" s="19">
        <f>IF(Taxi_journeydata_clean!K805="","",Constant+Dist_Mult*Fare_analysis!B806+Dur_Mult*Fare_analysis!C806)</f>
        <v>5.0246666680392806</v>
      </c>
      <c r="G806" s="19">
        <f>IF(Taxi_journeydata_clean!K805="","",F806*(1+1/EXP(B806)))</f>
        <v>7.7822622029530386</v>
      </c>
      <c r="H806" s="30">
        <f>IF(Taxi_journeydata_clean!K805="","",(G806-F806)/F806)</f>
        <v>0.54881163609402639</v>
      </c>
      <c r="I806" s="31">
        <f>IF(Taxi_journeydata_clean!K805="","",ROUND(ROUNDUP(H806,1),1))</f>
        <v>0.6</v>
      </c>
      <c r="J806" s="32">
        <f>IF(Taxi_journeydata_clean!K805="","",IF(I806&gt;200%,'Taxi_location&amp;demand'!F819,VLOOKUP(I806,'Taxi_location&amp;demand'!$E$5:$F$26,2,FALSE)))</f>
        <v>-8.8880000000000001E-2</v>
      </c>
      <c r="K806" s="32">
        <f>IF(Taxi_journeydata_clean!K805="","",1+J806)</f>
        <v>0.91112000000000004</v>
      </c>
      <c r="M806" s="19">
        <f>IF(Taxi_journeydata_clean!K805="","",F806*(1+R_/EXP(B806)))</f>
        <v>12.179616419132129</v>
      </c>
      <c r="N806" s="30">
        <f>IF(Taxi_journeydata_clean!K805="","",(M806-F806)/F806)</f>
        <v>1.4239650555535945</v>
      </c>
      <c r="O806" s="31">
        <f>IF(Taxi_journeydata_clean!K805="","",ROUND(ROUNDUP(N806,1),1))</f>
        <v>1.5</v>
      </c>
      <c r="P806" s="32">
        <f>IF(Taxi_journeydata_clean!K805="","",IF(O806&gt;200%,'Taxi_location&amp;demand'!F819,VLOOKUP(O806,'Taxi_location&amp;demand'!$E$5:$F$26,2,FALSE)))</f>
        <v>-0.60599999999999998</v>
      </c>
      <c r="Q806" s="32">
        <f>IF(Taxi_journeydata_clean!K805="","",1+P806)</f>
        <v>0.39400000000000002</v>
      </c>
      <c r="S806" t="str">
        <f>IF(Taxi_journeydata_clean!K805="","",VLOOKUP(Taxi_journeydata_clean!G805,'Taxi_location&amp;demand'!$A$5:$B$269,2,FALSE))</f>
        <v>A</v>
      </c>
      <c r="T806" t="str">
        <f>IF(Taxi_journeydata_clean!K805="","",VLOOKUP(Taxi_journeydata_clean!H805,'Taxi_location&amp;demand'!$A$5:$B$269,2,FALSE))</f>
        <v>A</v>
      </c>
      <c r="U806" t="str">
        <f>IF(Taxi_journeydata_clean!K805="","",IF(OR(S806="A",T806="A"),"Y","N"))</f>
        <v>Y</v>
      </c>
    </row>
    <row r="807" spans="2:21" x14ac:dyDescent="0.35">
      <c r="B807">
        <f>IF(Taxi_journeydata_clean!J806="","",Taxi_journeydata_clean!J806)</f>
        <v>1.2</v>
      </c>
      <c r="C807" s="18">
        <f>IF(Taxi_journeydata_clean!J806="","",Taxi_journeydata_clean!N806)</f>
        <v>7.1833333361428231</v>
      </c>
      <c r="D807" s="19">
        <f>IF(Taxi_journeydata_clean!K806="","",Taxi_journeydata_clean!K806)</f>
        <v>7</v>
      </c>
      <c r="F807" s="19">
        <f>IF(Taxi_journeydata_clean!K806="","",Constant+Dist_Mult*Fare_analysis!B807+Dur_Mult*Fare_analysis!C807)</f>
        <v>6.5178333343728454</v>
      </c>
      <c r="G807" s="19">
        <f>IF(Taxi_journeydata_clean!K806="","",F807*(1+1/EXP(B807)))</f>
        <v>8.4809670088943552</v>
      </c>
      <c r="H807" s="30">
        <f>IF(Taxi_journeydata_clean!K806="","",(G807-F807)/F807)</f>
        <v>0.30119421191220214</v>
      </c>
      <c r="I807" s="31">
        <f>IF(Taxi_journeydata_clean!K806="","",ROUND(ROUNDUP(H807,1),1))</f>
        <v>0.4</v>
      </c>
      <c r="J807" s="32">
        <f>IF(Taxi_journeydata_clean!K806="","",IF(I807&gt;200%,'Taxi_location&amp;demand'!F820,VLOOKUP(I807,'Taxi_location&amp;demand'!$E$5:$F$26,2,FALSE)))</f>
        <v>-4.6460000000000001E-2</v>
      </c>
      <c r="K807" s="32">
        <f>IF(Taxi_journeydata_clean!K806="","",1+J807)</f>
        <v>0.95354000000000005</v>
      </c>
      <c r="M807" s="19">
        <f>IF(Taxi_journeydata_clean!K806="","",F807*(1+R_/EXP(B807)))</f>
        <v>11.611445728954472</v>
      </c>
      <c r="N807" s="30">
        <f>IF(Taxi_journeydata_clean!K806="","",(M807-F807)/F807)</f>
        <v>0.78148859187908959</v>
      </c>
      <c r="O807" s="31">
        <f>IF(Taxi_journeydata_clean!K806="","",ROUND(ROUNDUP(N807,1),1))</f>
        <v>0.8</v>
      </c>
      <c r="P807" s="32">
        <f>IF(Taxi_journeydata_clean!K806="","",IF(O807&gt;200%,'Taxi_location&amp;demand'!F820,VLOOKUP(O807,'Taxi_location&amp;demand'!$E$5:$F$26,2,FALSE)))</f>
        <v>-0.1515</v>
      </c>
      <c r="Q807" s="32">
        <f>IF(Taxi_journeydata_clean!K806="","",1+P807)</f>
        <v>0.84850000000000003</v>
      </c>
      <c r="S807" t="str">
        <f>IF(Taxi_journeydata_clean!K806="","",VLOOKUP(Taxi_journeydata_clean!G806,'Taxi_location&amp;demand'!$A$5:$B$269,2,FALSE))</f>
        <v>A</v>
      </c>
      <c r="T807" t="str">
        <f>IF(Taxi_journeydata_clean!K806="","",VLOOKUP(Taxi_journeydata_clean!H806,'Taxi_location&amp;demand'!$A$5:$B$269,2,FALSE))</f>
        <v>A</v>
      </c>
      <c r="U807" t="str">
        <f>IF(Taxi_journeydata_clean!K806="","",IF(OR(S807="A",T807="A"),"Y","N"))</f>
        <v>Y</v>
      </c>
    </row>
    <row r="808" spans="2:21" x14ac:dyDescent="0.35">
      <c r="B808">
        <f>IF(Taxi_journeydata_clean!J807="","",Taxi_journeydata_clean!J807)</f>
        <v>9.9</v>
      </c>
      <c r="C808" s="18">
        <f>IF(Taxi_journeydata_clean!J807="","",Taxi_journeydata_clean!N807)</f>
        <v>30.96666666562669</v>
      </c>
      <c r="D808" s="19">
        <f>IF(Taxi_journeydata_clean!K807="","",Taxi_journeydata_clean!K807)</f>
        <v>29.5</v>
      </c>
      <c r="F808" s="19">
        <f>IF(Taxi_journeydata_clean!K807="","",Constant+Dist_Mult*Fare_analysis!B808+Dur_Mult*Fare_analysis!C808)</f>
        <v>30.977666666281877</v>
      </c>
      <c r="G808" s="19">
        <f>IF(Taxi_journeydata_clean!K807="","",F808*(1+1/EXP(B808)))</f>
        <v>30.979220960857702</v>
      </c>
      <c r="H808" s="30">
        <f>IF(Taxi_journeydata_clean!K807="","",(G808-F808)/F808)</f>
        <v>5.0174682056262215E-5</v>
      </c>
      <c r="I808" s="31">
        <f>IF(Taxi_journeydata_clean!K807="","",ROUND(ROUNDUP(H808,1),1))</f>
        <v>0.1</v>
      </c>
      <c r="J808" s="32">
        <f>IF(Taxi_journeydata_clean!K807="","",IF(I808&gt;200%,'Taxi_location&amp;demand'!F821,VLOOKUP(I808,'Taxi_location&amp;demand'!$E$5:$F$26,2,FALSE)))</f>
        <v>-9.0899999999999991E-3</v>
      </c>
      <c r="K808" s="32">
        <f>IF(Taxi_journeydata_clean!K807="","",1+J808)</f>
        <v>0.99090999999999996</v>
      </c>
      <c r="M808" s="19">
        <f>IF(Taxi_journeydata_clean!K807="","",F808*(1+R_/EXP(B808)))</f>
        <v>30.981699491055345</v>
      </c>
      <c r="N808" s="30">
        <f>IF(Taxi_journeydata_clean!K807="","",(M808-F808)/F808)</f>
        <v>1.301849108557092E-4</v>
      </c>
      <c r="O808" s="31">
        <f>IF(Taxi_journeydata_clean!K807="","",ROUND(ROUNDUP(N808,1),1))</f>
        <v>0.1</v>
      </c>
      <c r="P808" s="32">
        <f>IF(Taxi_journeydata_clean!K807="","",IF(O808&gt;200%,'Taxi_location&amp;demand'!F821,VLOOKUP(O808,'Taxi_location&amp;demand'!$E$5:$F$26,2,FALSE)))</f>
        <v>-9.0899999999999991E-3</v>
      </c>
      <c r="Q808" s="32">
        <f>IF(Taxi_journeydata_clean!K807="","",1+P808)</f>
        <v>0.99090999999999996</v>
      </c>
      <c r="S808" t="str">
        <f>IF(Taxi_journeydata_clean!K807="","",VLOOKUP(Taxi_journeydata_clean!G807,'Taxi_location&amp;demand'!$A$5:$B$269,2,FALSE))</f>
        <v>Q</v>
      </c>
      <c r="T808" t="str">
        <f>IF(Taxi_journeydata_clean!K807="","",VLOOKUP(Taxi_journeydata_clean!H807,'Taxi_location&amp;demand'!$A$5:$B$269,2,FALSE))</f>
        <v>Q</v>
      </c>
      <c r="U808" t="str">
        <f>IF(Taxi_journeydata_clean!K807="","",IF(OR(S808="A",T808="A"),"Y","N"))</f>
        <v>N</v>
      </c>
    </row>
    <row r="809" spans="2:21" x14ac:dyDescent="0.35">
      <c r="B809">
        <f>IF(Taxi_journeydata_clean!J808="","",Taxi_journeydata_clean!J808)</f>
        <v>1.4</v>
      </c>
      <c r="C809" s="18">
        <f>IF(Taxi_journeydata_clean!J808="","",Taxi_journeydata_clean!N808)</f>
        <v>17.81666666152887</v>
      </c>
      <c r="D809" s="19">
        <f>IF(Taxi_journeydata_clean!K808="","",Taxi_journeydata_clean!K808)</f>
        <v>11.5</v>
      </c>
      <c r="F809" s="19">
        <f>IF(Taxi_journeydata_clean!K808="","",Constant+Dist_Mult*Fare_analysis!B809+Dur_Mult*Fare_analysis!C809)</f>
        <v>10.812166664765682</v>
      </c>
      <c r="G809" s="19">
        <f>IF(Taxi_journeydata_clean!K808="","",F809*(1+1/EXP(B809)))</f>
        <v>13.478414137927546</v>
      </c>
      <c r="H809" s="30">
        <f>IF(Taxi_journeydata_clean!K808="","",(G809-F809)/F809)</f>
        <v>0.2465969639416066</v>
      </c>
      <c r="I809" s="31">
        <f>IF(Taxi_journeydata_clean!K808="","",ROUND(ROUNDUP(H809,1),1))</f>
        <v>0.3</v>
      </c>
      <c r="J809" s="32">
        <f>IF(Taxi_journeydata_clean!K808="","",IF(I809&gt;200%,'Taxi_location&amp;demand'!F822,VLOOKUP(I809,'Taxi_location&amp;demand'!$E$5:$F$26,2,FALSE)))</f>
        <v>-3.4340000000000002E-2</v>
      </c>
      <c r="K809" s="32">
        <f>IF(Taxi_journeydata_clean!K808="","",1+J809)</f>
        <v>0.96565999999999996</v>
      </c>
      <c r="M809" s="19">
        <f>IF(Taxi_journeydata_clean!K808="","",F809*(1+R_/EXP(B809)))</f>
        <v>17.730101674784482</v>
      </c>
      <c r="N809" s="30">
        <f>IF(Taxi_journeydata_clean!K808="","",(M809-F809)/F809)</f>
        <v>0.63982874335101858</v>
      </c>
      <c r="O809" s="31">
        <f>IF(Taxi_journeydata_clean!K808="","",ROUND(ROUNDUP(N809,1),1))</f>
        <v>0.7</v>
      </c>
      <c r="P809" s="32">
        <f>IF(Taxi_journeydata_clean!K808="","",IF(O809&gt;200%,'Taxi_location&amp;demand'!F822,VLOOKUP(O809,'Taxi_location&amp;demand'!$E$5:$F$26,2,FALSE)))</f>
        <v>-0.1111</v>
      </c>
      <c r="Q809" s="32">
        <f>IF(Taxi_journeydata_clean!K808="","",1+P809)</f>
        <v>0.88890000000000002</v>
      </c>
      <c r="S809" t="str">
        <f>IF(Taxi_journeydata_clean!K808="","",VLOOKUP(Taxi_journeydata_clean!G808,'Taxi_location&amp;demand'!$A$5:$B$269,2,FALSE))</f>
        <v>Q</v>
      </c>
      <c r="T809" t="str">
        <f>IF(Taxi_journeydata_clean!K808="","",VLOOKUP(Taxi_journeydata_clean!H808,'Taxi_location&amp;demand'!$A$5:$B$269,2,FALSE))</f>
        <v>Q</v>
      </c>
      <c r="U809" t="str">
        <f>IF(Taxi_journeydata_clean!K808="","",IF(OR(S809="A",T809="A"),"Y","N"))</f>
        <v>N</v>
      </c>
    </row>
    <row r="810" spans="2:21" x14ac:dyDescent="0.35">
      <c r="B810">
        <f>IF(Taxi_journeydata_clean!J809="","",Taxi_journeydata_clean!J809)</f>
        <v>1.5</v>
      </c>
      <c r="C810" s="18">
        <f>IF(Taxi_journeydata_clean!J809="","",Taxi_journeydata_clean!N809)</f>
        <v>7.8000000002793968</v>
      </c>
      <c r="D810" s="19">
        <f>IF(Taxi_journeydata_clean!K809="","",Taxi_journeydata_clean!K809)</f>
        <v>7.5</v>
      </c>
      <c r="F810" s="19">
        <f>IF(Taxi_journeydata_clean!K809="","",Constant+Dist_Mult*Fare_analysis!B810+Dur_Mult*Fare_analysis!C810)</f>
        <v>7.2860000001033773</v>
      </c>
      <c r="G810" s="19">
        <f>IF(Taxi_journeydata_clean!K809="","",F810*(1+1/EXP(B810)))</f>
        <v>8.9117263469679049</v>
      </c>
      <c r="H810" s="30">
        <f>IF(Taxi_journeydata_clean!K809="","",(G810-F810)/F810)</f>
        <v>0.22313016014842998</v>
      </c>
      <c r="I810" s="31">
        <f>IF(Taxi_journeydata_clean!K809="","",ROUND(ROUNDUP(H810,1),1))</f>
        <v>0.3</v>
      </c>
      <c r="J810" s="32">
        <f>IF(Taxi_journeydata_clean!K809="","",IF(I810&gt;200%,'Taxi_location&amp;demand'!F823,VLOOKUP(I810,'Taxi_location&amp;demand'!$E$5:$F$26,2,FALSE)))</f>
        <v>-3.4340000000000002E-2</v>
      </c>
      <c r="K810" s="32">
        <f>IF(Taxi_journeydata_clean!K809="","",1+J810)</f>
        <v>0.96565999999999996</v>
      </c>
      <c r="M810" s="19">
        <f>IF(Taxi_journeydata_clean!K809="","",F810*(1+R_/EXP(B810)))</f>
        <v>11.504164039597738</v>
      </c>
      <c r="N810" s="30">
        <f>IF(Taxi_journeydata_clean!K809="","",(M810-F810)/F810)</f>
        <v>0.57894098811892825</v>
      </c>
      <c r="O810" s="31">
        <f>IF(Taxi_journeydata_clean!K809="","",ROUND(ROUNDUP(N810,1),1))</f>
        <v>0.6</v>
      </c>
      <c r="P810" s="32">
        <f>IF(Taxi_journeydata_clean!K809="","",IF(O810&gt;200%,'Taxi_location&amp;demand'!F823,VLOOKUP(O810,'Taxi_location&amp;demand'!$E$5:$F$26,2,FALSE)))</f>
        <v>-8.8880000000000001E-2</v>
      </c>
      <c r="Q810" s="32">
        <f>IF(Taxi_journeydata_clean!K809="","",1+P810)</f>
        <v>0.91112000000000004</v>
      </c>
      <c r="S810" t="str">
        <f>IF(Taxi_journeydata_clean!K809="","",VLOOKUP(Taxi_journeydata_clean!G809,'Taxi_location&amp;demand'!$A$5:$B$269,2,FALSE))</f>
        <v>A</v>
      </c>
      <c r="T810" t="str">
        <f>IF(Taxi_journeydata_clean!K809="","",VLOOKUP(Taxi_journeydata_clean!H809,'Taxi_location&amp;demand'!$A$5:$B$269,2,FALSE))</f>
        <v>A</v>
      </c>
      <c r="U810" t="str">
        <f>IF(Taxi_journeydata_clean!K809="","",IF(OR(S810="A",T810="A"),"Y","N"))</f>
        <v>Y</v>
      </c>
    </row>
    <row r="811" spans="2:21" x14ac:dyDescent="0.35">
      <c r="B811">
        <f>IF(Taxi_journeydata_clean!J810="","",Taxi_journeydata_clean!J810)</f>
        <v>1.44</v>
      </c>
      <c r="C811" s="18">
        <f>IF(Taxi_journeydata_clean!J810="","",Taxi_journeydata_clean!N810)</f>
        <v>13.150000004097819</v>
      </c>
      <c r="D811" s="19">
        <f>IF(Taxi_journeydata_clean!K810="","",Taxi_journeydata_clean!K810)</f>
        <v>9.5</v>
      </c>
      <c r="F811" s="19">
        <f>IF(Taxi_journeydata_clean!K810="","",Constant+Dist_Mult*Fare_analysis!B811+Dur_Mult*Fare_analysis!C811)</f>
        <v>9.157500001516194</v>
      </c>
      <c r="G811" s="19">
        <f>IF(Taxi_journeydata_clean!K810="","",F811*(1+1/EXP(B811)))</f>
        <v>11.327165952006952</v>
      </c>
      <c r="H811" s="30">
        <f>IF(Taxi_journeydata_clean!K810="","",(G811-F811)/F811)</f>
        <v>0.23692775868212174</v>
      </c>
      <c r="I811" s="31">
        <f>IF(Taxi_journeydata_clean!K810="","",ROUND(ROUNDUP(H811,1),1))</f>
        <v>0.3</v>
      </c>
      <c r="J811" s="32">
        <f>IF(Taxi_journeydata_clean!K810="","",IF(I811&gt;200%,'Taxi_location&amp;demand'!F824,VLOOKUP(I811,'Taxi_location&amp;demand'!$E$5:$F$26,2,FALSE)))</f>
        <v>-3.4340000000000002E-2</v>
      </c>
      <c r="K811" s="32">
        <f>IF(Taxi_journeydata_clean!K810="","",1+J811)</f>
        <v>0.96565999999999996</v>
      </c>
      <c r="M811" s="19">
        <f>IF(Taxi_journeydata_clean!K810="","",F811*(1+R_/EXP(B811)))</f>
        <v>14.786987957915855</v>
      </c>
      <c r="N811" s="30">
        <f>IF(Taxi_journeydata_clean!K810="","",(M811-F811)/F811)</f>
        <v>0.61474069947776078</v>
      </c>
      <c r="O811" s="31">
        <f>IF(Taxi_journeydata_clean!K810="","",ROUND(ROUNDUP(N811,1),1))</f>
        <v>0.7</v>
      </c>
      <c r="P811" s="32">
        <f>IF(Taxi_journeydata_clean!K810="","",IF(O811&gt;200%,'Taxi_location&amp;demand'!F824,VLOOKUP(O811,'Taxi_location&amp;demand'!$E$5:$F$26,2,FALSE)))</f>
        <v>-0.1111</v>
      </c>
      <c r="Q811" s="32">
        <f>IF(Taxi_journeydata_clean!K810="","",1+P811)</f>
        <v>0.88890000000000002</v>
      </c>
      <c r="S811" t="str">
        <f>IF(Taxi_journeydata_clean!K810="","",VLOOKUP(Taxi_journeydata_clean!G810,'Taxi_location&amp;demand'!$A$5:$B$269,2,FALSE))</f>
        <v>A</v>
      </c>
      <c r="T811" t="str">
        <f>IF(Taxi_journeydata_clean!K810="","",VLOOKUP(Taxi_journeydata_clean!H810,'Taxi_location&amp;demand'!$A$5:$B$269,2,FALSE))</f>
        <v>A</v>
      </c>
      <c r="U811" t="str">
        <f>IF(Taxi_journeydata_clean!K810="","",IF(OR(S811="A",T811="A"),"Y","N"))</f>
        <v>Y</v>
      </c>
    </row>
    <row r="812" spans="2:21" x14ac:dyDescent="0.35">
      <c r="B812">
        <f>IF(Taxi_journeydata_clean!J811="","",Taxi_journeydata_clean!J811)</f>
        <v>1.7</v>
      </c>
      <c r="C812" s="18">
        <f>IF(Taxi_journeydata_clean!J811="","",Taxi_journeydata_clean!N811)</f>
        <v>10.699999997159466</v>
      </c>
      <c r="D812" s="19">
        <f>IF(Taxi_journeydata_clean!K811="","",Taxi_journeydata_clean!K811)</f>
        <v>9</v>
      </c>
      <c r="F812" s="19">
        <f>IF(Taxi_journeydata_clean!K811="","",Constant+Dist_Mult*Fare_analysis!B812+Dur_Mult*Fare_analysis!C812)</f>
        <v>8.7189999989490019</v>
      </c>
      <c r="G812" s="19">
        <f>IF(Taxi_journeydata_clean!K811="","",F812*(1+1/EXP(B812)))</f>
        <v>10.311817644972797</v>
      </c>
      <c r="H812" s="30">
        <f>IF(Taxi_journeydata_clean!K811="","",(G812-F812)/F812)</f>
        <v>0.1826835240527348</v>
      </c>
      <c r="I812" s="31">
        <f>IF(Taxi_journeydata_clean!K811="","",ROUND(ROUNDUP(H812,1),1))</f>
        <v>0.2</v>
      </c>
      <c r="J812" s="32">
        <f>IF(Taxi_journeydata_clean!K811="","",IF(I812&gt;200%,'Taxi_location&amp;demand'!F825,VLOOKUP(I812,'Taxi_location&amp;demand'!$E$5:$F$26,2,FALSE)))</f>
        <v>-2.1210000000000003E-2</v>
      </c>
      <c r="K812" s="32">
        <f>IF(Taxi_journeydata_clean!K811="","",1+J812)</f>
        <v>0.97879000000000005</v>
      </c>
      <c r="M812" s="19">
        <f>IF(Taxi_journeydata_clean!K811="","",F812*(1+R_/EXP(B812)))</f>
        <v>12.851778020839241</v>
      </c>
      <c r="N812" s="30">
        <f>IF(Taxi_journeydata_clean!K811="","",(M812-F812)/F812)</f>
        <v>0.47399679119032101</v>
      </c>
      <c r="O812" s="31">
        <f>IF(Taxi_journeydata_clean!K811="","",ROUND(ROUNDUP(N812,1),1))</f>
        <v>0.5</v>
      </c>
      <c r="P812" s="32">
        <f>IF(Taxi_journeydata_clean!K811="","",IF(O812&gt;200%,'Taxi_location&amp;demand'!F825,VLOOKUP(O812,'Taxi_location&amp;demand'!$E$5:$F$26,2,FALSE)))</f>
        <v>-6.7670000000000008E-2</v>
      </c>
      <c r="Q812" s="32">
        <f>IF(Taxi_journeydata_clean!K811="","",1+P812)</f>
        <v>0.93232999999999999</v>
      </c>
      <c r="S812" t="str">
        <f>IF(Taxi_journeydata_clean!K811="","",VLOOKUP(Taxi_journeydata_clean!G811,'Taxi_location&amp;demand'!$A$5:$B$269,2,FALSE))</f>
        <v>A</v>
      </c>
      <c r="T812" t="str">
        <f>IF(Taxi_journeydata_clean!K811="","",VLOOKUP(Taxi_journeydata_clean!H811,'Taxi_location&amp;demand'!$A$5:$B$269,2,FALSE))</f>
        <v>A</v>
      </c>
      <c r="U812" t="str">
        <f>IF(Taxi_journeydata_clean!K811="","",IF(OR(S812="A",T812="A"),"Y","N"))</f>
        <v>Y</v>
      </c>
    </row>
    <row r="813" spans="2:21" x14ac:dyDescent="0.35">
      <c r="B813">
        <f>IF(Taxi_journeydata_clean!J812="","",Taxi_journeydata_clean!J812)</f>
        <v>1.48</v>
      </c>
      <c r="C813" s="18">
        <f>IF(Taxi_journeydata_clean!J812="","",Taxi_journeydata_clean!N812)</f>
        <v>6.1000000010244548</v>
      </c>
      <c r="D813" s="19">
        <f>IF(Taxi_journeydata_clean!K812="","",Taxi_journeydata_clean!K812)</f>
        <v>7</v>
      </c>
      <c r="F813" s="19">
        <f>IF(Taxi_journeydata_clean!K812="","",Constant+Dist_Mult*Fare_analysis!B813+Dur_Mult*Fare_analysis!C813)</f>
        <v>6.6210000003790483</v>
      </c>
      <c r="G813" s="19">
        <f>IF(Taxi_journeydata_clean!K812="","",F813*(1+1/EXP(B813)))</f>
        <v>8.1281891352545586</v>
      </c>
      <c r="H813" s="30">
        <f>IF(Taxi_journeydata_clean!K812="","",(G813-F813)/F813)</f>
        <v>0.22763768838381279</v>
      </c>
      <c r="I813" s="31">
        <f>IF(Taxi_journeydata_clean!K812="","",ROUND(ROUNDUP(H813,1),1))</f>
        <v>0.3</v>
      </c>
      <c r="J813" s="32">
        <f>IF(Taxi_journeydata_clean!K812="","",IF(I813&gt;200%,'Taxi_location&amp;demand'!F826,VLOOKUP(I813,'Taxi_location&amp;demand'!$E$5:$F$26,2,FALSE)))</f>
        <v>-3.4340000000000002E-2</v>
      </c>
      <c r="K813" s="32">
        <f>IF(Taxi_journeydata_clean!K812="","",1+J813)</f>
        <v>0.96565999999999996</v>
      </c>
      <c r="M813" s="19">
        <f>IF(Taxi_journeydata_clean!K812="","",F813*(1+R_/EXP(B813)))</f>
        <v>10.531603418789585</v>
      </c>
      <c r="N813" s="30">
        <f>IF(Taxi_journeydata_clean!K812="","",(M813-F813)/F813)</f>
        <v>0.59063637187534468</v>
      </c>
      <c r="O813" s="31">
        <f>IF(Taxi_journeydata_clean!K812="","",ROUND(ROUNDUP(N813,1),1))</f>
        <v>0.6</v>
      </c>
      <c r="P813" s="32">
        <f>IF(Taxi_journeydata_clean!K812="","",IF(O813&gt;200%,'Taxi_location&amp;demand'!F826,VLOOKUP(O813,'Taxi_location&amp;demand'!$E$5:$F$26,2,FALSE)))</f>
        <v>-8.8880000000000001E-2</v>
      </c>
      <c r="Q813" s="32">
        <f>IF(Taxi_journeydata_clean!K812="","",1+P813)</f>
        <v>0.91112000000000004</v>
      </c>
      <c r="S813" t="str">
        <f>IF(Taxi_journeydata_clean!K812="","",VLOOKUP(Taxi_journeydata_clean!G812,'Taxi_location&amp;demand'!$A$5:$B$269,2,FALSE))</f>
        <v>A</v>
      </c>
      <c r="T813" t="str">
        <f>IF(Taxi_journeydata_clean!K812="","",VLOOKUP(Taxi_journeydata_clean!H812,'Taxi_location&amp;demand'!$A$5:$B$269,2,FALSE))</f>
        <v>A</v>
      </c>
      <c r="U813" t="str">
        <f>IF(Taxi_journeydata_clean!K812="","",IF(OR(S813="A",T813="A"),"Y","N"))</f>
        <v>Y</v>
      </c>
    </row>
    <row r="814" spans="2:21" x14ac:dyDescent="0.35">
      <c r="B814">
        <f>IF(Taxi_journeydata_clean!J813="","",Taxi_journeydata_clean!J813)</f>
        <v>1.03</v>
      </c>
      <c r="C814" s="18">
        <f>IF(Taxi_journeydata_clean!J813="","",Taxi_journeydata_clean!N813)</f>
        <v>10.066666662460193</v>
      </c>
      <c r="D814" s="19">
        <f>IF(Taxi_journeydata_clean!K813="","",Taxi_journeydata_clean!K813)</f>
        <v>8</v>
      </c>
      <c r="F814" s="19">
        <f>IF(Taxi_journeydata_clean!K813="","",Constant+Dist_Mult*Fare_analysis!B814+Dur_Mult*Fare_analysis!C814)</f>
        <v>7.278666665110272</v>
      </c>
      <c r="G814" s="19">
        <f>IF(Taxi_journeydata_clean!K813="","",F814*(1+1/EXP(B814)))</f>
        <v>9.8772013282172626</v>
      </c>
      <c r="H814" s="30">
        <f>IF(Taxi_journeydata_clean!K813="","",(G814-F814)/F814)</f>
        <v>0.35700696056914738</v>
      </c>
      <c r="I814" s="31">
        <f>IF(Taxi_journeydata_clean!K813="","",ROUND(ROUNDUP(H814,1),1))</f>
        <v>0.4</v>
      </c>
      <c r="J814" s="32">
        <f>IF(Taxi_journeydata_clean!K813="","",IF(I814&gt;200%,'Taxi_location&amp;demand'!F827,VLOOKUP(I814,'Taxi_location&amp;demand'!$E$5:$F$26,2,FALSE)))</f>
        <v>-4.6460000000000001E-2</v>
      </c>
      <c r="K814" s="32">
        <f>IF(Taxi_journeydata_clean!K813="","",1+J814)</f>
        <v>0.95354000000000005</v>
      </c>
      <c r="M814" s="19">
        <f>IF(Taxi_journeydata_clean!K813="","",F814*(1+R_/EXP(B814)))</f>
        <v>14.02091174986124</v>
      </c>
      <c r="N814" s="30">
        <f>IF(Taxi_journeydata_clean!K813="","",(M814-F814)/F814)</f>
        <v>0.92630221920580591</v>
      </c>
      <c r="O814" s="31">
        <f>IF(Taxi_journeydata_clean!K813="","",ROUND(ROUNDUP(N814,1),1))</f>
        <v>1</v>
      </c>
      <c r="P814" s="32">
        <f>IF(Taxi_journeydata_clean!K813="","",IF(O814&gt;200%,'Taxi_location&amp;demand'!F827,VLOOKUP(O814,'Taxi_location&amp;demand'!$E$5:$F$26,2,FALSE)))</f>
        <v>-0.28280000000000005</v>
      </c>
      <c r="Q814" s="32">
        <f>IF(Taxi_journeydata_clean!K813="","",1+P814)</f>
        <v>0.71719999999999995</v>
      </c>
      <c r="S814" t="str">
        <f>IF(Taxi_journeydata_clean!K813="","",VLOOKUP(Taxi_journeydata_clean!G813,'Taxi_location&amp;demand'!$A$5:$B$269,2,FALSE))</f>
        <v>B</v>
      </c>
      <c r="T814" t="str">
        <f>IF(Taxi_journeydata_clean!K813="","",VLOOKUP(Taxi_journeydata_clean!H813,'Taxi_location&amp;demand'!$A$5:$B$269,2,FALSE))</f>
        <v>B</v>
      </c>
      <c r="U814" t="str">
        <f>IF(Taxi_journeydata_clean!K813="","",IF(OR(S814="A",T814="A"),"Y","N"))</f>
        <v>N</v>
      </c>
    </row>
    <row r="815" spans="2:21" x14ac:dyDescent="0.35">
      <c r="B815">
        <f>IF(Taxi_journeydata_clean!J814="","",Taxi_journeydata_clean!J814)</f>
        <v>0.75</v>
      </c>
      <c r="C815" s="18">
        <f>IF(Taxi_journeydata_clean!J814="","",Taxi_journeydata_clean!N814)</f>
        <v>5.8999999961815774</v>
      </c>
      <c r="D815" s="19">
        <f>IF(Taxi_journeydata_clean!K814="","",Taxi_journeydata_clean!K814)</f>
        <v>5.5</v>
      </c>
      <c r="F815" s="19">
        <f>IF(Taxi_journeydata_clean!K814="","",Constant+Dist_Mult*Fare_analysis!B815+Dur_Mult*Fare_analysis!C815)</f>
        <v>5.232999998587184</v>
      </c>
      <c r="G815" s="19">
        <f>IF(Taxi_journeydata_clean!K814="","",F815*(1+1/EXP(B815)))</f>
        <v>7.7048941684135475</v>
      </c>
      <c r="H815" s="30">
        <f>IF(Taxi_journeydata_clean!K814="","",(G815-F815)/F815)</f>
        <v>0.4723665527410148</v>
      </c>
      <c r="I815" s="31">
        <f>IF(Taxi_journeydata_clean!K814="","",ROUND(ROUNDUP(H815,1),1))</f>
        <v>0.5</v>
      </c>
      <c r="J815" s="32">
        <f>IF(Taxi_journeydata_clean!K814="","",IF(I815&gt;200%,'Taxi_location&amp;demand'!F828,VLOOKUP(I815,'Taxi_location&amp;demand'!$E$5:$F$26,2,FALSE)))</f>
        <v>-6.7670000000000008E-2</v>
      </c>
      <c r="K815" s="32">
        <f>IF(Taxi_journeydata_clean!K814="","",1+J815)</f>
        <v>0.93232999999999999</v>
      </c>
      <c r="M815" s="19">
        <f>IF(Taxi_journeydata_clean!K814="","",F815*(1+R_/EXP(B815)))</f>
        <v>11.646659417164726</v>
      </c>
      <c r="N815" s="30">
        <f>IF(Taxi_journeydata_clean!K814="","",(M815-F815)/F815)</f>
        <v>1.2256180814655293</v>
      </c>
      <c r="O815" s="31">
        <f>IF(Taxi_journeydata_clean!K814="","",ROUND(ROUNDUP(N815,1),1))</f>
        <v>1.3</v>
      </c>
      <c r="P815" s="32">
        <f>IF(Taxi_journeydata_clean!K814="","",IF(O815&gt;200%,'Taxi_location&amp;demand'!F828,VLOOKUP(O815,'Taxi_location&amp;demand'!$E$5:$F$26,2,FALSE)))</f>
        <v>-0.47469999999999996</v>
      </c>
      <c r="Q815" s="32">
        <f>IF(Taxi_journeydata_clean!K814="","",1+P815)</f>
        <v>0.5253000000000001</v>
      </c>
      <c r="S815" t="str">
        <f>IF(Taxi_journeydata_clean!K814="","",VLOOKUP(Taxi_journeydata_clean!G814,'Taxi_location&amp;demand'!$A$5:$B$269,2,FALSE))</f>
        <v>Q</v>
      </c>
      <c r="T815" t="str">
        <f>IF(Taxi_journeydata_clean!K814="","",VLOOKUP(Taxi_journeydata_clean!H814,'Taxi_location&amp;demand'!$A$5:$B$269,2,FALSE))</f>
        <v>Q</v>
      </c>
      <c r="U815" t="str">
        <f>IF(Taxi_journeydata_clean!K814="","",IF(OR(S815="A",T815="A"),"Y","N"))</f>
        <v>N</v>
      </c>
    </row>
    <row r="816" spans="2:21" x14ac:dyDescent="0.35">
      <c r="B816">
        <f>IF(Taxi_journeydata_clean!J815="","",Taxi_journeydata_clean!J815)</f>
        <v>0.88</v>
      </c>
      <c r="C816" s="18">
        <f>IF(Taxi_journeydata_clean!J815="","",Taxi_journeydata_clean!N815)</f>
        <v>2.9166666674427688</v>
      </c>
      <c r="D816" s="19">
        <f>IF(Taxi_journeydata_clean!K815="","",Taxi_journeydata_clean!K815)</f>
        <v>5</v>
      </c>
      <c r="F816" s="19">
        <f>IF(Taxi_journeydata_clean!K815="","",Constant+Dist_Mult*Fare_analysis!B816+Dur_Mult*Fare_analysis!C816)</f>
        <v>4.3631666669538243</v>
      </c>
      <c r="G816" s="19">
        <f>IF(Taxi_journeydata_clean!K815="","",F816*(1+1/EXP(B816)))</f>
        <v>6.1729336412249518</v>
      </c>
      <c r="H816" s="30">
        <f>IF(Taxi_journeydata_clean!K815="","",(G816-F816)/F816)</f>
        <v>0.41478291168158132</v>
      </c>
      <c r="I816" s="31">
        <f>IF(Taxi_journeydata_clean!K815="","",ROUND(ROUNDUP(H816,1),1))</f>
        <v>0.5</v>
      </c>
      <c r="J816" s="32">
        <f>IF(Taxi_journeydata_clean!K815="","",IF(I816&gt;200%,'Taxi_location&amp;demand'!F829,VLOOKUP(I816,'Taxi_location&amp;demand'!$E$5:$F$26,2,FALSE)))</f>
        <v>-6.7670000000000008E-2</v>
      </c>
      <c r="K816" s="32">
        <f>IF(Taxi_journeydata_clean!K815="","",1+J816)</f>
        <v>0.93232999999999999</v>
      </c>
      <c r="M816" s="19">
        <f>IF(Taxi_journeydata_clean!K815="","",F816*(1+R_/EXP(B816)))</f>
        <v>9.0588486834618163</v>
      </c>
      <c r="N816" s="30">
        <f>IF(Taxi_journeydata_clean!K815="","",(M816-F816)/F816)</f>
        <v>1.0762096373885062</v>
      </c>
      <c r="O816" s="31">
        <f>IF(Taxi_journeydata_clean!K815="","",ROUND(ROUNDUP(N816,1),1))</f>
        <v>1.1000000000000001</v>
      </c>
      <c r="P816" s="32">
        <f>IF(Taxi_journeydata_clean!K815="","",IF(O816&gt;200%,'Taxi_location&amp;demand'!F829,VLOOKUP(O816,'Taxi_location&amp;demand'!$E$5:$F$26,2,FALSE)))</f>
        <v>-0.35349999999999998</v>
      </c>
      <c r="Q816" s="32">
        <f>IF(Taxi_journeydata_clean!K815="","",1+P816)</f>
        <v>0.64650000000000007</v>
      </c>
      <c r="S816" t="str">
        <f>IF(Taxi_journeydata_clean!K815="","",VLOOKUP(Taxi_journeydata_clean!G815,'Taxi_location&amp;demand'!$A$5:$B$269,2,FALSE))</f>
        <v>A</v>
      </c>
      <c r="T816" t="str">
        <f>IF(Taxi_journeydata_clean!K815="","",VLOOKUP(Taxi_journeydata_clean!H815,'Taxi_location&amp;demand'!$A$5:$B$269,2,FALSE))</f>
        <v>A</v>
      </c>
      <c r="U816" t="str">
        <f>IF(Taxi_journeydata_clean!K815="","",IF(OR(S816="A",T816="A"),"Y","N"))</f>
        <v>Y</v>
      </c>
    </row>
    <row r="817" spans="2:21" x14ac:dyDescent="0.35">
      <c r="B817">
        <f>IF(Taxi_journeydata_clean!J816="","",Taxi_journeydata_clean!J816)</f>
        <v>2.95</v>
      </c>
      <c r="C817" s="18">
        <f>IF(Taxi_journeydata_clean!J816="","",Taxi_journeydata_clean!N816)</f>
        <v>13.349999998463318</v>
      </c>
      <c r="D817" s="19">
        <f>IF(Taxi_journeydata_clean!K816="","",Taxi_journeydata_clean!K816)</f>
        <v>12</v>
      </c>
      <c r="F817" s="19">
        <f>IF(Taxi_journeydata_clean!K816="","",Constant+Dist_Mult*Fare_analysis!B817+Dur_Mult*Fare_analysis!C817)</f>
        <v>11.949499999431428</v>
      </c>
      <c r="G817" s="19">
        <f>IF(Taxi_journeydata_clean!K816="","",F817*(1+1/EXP(B817)))</f>
        <v>12.57493331563246</v>
      </c>
      <c r="H817" s="30">
        <f>IF(Taxi_journeydata_clean!K816="","",(G817-F817)/F817)</f>
        <v>5.2339705948432277E-2</v>
      </c>
      <c r="I817" s="31">
        <f>IF(Taxi_journeydata_clean!K816="","",ROUND(ROUNDUP(H817,1),1))</f>
        <v>0.1</v>
      </c>
      <c r="J817" s="32">
        <f>IF(Taxi_journeydata_clean!K816="","",IF(I817&gt;200%,'Taxi_location&amp;demand'!F830,VLOOKUP(I817,'Taxi_location&amp;demand'!$E$5:$F$26,2,FALSE)))</f>
        <v>-9.0899999999999991E-3</v>
      </c>
      <c r="K817" s="32">
        <f>IF(Taxi_journeydata_clean!K816="","",1+J817)</f>
        <v>0.99090999999999996</v>
      </c>
      <c r="M817" s="19">
        <f>IF(Taxi_journeydata_clean!K816="","",F817*(1+R_/EXP(B817)))</f>
        <v>13.572270232926787</v>
      </c>
      <c r="N817" s="30">
        <f>IF(Taxi_journeydata_clean!K816="","",(M817-F817)/F817)</f>
        <v>0.13580235437236474</v>
      </c>
      <c r="O817" s="31">
        <f>IF(Taxi_journeydata_clean!K816="","",ROUND(ROUNDUP(N817,1),1))</f>
        <v>0.2</v>
      </c>
      <c r="P817" s="32">
        <f>IF(Taxi_journeydata_clean!K816="","",IF(O817&gt;200%,'Taxi_location&amp;demand'!F830,VLOOKUP(O817,'Taxi_location&amp;demand'!$E$5:$F$26,2,FALSE)))</f>
        <v>-2.1210000000000003E-2</v>
      </c>
      <c r="Q817" s="32">
        <f>IF(Taxi_journeydata_clean!K816="","",1+P817)</f>
        <v>0.97879000000000005</v>
      </c>
      <c r="S817" t="str">
        <f>IF(Taxi_journeydata_clean!K816="","",VLOOKUP(Taxi_journeydata_clean!G816,'Taxi_location&amp;demand'!$A$5:$B$269,2,FALSE))</f>
        <v>A</v>
      </c>
      <c r="T817" t="str">
        <f>IF(Taxi_journeydata_clean!K816="","",VLOOKUP(Taxi_journeydata_clean!H816,'Taxi_location&amp;demand'!$A$5:$B$269,2,FALSE))</f>
        <v>Bx</v>
      </c>
      <c r="U817" t="str">
        <f>IF(Taxi_journeydata_clean!K816="","",IF(OR(S817="A",T817="A"),"Y","N"))</f>
        <v>Y</v>
      </c>
    </row>
    <row r="818" spans="2:21" x14ac:dyDescent="0.35">
      <c r="B818">
        <f>IF(Taxi_journeydata_clean!J817="","",Taxi_journeydata_clean!J817)</f>
        <v>1.48</v>
      </c>
      <c r="C818" s="18">
        <f>IF(Taxi_journeydata_clean!J817="","",Taxi_journeydata_clean!N817)</f>
        <v>8.3833333337679505</v>
      </c>
      <c r="D818" s="19">
        <f>IF(Taxi_journeydata_clean!K817="","",Taxi_journeydata_clean!K817)</f>
        <v>7.5</v>
      </c>
      <c r="F818" s="19">
        <f>IF(Taxi_journeydata_clean!K817="","",Constant+Dist_Mult*Fare_analysis!B818+Dur_Mult*Fare_analysis!C818)</f>
        <v>7.4658333334941416</v>
      </c>
      <c r="G818" s="19">
        <f>IF(Taxi_journeydata_clean!K817="","",F818*(1+1/EXP(B818)))</f>
        <v>9.1653383753895632</v>
      </c>
      <c r="H818" s="30">
        <f>IF(Taxi_journeydata_clean!K817="","",(G818-F818)/F818)</f>
        <v>0.22763768838381279</v>
      </c>
      <c r="I818" s="31">
        <f>IF(Taxi_journeydata_clean!K817="","",ROUND(ROUNDUP(H818,1),1))</f>
        <v>0.3</v>
      </c>
      <c r="J818" s="32">
        <f>IF(Taxi_journeydata_clean!K817="","",IF(I818&gt;200%,'Taxi_location&amp;demand'!F831,VLOOKUP(I818,'Taxi_location&amp;demand'!$E$5:$F$26,2,FALSE)))</f>
        <v>-3.4340000000000002E-2</v>
      </c>
      <c r="K818" s="32">
        <f>IF(Taxi_journeydata_clean!K817="","",1+J818)</f>
        <v>0.96565999999999996</v>
      </c>
      <c r="M818" s="19">
        <f>IF(Taxi_journeydata_clean!K817="","",F818*(1+R_/EXP(B818)))</f>
        <v>11.875426046615132</v>
      </c>
      <c r="N818" s="30">
        <f>IF(Taxi_journeydata_clean!K817="","",(M818-F818)/F818)</f>
        <v>0.59063637187534479</v>
      </c>
      <c r="O818" s="31">
        <f>IF(Taxi_journeydata_clean!K817="","",ROUND(ROUNDUP(N818,1),1))</f>
        <v>0.6</v>
      </c>
      <c r="P818" s="32">
        <f>IF(Taxi_journeydata_clean!K817="","",IF(O818&gt;200%,'Taxi_location&amp;demand'!F831,VLOOKUP(O818,'Taxi_location&amp;demand'!$E$5:$F$26,2,FALSE)))</f>
        <v>-8.8880000000000001E-2</v>
      </c>
      <c r="Q818" s="32">
        <f>IF(Taxi_journeydata_clean!K817="","",1+P818)</f>
        <v>0.91112000000000004</v>
      </c>
      <c r="S818" t="str">
        <f>IF(Taxi_journeydata_clean!K817="","",VLOOKUP(Taxi_journeydata_clean!G817,'Taxi_location&amp;demand'!$A$5:$B$269,2,FALSE))</f>
        <v>Q</v>
      </c>
      <c r="T818" t="str">
        <f>IF(Taxi_journeydata_clean!K817="","",VLOOKUP(Taxi_journeydata_clean!H817,'Taxi_location&amp;demand'!$A$5:$B$269,2,FALSE))</f>
        <v>Q</v>
      </c>
      <c r="U818" t="str">
        <f>IF(Taxi_journeydata_clean!K817="","",IF(OR(S818="A",T818="A"),"Y","N"))</f>
        <v>N</v>
      </c>
    </row>
    <row r="819" spans="2:21" x14ac:dyDescent="0.35">
      <c r="B819">
        <f>IF(Taxi_journeydata_clean!J818="","",Taxi_journeydata_clean!J818)</f>
        <v>1.28</v>
      </c>
      <c r="C819" s="18">
        <f>IF(Taxi_journeydata_clean!J818="","",Taxi_journeydata_clean!N818)</f>
        <v>6.0833333304617554</v>
      </c>
      <c r="D819" s="19">
        <f>IF(Taxi_journeydata_clean!K818="","",Taxi_journeydata_clean!K818)</f>
        <v>7</v>
      </c>
      <c r="F819" s="19">
        <f>IF(Taxi_journeydata_clean!K818="","",Constant+Dist_Mult*Fare_analysis!B819+Dur_Mult*Fare_analysis!C819)</f>
        <v>6.2548333322708505</v>
      </c>
      <c r="G819" s="19">
        <f>IF(Taxi_journeydata_clean!K818="","",F819*(1+1/EXP(B819)))</f>
        <v>7.9939103067600952</v>
      </c>
      <c r="H819" s="30">
        <f>IF(Taxi_journeydata_clean!K818="","",(G819-F819)/F819)</f>
        <v>0.27803730045319425</v>
      </c>
      <c r="I819" s="31">
        <f>IF(Taxi_journeydata_clean!K818="","",ROUND(ROUNDUP(H819,1),1))</f>
        <v>0.3</v>
      </c>
      <c r="J819" s="32">
        <f>IF(Taxi_journeydata_clean!K818="","",IF(I819&gt;200%,'Taxi_location&amp;demand'!F832,VLOOKUP(I819,'Taxi_location&amp;demand'!$E$5:$F$26,2,FALSE)))</f>
        <v>-3.4340000000000002E-2</v>
      </c>
      <c r="K819" s="32">
        <f>IF(Taxi_journeydata_clean!K818="","",1+J819)</f>
        <v>0.96565999999999996</v>
      </c>
      <c r="M819" s="19">
        <f>IF(Taxi_journeydata_clean!K818="","",F819*(1+R_/EXP(B819)))</f>
        <v>10.767100707312951</v>
      </c>
      <c r="N819" s="30">
        <f>IF(Taxi_journeydata_clean!K818="","",(M819-F819)/F819)</f>
        <v>0.72140489367826166</v>
      </c>
      <c r="O819" s="31">
        <f>IF(Taxi_journeydata_clean!K818="","",ROUND(ROUNDUP(N819,1),1))</f>
        <v>0.8</v>
      </c>
      <c r="P819" s="32">
        <f>IF(Taxi_journeydata_clean!K818="","",IF(O819&gt;200%,'Taxi_location&amp;demand'!F832,VLOOKUP(O819,'Taxi_location&amp;demand'!$E$5:$F$26,2,FALSE)))</f>
        <v>-0.1515</v>
      </c>
      <c r="Q819" s="32">
        <f>IF(Taxi_journeydata_clean!K818="","",1+P819)</f>
        <v>0.84850000000000003</v>
      </c>
      <c r="S819" t="str">
        <f>IF(Taxi_journeydata_clean!K818="","",VLOOKUP(Taxi_journeydata_clean!G818,'Taxi_location&amp;demand'!$A$5:$B$269,2,FALSE))</f>
        <v>A</v>
      </c>
      <c r="T819" t="str">
        <f>IF(Taxi_journeydata_clean!K818="","",VLOOKUP(Taxi_journeydata_clean!H818,'Taxi_location&amp;demand'!$A$5:$B$269,2,FALSE))</f>
        <v>A</v>
      </c>
      <c r="U819" t="str">
        <f>IF(Taxi_journeydata_clean!K818="","",IF(OR(S819="A",T819="A"),"Y","N"))</f>
        <v>Y</v>
      </c>
    </row>
    <row r="820" spans="2:21" x14ac:dyDescent="0.35">
      <c r="B820">
        <f>IF(Taxi_journeydata_clean!J819="","",Taxi_journeydata_clean!J819)</f>
        <v>0.96</v>
      </c>
      <c r="C820" s="18">
        <f>IF(Taxi_journeydata_clean!J819="","",Taxi_journeydata_clean!N819)</f>
        <v>4.3500000005587935</v>
      </c>
      <c r="D820" s="19">
        <f>IF(Taxi_journeydata_clean!K819="","",Taxi_journeydata_clean!K819)</f>
        <v>5.5</v>
      </c>
      <c r="F820" s="19">
        <f>IF(Taxi_journeydata_clean!K819="","",Constant+Dist_Mult*Fare_analysis!B820+Dur_Mult*Fare_analysis!C820)</f>
        <v>5.0375000002067534</v>
      </c>
      <c r="G820" s="19">
        <f>IF(Taxi_journeydata_clean!K819="","",F820*(1+1/EXP(B820)))</f>
        <v>6.966322913385544</v>
      </c>
      <c r="H820" s="30">
        <f>IF(Taxi_journeydata_clean!K819="","",(G820-F820)/F820)</f>
        <v>0.3828928859751119</v>
      </c>
      <c r="I820" s="31">
        <f>IF(Taxi_journeydata_clean!K819="","",ROUND(ROUNDUP(H820,1),1))</f>
        <v>0.4</v>
      </c>
      <c r="J820" s="32">
        <f>IF(Taxi_journeydata_clean!K819="","",IF(I820&gt;200%,'Taxi_location&amp;demand'!F833,VLOOKUP(I820,'Taxi_location&amp;demand'!$E$5:$F$26,2,FALSE)))</f>
        <v>-4.6460000000000001E-2</v>
      </c>
      <c r="K820" s="32">
        <f>IF(Taxi_journeydata_clean!K819="","",1+J820)</f>
        <v>0.95354000000000005</v>
      </c>
      <c r="M820" s="19">
        <f>IF(Taxi_journeydata_clean!K819="","",F820*(1+R_/EXP(B820)))</f>
        <v>10.042088544038428</v>
      </c>
      <c r="N820" s="30">
        <f>IF(Taxi_journeydata_clean!K819="","",(M820-F820)/F820)</f>
        <v>0.99346670841216322</v>
      </c>
      <c r="O820" s="31">
        <f>IF(Taxi_journeydata_clean!K819="","",ROUND(ROUNDUP(N820,1),1))</f>
        <v>1</v>
      </c>
      <c r="P820" s="32">
        <f>IF(Taxi_journeydata_clean!K819="","",IF(O820&gt;200%,'Taxi_location&amp;demand'!F833,VLOOKUP(O820,'Taxi_location&amp;demand'!$E$5:$F$26,2,FALSE)))</f>
        <v>-0.28280000000000005</v>
      </c>
      <c r="Q820" s="32">
        <f>IF(Taxi_journeydata_clean!K819="","",1+P820)</f>
        <v>0.71719999999999995</v>
      </c>
      <c r="S820" t="str">
        <f>IF(Taxi_journeydata_clean!K819="","",VLOOKUP(Taxi_journeydata_clean!G819,'Taxi_location&amp;demand'!$A$5:$B$269,2,FALSE))</f>
        <v>A</v>
      </c>
      <c r="T820" t="str">
        <f>IF(Taxi_journeydata_clean!K819="","",VLOOKUP(Taxi_journeydata_clean!H819,'Taxi_location&amp;demand'!$A$5:$B$269,2,FALSE))</f>
        <v>A</v>
      </c>
      <c r="U820" t="str">
        <f>IF(Taxi_journeydata_clean!K819="","",IF(OR(S820="A",T820="A"),"Y","N"))</f>
        <v>Y</v>
      </c>
    </row>
    <row r="821" spans="2:21" x14ac:dyDescent="0.35">
      <c r="B821">
        <f>IF(Taxi_journeydata_clean!J820="","",Taxi_journeydata_clean!J820)</f>
        <v>2</v>
      </c>
      <c r="C821" s="18">
        <f>IF(Taxi_journeydata_clean!J820="","",Taxi_journeydata_clean!N820)</f>
        <v>11.666666669771075</v>
      </c>
      <c r="D821" s="19">
        <f>IF(Taxi_journeydata_clean!K820="","",Taxi_journeydata_clean!K820)</f>
        <v>10</v>
      </c>
      <c r="F821" s="19">
        <f>IF(Taxi_journeydata_clean!K820="","",Constant+Dist_Mult*Fare_analysis!B821+Dur_Mult*Fare_analysis!C821)</f>
        <v>9.6166666678152986</v>
      </c>
      <c r="G821" s="19">
        <f>IF(Taxi_journeydata_clean!K820="","",F821*(1+1/EXP(B821)))</f>
        <v>10.918140975096176</v>
      </c>
      <c r="H821" s="30">
        <f>IF(Taxi_journeydata_clean!K820="","",(G821-F821)/F821)</f>
        <v>0.13533528323661281</v>
      </c>
      <c r="I821" s="31">
        <f>IF(Taxi_journeydata_clean!K820="","",ROUND(ROUNDUP(H821,1),1))</f>
        <v>0.2</v>
      </c>
      <c r="J821" s="32">
        <f>IF(Taxi_journeydata_clean!K820="","",IF(I821&gt;200%,'Taxi_location&amp;demand'!F834,VLOOKUP(I821,'Taxi_location&amp;demand'!$E$5:$F$26,2,FALSE)))</f>
        <v>-2.1210000000000003E-2</v>
      </c>
      <c r="K821" s="32">
        <f>IF(Taxi_journeydata_clean!K820="","",1+J821)</f>
        <v>0.97879000000000005</v>
      </c>
      <c r="M821" s="19">
        <f>IF(Taxi_journeydata_clean!K820="","",F821*(1+R_/EXP(B821)))</f>
        <v>12.993515503344133</v>
      </c>
      <c r="N821" s="30">
        <f>IF(Taxi_journeydata_clean!K820="","",(M821-F821)/F821)</f>
        <v>0.35114545945845727</v>
      </c>
      <c r="O821" s="31">
        <f>IF(Taxi_journeydata_clean!K820="","",ROUND(ROUNDUP(N821,1),1))</f>
        <v>0.4</v>
      </c>
      <c r="P821" s="32">
        <f>IF(Taxi_journeydata_clean!K820="","",IF(O821&gt;200%,'Taxi_location&amp;demand'!F834,VLOOKUP(O821,'Taxi_location&amp;demand'!$E$5:$F$26,2,FALSE)))</f>
        <v>-4.6460000000000001E-2</v>
      </c>
      <c r="Q821" s="32">
        <f>IF(Taxi_journeydata_clean!K820="","",1+P821)</f>
        <v>0.95354000000000005</v>
      </c>
      <c r="S821" t="str">
        <f>IF(Taxi_journeydata_clean!K820="","",VLOOKUP(Taxi_journeydata_clean!G820,'Taxi_location&amp;demand'!$A$5:$B$269,2,FALSE))</f>
        <v>A</v>
      </c>
      <c r="T821" t="str">
        <f>IF(Taxi_journeydata_clean!K820="","",VLOOKUP(Taxi_journeydata_clean!H820,'Taxi_location&amp;demand'!$A$5:$B$269,2,FALSE))</f>
        <v>A</v>
      </c>
      <c r="U821" t="str">
        <f>IF(Taxi_journeydata_clean!K820="","",IF(OR(S821="A",T821="A"),"Y","N"))</f>
        <v>Y</v>
      </c>
    </row>
    <row r="822" spans="2:21" x14ac:dyDescent="0.35">
      <c r="B822">
        <f>IF(Taxi_journeydata_clean!J821="","",Taxi_journeydata_clean!J821)</f>
        <v>0.55000000000000004</v>
      </c>
      <c r="C822" s="18">
        <f>IF(Taxi_journeydata_clean!J821="","",Taxi_journeydata_clean!N821)</f>
        <v>1.8666666629724205</v>
      </c>
      <c r="D822" s="19">
        <f>IF(Taxi_journeydata_clean!K821="","",Taxi_journeydata_clean!K821)</f>
        <v>4</v>
      </c>
      <c r="F822" s="19">
        <f>IF(Taxi_journeydata_clean!K821="","",Constant+Dist_Mult*Fare_analysis!B822+Dur_Mult*Fare_analysis!C822)</f>
        <v>3.3806666652997954</v>
      </c>
      <c r="G822" s="19">
        <f>IF(Taxi_journeydata_clean!K821="","",F822*(1+1/EXP(B822)))</f>
        <v>5.3311416568041441</v>
      </c>
      <c r="H822" s="30">
        <f>IF(Taxi_journeydata_clean!K821="","",(G822-F822)/F822)</f>
        <v>0.57694981038048654</v>
      </c>
      <c r="I822" s="31">
        <f>IF(Taxi_journeydata_clean!K821="","",ROUND(ROUNDUP(H822,1),1))</f>
        <v>0.6</v>
      </c>
      <c r="J822" s="32">
        <f>IF(Taxi_journeydata_clean!K821="","",IF(I822&gt;200%,'Taxi_location&amp;demand'!F835,VLOOKUP(I822,'Taxi_location&amp;demand'!$E$5:$F$26,2,FALSE)))</f>
        <v>-8.8880000000000001E-2</v>
      </c>
      <c r="K822" s="32">
        <f>IF(Taxi_journeydata_clean!K821="","",1+J822)</f>
        <v>0.91112000000000004</v>
      </c>
      <c r="M822" s="19">
        <f>IF(Taxi_journeydata_clean!K821="","",F822*(1+R_/EXP(B822)))</f>
        <v>8.4414344168741113</v>
      </c>
      <c r="N822" s="30">
        <f>IF(Taxi_journeydata_clean!K821="","",(M822-F822)/F822)</f>
        <v>1.4969733051529734</v>
      </c>
      <c r="O822" s="31">
        <f>IF(Taxi_journeydata_clean!K821="","",ROUND(ROUNDUP(N822,1),1))</f>
        <v>1.5</v>
      </c>
      <c r="P822" s="32">
        <f>IF(Taxi_journeydata_clean!K821="","",IF(O822&gt;200%,'Taxi_location&amp;demand'!F835,VLOOKUP(O822,'Taxi_location&amp;demand'!$E$5:$F$26,2,FALSE)))</f>
        <v>-0.60599999999999998</v>
      </c>
      <c r="Q822" s="32">
        <f>IF(Taxi_journeydata_clean!K821="","",1+P822)</f>
        <v>0.39400000000000002</v>
      </c>
      <c r="S822" t="str">
        <f>IF(Taxi_journeydata_clean!K821="","",VLOOKUP(Taxi_journeydata_clean!G821,'Taxi_location&amp;demand'!$A$5:$B$269,2,FALSE))</f>
        <v>A</v>
      </c>
      <c r="T822" t="str">
        <f>IF(Taxi_journeydata_clean!K821="","",VLOOKUP(Taxi_journeydata_clean!H821,'Taxi_location&amp;demand'!$A$5:$B$269,2,FALSE))</f>
        <v>A</v>
      </c>
      <c r="U822" t="str">
        <f>IF(Taxi_journeydata_clean!K821="","",IF(OR(S822="A",T822="A"),"Y","N"))</f>
        <v>Y</v>
      </c>
    </row>
    <row r="823" spans="2:21" x14ac:dyDescent="0.35">
      <c r="B823">
        <f>IF(Taxi_journeydata_clean!J822="","",Taxi_journeydata_clean!J822)</f>
        <v>1.1599999999999999</v>
      </c>
      <c r="C823" s="18">
        <f>IF(Taxi_journeydata_clean!J822="","",Taxi_journeydata_clean!N822)</f>
        <v>8.8166666636243463</v>
      </c>
      <c r="D823" s="19">
        <f>IF(Taxi_journeydata_clean!K822="","",Taxi_journeydata_clean!K822)</f>
        <v>7.5</v>
      </c>
      <c r="F823" s="19">
        <f>IF(Taxi_journeydata_clean!K822="","",Constant+Dist_Mult*Fare_analysis!B823+Dur_Mult*Fare_analysis!C823)</f>
        <v>7.050166665541008</v>
      </c>
      <c r="G823" s="19">
        <f>IF(Taxi_journeydata_clean!K822="","",F823*(1+1/EXP(B823)))</f>
        <v>9.2602964881073113</v>
      </c>
      <c r="H823" s="30">
        <f>IF(Taxi_journeydata_clean!K822="","",(G823-F823)/F823)</f>
        <v>0.31348618088260538</v>
      </c>
      <c r="I823" s="31">
        <f>IF(Taxi_journeydata_clean!K822="","",ROUND(ROUNDUP(H823,1),1))</f>
        <v>0.4</v>
      </c>
      <c r="J823" s="32">
        <f>IF(Taxi_journeydata_clean!K822="","",IF(I823&gt;200%,'Taxi_location&amp;demand'!F836,VLOOKUP(I823,'Taxi_location&amp;demand'!$E$5:$F$26,2,FALSE)))</f>
        <v>-4.6460000000000001E-2</v>
      </c>
      <c r="K823" s="32">
        <f>IF(Taxi_journeydata_clean!K822="","",1+J823)</f>
        <v>0.95354000000000005</v>
      </c>
      <c r="M823" s="19">
        <f>IF(Taxi_journeydata_clean!K822="","",F823*(1+R_/EXP(B823)))</f>
        <v>12.784643539919976</v>
      </c>
      <c r="N823" s="30">
        <f>IF(Taxi_journeydata_clean!K822="","",(M823-F823)/F823)</f>
        <v>0.8133817463361942</v>
      </c>
      <c r="O823" s="31">
        <f>IF(Taxi_journeydata_clean!K822="","",ROUND(ROUNDUP(N823,1),1))</f>
        <v>0.9</v>
      </c>
      <c r="P823" s="32">
        <f>IF(Taxi_journeydata_clean!K822="","",IF(O823&gt;200%,'Taxi_location&amp;demand'!F836,VLOOKUP(O823,'Taxi_location&amp;demand'!$E$5:$F$26,2,FALSE)))</f>
        <v>-0.19190000000000002</v>
      </c>
      <c r="Q823" s="32">
        <f>IF(Taxi_journeydata_clean!K822="","",1+P823)</f>
        <v>0.80810000000000004</v>
      </c>
      <c r="S823" t="str">
        <f>IF(Taxi_journeydata_clean!K822="","",VLOOKUP(Taxi_journeydata_clean!G822,'Taxi_location&amp;demand'!$A$5:$B$269,2,FALSE))</f>
        <v>Q</v>
      </c>
      <c r="T823" t="str">
        <f>IF(Taxi_journeydata_clean!K822="","",VLOOKUP(Taxi_journeydata_clean!H822,'Taxi_location&amp;demand'!$A$5:$B$269,2,FALSE))</f>
        <v>Q</v>
      </c>
      <c r="U823" t="str">
        <f>IF(Taxi_journeydata_clean!K822="","",IF(OR(S823="A",T823="A"),"Y","N"))</f>
        <v>N</v>
      </c>
    </row>
    <row r="824" spans="2:21" x14ac:dyDescent="0.35">
      <c r="B824">
        <f>IF(Taxi_journeydata_clean!J823="","",Taxi_journeydata_clean!J823)</f>
        <v>1.1000000000000001</v>
      </c>
      <c r="C824" s="18">
        <f>IF(Taxi_journeydata_clean!J823="","",Taxi_journeydata_clean!N823)</f>
        <v>5.4666666663251817</v>
      </c>
      <c r="D824" s="19">
        <f>IF(Taxi_journeydata_clean!K823="","",Taxi_journeydata_clean!K823)</f>
        <v>6</v>
      </c>
      <c r="F824" s="19">
        <f>IF(Taxi_journeydata_clean!K823="","",Constant+Dist_Mult*Fare_analysis!B824+Dur_Mult*Fare_analysis!C824)</f>
        <v>5.702666666540317</v>
      </c>
      <c r="G824" s="19">
        <f>IF(Taxi_journeydata_clean!K823="","",F824*(1+1/EXP(B824)))</f>
        <v>7.600919499800507</v>
      </c>
      <c r="H824" s="30">
        <f>IF(Taxi_journeydata_clean!K823="","",(G824-F824)/F824)</f>
        <v>0.33287108369807955</v>
      </c>
      <c r="I824" s="31">
        <f>IF(Taxi_journeydata_clean!K823="","",ROUND(ROUNDUP(H824,1),1))</f>
        <v>0.4</v>
      </c>
      <c r="J824" s="32">
        <f>IF(Taxi_journeydata_clean!K823="","",IF(I824&gt;200%,'Taxi_location&amp;demand'!F837,VLOOKUP(I824,'Taxi_location&amp;demand'!$E$5:$F$26,2,FALSE)))</f>
        <v>-4.6460000000000001E-2</v>
      </c>
      <c r="K824" s="32">
        <f>IF(Taxi_journeydata_clean!K823="","",1+J824)</f>
        <v>0.95354000000000005</v>
      </c>
      <c r="M824" s="19">
        <f>IF(Taxi_journeydata_clean!K823="","",F824*(1+R_/EXP(B824)))</f>
        <v>10.627937056953485</v>
      </c>
      <c r="N824" s="30">
        <f>IF(Taxi_journeydata_clean!K823="","",(M824-F824)/F824)</f>
        <v>0.8636784645526584</v>
      </c>
      <c r="O824" s="31">
        <f>IF(Taxi_journeydata_clean!K823="","",ROUND(ROUNDUP(N824,1),1))</f>
        <v>0.9</v>
      </c>
      <c r="P824" s="32">
        <f>IF(Taxi_journeydata_clean!K823="","",IF(O824&gt;200%,'Taxi_location&amp;demand'!F837,VLOOKUP(O824,'Taxi_location&amp;demand'!$E$5:$F$26,2,FALSE)))</f>
        <v>-0.19190000000000002</v>
      </c>
      <c r="Q824" s="32">
        <f>IF(Taxi_journeydata_clean!K823="","",1+P824)</f>
        <v>0.80810000000000004</v>
      </c>
      <c r="S824" t="str">
        <f>IF(Taxi_journeydata_clean!K823="","",VLOOKUP(Taxi_journeydata_clean!G823,'Taxi_location&amp;demand'!$A$5:$B$269,2,FALSE))</f>
        <v>A</v>
      </c>
      <c r="T824" t="str">
        <f>IF(Taxi_journeydata_clean!K823="","",VLOOKUP(Taxi_journeydata_clean!H823,'Taxi_location&amp;demand'!$A$5:$B$269,2,FALSE))</f>
        <v>A</v>
      </c>
      <c r="U824" t="str">
        <f>IF(Taxi_journeydata_clean!K823="","",IF(OR(S824="A",T824="A"),"Y","N"))</f>
        <v>Y</v>
      </c>
    </row>
    <row r="825" spans="2:21" x14ac:dyDescent="0.35">
      <c r="B825">
        <f>IF(Taxi_journeydata_clean!J824="","",Taxi_journeydata_clean!J824)</f>
        <v>1.76</v>
      </c>
      <c r="C825" s="18">
        <f>IF(Taxi_journeydata_clean!J824="","",Taxi_journeydata_clean!N824)</f>
        <v>9.4666666688863188</v>
      </c>
      <c r="D825" s="19">
        <f>IF(Taxi_journeydata_clean!K824="","",Taxi_journeydata_clean!K824)</f>
        <v>8.5</v>
      </c>
      <c r="F825" s="19">
        <f>IF(Taxi_journeydata_clean!K824="","",Constant+Dist_Mult*Fare_analysis!B825+Dur_Mult*Fare_analysis!C825)</f>
        <v>8.3706666674879386</v>
      </c>
      <c r="G825" s="19">
        <f>IF(Taxi_journeydata_clean!K824="","",F825*(1+1/EXP(B825)))</f>
        <v>9.8107968744040495</v>
      </c>
      <c r="H825" s="30">
        <f>IF(Taxi_journeydata_clean!K824="","",(G825-F825)/F825)</f>
        <v>0.17204486382305056</v>
      </c>
      <c r="I825" s="31">
        <f>IF(Taxi_journeydata_clean!K824="","",ROUND(ROUNDUP(H825,1),1))</f>
        <v>0.2</v>
      </c>
      <c r="J825" s="32">
        <f>IF(Taxi_journeydata_clean!K824="","",IF(I825&gt;200%,'Taxi_location&amp;demand'!F838,VLOOKUP(I825,'Taxi_location&amp;demand'!$E$5:$F$26,2,FALSE)))</f>
        <v>-2.1210000000000003E-2</v>
      </c>
      <c r="K825" s="32">
        <f>IF(Taxi_journeydata_clean!K824="","",1+J825)</f>
        <v>0.97879000000000005</v>
      </c>
      <c r="M825" s="19">
        <f>IF(Taxi_journeydata_clean!K824="","",F825*(1+R_/EXP(B825)))</f>
        <v>12.107276745019838</v>
      </c>
      <c r="N825" s="30">
        <f>IF(Taxi_journeydata_clean!K824="","",(M825-F825)/F825)</f>
        <v>0.44639336697578325</v>
      </c>
      <c r="O825" s="31">
        <f>IF(Taxi_journeydata_clean!K824="","",ROUND(ROUNDUP(N825,1),1))</f>
        <v>0.5</v>
      </c>
      <c r="P825" s="32">
        <f>IF(Taxi_journeydata_clean!K824="","",IF(O825&gt;200%,'Taxi_location&amp;demand'!F838,VLOOKUP(O825,'Taxi_location&amp;demand'!$E$5:$F$26,2,FALSE)))</f>
        <v>-6.7670000000000008E-2</v>
      </c>
      <c r="Q825" s="32">
        <f>IF(Taxi_journeydata_clean!K824="","",1+P825)</f>
        <v>0.93232999999999999</v>
      </c>
      <c r="S825" t="str">
        <f>IF(Taxi_journeydata_clean!K824="","",VLOOKUP(Taxi_journeydata_clean!G824,'Taxi_location&amp;demand'!$A$5:$B$269,2,FALSE))</f>
        <v>A</v>
      </c>
      <c r="T825" t="str">
        <f>IF(Taxi_journeydata_clean!K824="","",VLOOKUP(Taxi_journeydata_clean!H824,'Taxi_location&amp;demand'!$A$5:$B$269,2,FALSE))</f>
        <v>A</v>
      </c>
      <c r="U825" t="str">
        <f>IF(Taxi_journeydata_clean!K824="","",IF(OR(S825="A",T825="A"),"Y","N"))</f>
        <v>Y</v>
      </c>
    </row>
    <row r="826" spans="2:21" x14ac:dyDescent="0.35">
      <c r="B826">
        <f>IF(Taxi_journeydata_clean!J825="","",Taxi_journeydata_clean!J825)</f>
        <v>1.71</v>
      </c>
      <c r="C826" s="18">
        <f>IF(Taxi_journeydata_clean!J825="","",Taxi_journeydata_clean!N825)</f>
        <v>10.216666666092351</v>
      </c>
      <c r="D826" s="19">
        <f>IF(Taxi_journeydata_clean!K825="","",Taxi_journeydata_clean!K825)</f>
        <v>9</v>
      </c>
      <c r="F826" s="19">
        <f>IF(Taxi_journeydata_clean!K825="","",Constant+Dist_Mult*Fare_analysis!B826+Dur_Mult*Fare_analysis!C826)</f>
        <v>8.55816666645417</v>
      </c>
      <c r="G826" s="19">
        <f>IF(Taxi_journeydata_clean!K825="","",F826*(1+1/EXP(B826)))</f>
        <v>10.106046263931836</v>
      </c>
      <c r="H826" s="30">
        <f>IF(Taxi_journeydata_clean!K825="","",(G826-F826)/F826)</f>
        <v>0.18086579261712193</v>
      </c>
      <c r="I826" s="31">
        <f>IF(Taxi_journeydata_clean!K825="","",ROUND(ROUNDUP(H826,1),1))</f>
        <v>0.2</v>
      </c>
      <c r="J826" s="32">
        <f>IF(Taxi_journeydata_clean!K825="","",IF(I826&gt;200%,'Taxi_location&amp;demand'!F839,VLOOKUP(I826,'Taxi_location&amp;demand'!$E$5:$F$26,2,FALSE)))</f>
        <v>-2.1210000000000003E-2</v>
      </c>
      <c r="K826" s="32">
        <f>IF(Taxi_journeydata_clean!K825="","",1+J826)</f>
        <v>0.97879000000000005</v>
      </c>
      <c r="M826" s="19">
        <f>IF(Taxi_journeydata_clean!K825="","",F826*(1+R_/EXP(B826)))</f>
        <v>12.574346922214881</v>
      </c>
      <c r="N826" s="30">
        <f>IF(Taxi_journeydata_clean!K825="","",(M826-F826)/F826)</f>
        <v>0.46928044431561644</v>
      </c>
      <c r="O826" s="31">
        <f>IF(Taxi_journeydata_clean!K825="","",ROUND(ROUNDUP(N826,1),1))</f>
        <v>0.5</v>
      </c>
      <c r="P826" s="32">
        <f>IF(Taxi_journeydata_clean!K825="","",IF(O826&gt;200%,'Taxi_location&amp;demand'!F839,VLOOKUP(O826,'Taxi_location&amp;demand'!$E$5:$F$26,2,FALSE)))</f>
        <v>-6.7670000000000008E-2</v>
      </c>
      <c r="Q826" s="32">
        <f>IF(Taxi_journeydata_clean!K825="","",1+P826)</f>
        <v>0.93232999999999999</v>
      </c>
      <c r="S826" t="str">
        <f>IF(Taxi_journeydata_clean!K825="","",VLOOKUP(Taxi_journeydata_clean!G825,'Taxi_location&amp;demand'!$A$5:$B$269,2,FALSE))</f>
        <v>Q</v>
      </c>
      <c r="T826" t="str">
        <f>IF(Taxi_journeydata_clean!K825="","",VLOOKUP(Taxi_journeydata_clean!H825,'Taxi_location&amp;demand'!$A$5:$B$269,2,FALSE))</f>
        <v>Q</v>
      </c>
      <c r="U826" t="str">
        <f>IF(Taxi_journeydata_clean!K825="","",IF(OR(S826="A",T826="A"),"Y","N"))</f>
        <v>N</v>
      </c>
    </row>
    <row r="827" spans="2:21" x14ac:dyDescent="0.35">
      <c r="B827">
        <f>IF(Taxi_journeydata_clean!J826="","",Taxi_journeydata_clean!J826)</f>
        <v>2.31</v>
      </c>
      <c r="C827" s="18">
        <f>IF(Taxi_journeydata_clean!J826="","",Taxi_journeydata_clean!N826)</f>
        <v>16.299999996554106</v>
      </c>
      <c r="D827" s="19">
        <f>IF(Taxi_journeydata_clean!K826="","",Taxi_journeydata_clean!K826)</f>
        <v>12</v>
      </c>
      <c r="F827" s="19">
        <f>IF(Taxi_journeydata_clean!K826="","",Constant+Dist_Mult*Fare_analysis!B827+Dur_Mult*Fare_analysis!C827)</f>
        <v>11.888999998725019</v>
      </c>
      <c r="G827" s="19">
        <f>IF(Taxi_journeydata_clean!K826="","",F827*(1+1/EXP(B827)))</f>
        <v>13.06911701839109</v>
      </c>
      <c r="H827" s="30">
        <f>IF(Taxi_journeydata_clean!K826="","",(G827-F827)/F827)</f>
        <v>9.926125155964563E-2</v>
      </c>
      <c r="I827" s="31">
        <f>IF(Taxi_journeydata_clean!K826="","",ROUND(ROUNDUP(H827,1),1))</f>
        <v>0.1</v>
      </c>
      <c r="J827" s="32">
        <f>IF(Taxi_journeydata_clean!K826="","",IF(I827&gt;200%,'Taxi_location&amp;demand'!F840,VLOOKUP(I827,'Taxi_location&amp;demand'!$E$5:$F$26,2,FALSE)))</f>
        <v>-9.0899999999999991E-3</v>
      </c>
      <c r="K827" s="32">
        <f>IF(Taxi_journeydata_clean!K826="","",1+J827)</f>
        <v>0.99090999999999996</v>
      </c>
      <c r="M827" s="19">
        <f>IF(Taxi_journeydata_clean!K826="","",F827*(1+R_/EXP(B827)))</f>
        <v>14.950971150482147</v>
      </c>
      <c r="N827" s="30">
        <f>IF(Taxi_journeydata_clean!K826="","",(M827-F827)/F827)</f>
        <v>0.25754656843178519</v>
      </c>
      <c r="O827" s="31">
        <f>IF(Taxi_journeydata_clean!K826="","",ROUND(ROUNDUP(N827,1),1))</f>
        <v>0.3</v>
      </c>
      <c r="P827" s="32">
        <f>IF(Taxi_journeydata_clean!K826="","",IF(O827&gt;200%,'Taxi_location&amp;demand'!F840,VLOOKUP(O827,'Taxi_location&amp;demand'!$E$5:$F$26,2,FALSE)))</f>
        <v>-3.4340000000000002E-2</v>
      </c>
      <c r="Q827" s="32">
        <f>IF(Taxi_journeydata_clean!K826="","",1+P827)</f>
        <v>0.96565999999999996</v>
      </c>
      <c r="S827" t="str">
        <f>IF(Taxi_journeydata_clean!K826="","",VLOOKUP(Taxi_journeydata_clean!G826,'Taxi_location&amp;demand'!$A$5:$B$269,2,FALSE))</f>
        <v>Q</v>
      </c>
      <c r="T827" t="str">
        <f>IF(Taxi_journeydata_clean!K826="","",VLOOKUP(Taxi_journeydata_clean!H826,'Taxi_location&amp;demand'!$A$5:$B$269,2,FALSE))</f>
        <v>Q</v>
      </c>
      <c r="U827" t="str">
        <f>IF(Taxi_journeydata_clean!K826="","",IF(OR(S827="A",T827="A"),"Y","N"))</f>
        <v>N</v>
      </c>
    </row>
    <row r="828" spans="2:21" x14ac:dyDescent="0.35">
      <c r="B828">
        <f>IF(Taxi_journeydata_clean!J827="","",Taxi_journeydata_clean!J827)</f>
        <v>1.31</v>
      </c>
      <c r="C828" s="18">
        <f>IF(Taxi_journeydata_clean!J827="","",Taxi_journeydata_clean!N827)</f>
        <v>7.9500000039115548</v>
      </c>
      <c r="D828" s="19">
        <f>IF(Taxi_journeydata_clean!K827="","",Taxi_journeydata_clean!K827)</f>
        <v>7.5</v>
      </c>
      <c r="F828" s="19">
        <f>IF(Taxi_journeydata_clean!K827="","",Constant+Dist_Mult*Fare_analysis!B828+Dur_Mult*Fare_analysis!C828)</f>
        <v>6.9995000014472755</v>
      </c>
      <c r="G828" s="19">
        <f>IF(Taxi_journeydata_clean!K827="","",F828*(1+1/EXP(B828)))</f>
        <v>8.8881054865023952</v>
      </c>
      <c r="H828" s="30">
        <f>IF(Taxi_journeydata_clean!K827="","",(G828-F828)/F828)</f>
        <v>0.26982005638468687</v>
      </c>
      <c r="I828" s="31">
        <f>IF(Taxi_journeydata_clean!K827="","",ROUND(ROUNDUP(H828,1),1))</f>
        <v>0.3</v>
      </c>
      <c r="J828" s="32">
        <f>IF(Taxi_journeydata_clean!K827="","",IF(I828&gt;200%,'Taxi_location&amp;demand'!F841,VLOOKUP(I828,'Taxi_location&amp;demand'!$E$5:$F$26,2,FALSE)))</f>
        <v>-3.4340000000000002E-2</v>
      </c>
      <c r="K828" s="32">
        <f>IF(Taxi_journeydata_clean!K827="","",1+J828)</f>
        <v>0.96565999999999996</v>
      </c>
      <c r="M828" s="19">
        <f>IF(Taxi_journeydata_clean!K827="","",F828*(1+R_/EXP(B828)))</f>
        <v>11.899739059032754</v>
      </c>
      <c r="N828" s="30">
        <f>IF(Taxi_journeydata_clean!K827="","",(M828-F828)/F828)</f>
        <v>0.70008415695010562</v>
      </c>
      <c r="O828" s="31">
        <f>IF(Taxi_journeydata_clean!K827="","",ROUND(ROUNDUP(N828,1),1))</f>
        <v>0.8</v>
      </c>
      <c r="P828" s="32">
        <f>IF(Taxi_journeydata_clean!K827="","",IF(O828&gt;200%,'Taxi_location&amp;demand'!F841,VLOOKUP(O828,'Taxi_location&amp;demand'!$E$5:$F$26,2,FALSE)))</f>
        <v>-0.1515</v>
      </c>
      <c r="Q828" s="32">
        <f>IF(Taxi_journeydata_clean!K827="","",1+P828)</f>
        <v>0.84850000000000003</v>
      </c>
      <c r="S828" t="str">
        <f>IF(Taxi_journeydata_clean!K827="","",VLOOKUP(Taxi_journeydata_clean!G827,'Taxi_location&amp;demand'!$A$5:$B$269,2,FALSE))</f>
        <v>Q</v>
      </c>
      <c r="T828" t="str">
        <f>IF(Taxi_journeydata_clean!K827="","",VLOOKUP(Taxi_journeydata_clean!H827,'Taxi_location&amp;demand'!$A$5:$B$269,2,FALSE))</f>
        <v>Q</v>
      </c>
      <c r="U828" t="str">
        <f>IF(Taxi_journeydata_clean!K827="","",IF(OR(S828="A",T828="A"),"Y","N"))</f>
        <v>N</v>
      </c>
    </row>
    <row r="829" spans="2:21" x14ac:dyDescent="0.35">
      <c r="B829">
        <f>IF(Taxi_journeydata_clean!J828="","",Taxi_journeydata_clean!J828)</f>
        <v>0.68</v>
      </c>
      <c r="C829" s="18">
        <f>IF(Taxi_journeydata_clean!J828="","",Taxi_journeydata_clean!N828)</f>
        <v>7.3499999998603016</v>
      </c>
      <c r="D829" s="19">
        <f>IF(Taxi_journeydata_clean!K828="","",Taxi_journeydata_clean!K828)</f>
        <v>6.5</v>
      </c>
      <c r="F829" s="19">
        <f>IF(Taxi_journeydata_clean!K828="","",Constant+Dist_Mult*Fare_analysis!B829+Dur_Mult*Fare_analysis!C829)</f>
        <v>5.643499999948312</v>
      </c>
      <c r="G829" s="19">
        <f>IF(Taxi_journeydata_clean!K828="","",F829*(1+1/EXP(B829)))</f>
        <v>8.5025929963373308</v>
      </c>
      <c r="H829" s="30">
        <f>IF(Taxi_journeydata_clean!K828="","",(G829-F829)/F829)</f>
        <v>0.50661699236558955</v>
      </c>
      <c r="I829" s="31">
        <f>IF(Taxi_journeydata_clean!K828="","",ROUND(ROUNDUP(H829,1),1))</f>
        <v>0.6</v>
      </c>
      <c r="J829" s="32">
        <f>IF(Taxi_journeydata_clean!K828="","",IF(I829&gt;200%,'Taxi_location&amp;demand'!F842,VLOOKUP(I829,'Taxi_location&amp;demand'!$E$5:$F$26,2,FALSE)))</f>
        <v>-8.8880000000000001E-2</v>
      </c>
      <c r="K829" s="32">
        <f>IF(Taxi_journeydata_clean!K828="","",1+J829)</f>
        <v>0.91112000000000004</v>
      </c>
      <c r="M829" s="19">
        <f>IF(Taxi_journeydata_clean!K828="","",F829*(1+R_/EXP(B829)))</f>
        <v>13.061798464630401</v>
      </c>
      <c r="N829" s="30">
        <f>IF(Taxi_journeydata_clean!K828="","",(M829-F829)/F829)</f>
        <v>1.3144854194648767</v>
      </c>
      <c r="O829" s="31">
        <f>IF(Taxi_journeydata_clean!K828="","",ROUND(ROUNDUP(N829,1),1))</f>
        <v>1.4</v>
      </c>
      <c r="P829" s="32">
        <f>IF(Taxi_journeydata_clean!K828="","",IF(O829&gt;200%,'Taxi_location&amp;demand'!F842,VLOOKUP(O829,'Taxi_location&amp;demand'!$E$5:$F$26,2,FALSE)))</f>
        <v>-0.5454</v>
      </c>
      <c r="Q829" s="32">
        <f>IF(Taxi_journeydata_clean!K828="","",1+P829)</f>
        <v>0.4546</v>
      </c>
      <c r="S829" t="str">
        <f>IF(Taxi_journeydata_clean!K828="","",VLOOKUP(Taxi_journeydata_clean!G828,'Taxi_location&amp;demand'!$A$5:$B$269,2,FALSE))</f>
        <v>A</v>
      </c>
      <c r="T829" t="str">
        <f>IF(Taxi_journeydata_clean!K828="","",VLOOKUP(Taxi_journeydata_clean!H828,'Taxi_location&amp;demand'!$A$5:$B$269,2,FALSE))</f>
        <v>A</v>
      </c>
      <c r="U829" t="str">
        <f>IF(Taxi_journeydata_clean!K828="","",IF(OR(S829="A",T829="A"),"Y","N"))</f>
        <v>Y</v>
      </c>
    </row>
    <row r="830" spans="2:21" x14ac:dyDescent="0.35">
      <c r="B830">
        <f>IF(Taxi_journeydata_clean!J829="","",Taxi_journeydata_clean!J829)</f>
        <v>0.93</v>
      </c>
      <c r="C830" s="18">
        <f>IF(Taxi_journeydata_clean!J829="","",Taxi_journeydata_clean!N829)</f>
        <v>4.8666666622739285</v>
      </c>
      <c r="D830" s="19">
        <f>IF(Taxi_journeydata_clean!K829="","",Taxi_journeydata_clean!K829)</f>
        <v>5.5</v>
      </c>
      <c r="F830" s="19">
        <f>IF(Taxi_journeydata_clean!K829="","",Constant+Dist_Mult*Fare_analysis!B830+Dur_Mult*Fare_analysis!C830)</f>
        <v>5.1746666650413538</v>
      </c>
      <c r="G830" s="19">
        <f>IF(Taxi_journeydata_clean!K829="","",F830*(1+1/EXP(B830)))</f>
        <v>7.2163505976696589</v>
      </c>
      <c r="H830" s="30">
        <f>IF(Taxi_journeydata_clean!K829="","",(G830-F830)/F830)</f>
        <v>0.39455371037160109</v>
      </c>
      <c r="I830" s="31">
        <f>IF(Taxi_journeydata_clean!K829="","",ROUND(ROUNDUP(H830,1),1))</f>
        <v>0.4</v>
      </c>
      <c r="J830" s="32">
        <f>IF(Taxi_journeydata_clean!K829="","",IF(I830&gt;200%,'Taxi_location&amp;demand'!F843,VLOOKUP(I830,'Taxi_location&amp;demand'!$E$5:$F$26,2,FALSE)))</f>
        <v>-4.6460000000000001E-2</v>
      </c>
      <c r="K830" s="32">
        <f>IF(Taxi_journeydata_clean!K829="","",1+J830)</f>
        <v>0.95354000000000005</v>
      </c>
      <c r="M830" s="19">
        <f>IF(Taxi_journeydata_clean!K829="","",F830*(1+R_/EXP(B830)))</f>
        <v>10.47208819064809</v>
      </c>
      <c r="N830" s="30">
        <f>IF(Taxi_journeydata_clean!K829="","",(M830-F830)/F830)</f>
        <v>1.0237222740151906</v>
      </c>
      <c r="O830" s="31">
        <f>IF(Taxi_journeydata_clean!K829="","",ROUND(ROUNDUP(N830,1),1))</f>
        <v>1.1000000000000001</v>
      </c>
      <c r="P830" s="32">
        <f>IF(Taxi_journeydata_clean!K829="","",IF(O830&gt;200%,'Taxi_location&amp;demand'!F843,VLOOKUP(O830,'Taxi_location&amp;demand'!$E$5:$F$26,2,FALSE)))</f>
        <v>-0.35349999999999998</v>
      </c>
      <c r="Q830" s="32">
        <f>IF(Taxi_journeydata_clean!K829="","",1+P830)</f>
        <v>0.64650000000000007</v>
      </c>
      <c r="S830" t="str">
        <f>IF(Taxi_journeydata_clean!K829="","",VLOOKUP(Taxi_journeydata_clean!G829,'Taxi_location&amp;demand'!$A$5:$B$269,2,FALSE))</f>
        <v>Q</v>
      </c>
      <c r="T830" t="str">
        <f>IF(Taxi_journeydata_clean!K829="","",VLOOKUP(Taxi_journeydata_clean!H829,'Taxi_location&amp;demand'!$A$5:$B$269,2,FALSE))</f>
        <v>Q</v>
      </c>
      <c r="U830" t="str">
        <f>IF(Taxi_journeydata_clean!K829="","",IF(OR(S830="A",T830="A"),"Y","N"))</f>
        <v>N</v>
      </c>
    </row>
    <row r="831" spans="2:21" x14ac:dyDescent="0.35">
      <c r="B831">
        <f>IF(Taxi_journeydata_clean!J830="","",Taxi_journeydata_clean!J830)</f>
        <v>4.7</v>
      </c>
      <c r="C831" s="18">
        <f>IF(Taxi_journeydata_clean!J830="","",Taxi_journeydata_clean!N830)</f>
        <v>24.866666664602235</v>
      </c>
      <c r="D831" s="19">
        <f>IF(Taxi_journeydata_clean!K830="","",Taxi_journeydata_clean!K830)</f>
        <v>19.5</v>
      </c>
      <c r="F831" s="19">
        <f>IF(Taxi_journeydata_clean!K830="","",Constant+Dist_Mult*Fare_analysis!B831+Dur_Mult*Fare_analysis!C831)</f>
        <v>19.360666665902826</v>
      </c>
      <c r="G831" s="19">
        <f>IF(Taxi_journeydata_clean!K830="","",F831*(1+1/EXP(B831)))</f>
        <v>19.536757294102781</v>
      </c>
      <c r="H831" s="30">
        <f>IF(Taxi_journeydata_clean!K830="","",(G831-F831)/F831)</f>
        <v>9.0952771016959769E-3</v>
      </c>
      <c r="I831" s="31">
        <f>IF(Taxi_journeydata_clean!K830="","",ROUND(ROUNDUP(H831,1),1))</f>
        <v>0.1</v>
      </c>
      <c r="J831" s="32">
        <f>IF(Taxi_journeydata_clean!K830="","",IF(I831&gt;200%,'Taxi_location&amp;demand'!F844,VLOOKUP(I831,'Taxi_location&amp;demand'!$E$5:$F$26,2,FALSE)))</f>
        <v>-9.0899999999999991E-3</v>
      </c>
      <c r="K831" s="32">
        <f>IF(Taxi_journeydata_clean!K830="","",1+J831)</f>
        <v>0.99090999999999996</v>
      </c>
      <c r="M831" s="19">
        <f>IF(Taxi_journeydata_clean!K830="","",F831*(1+R_/EXP(B831)))</f>
        <v>19.817557308659261</v>
      </c>
      <c r="N831" s="30">
        <f>IF(Taxi_journeydata_clean!K830="","",(M831-F831)/F831)</f>
        <v>2.359891064914053E-2</v>
      </c>
      <c r="O831" s="31">
        <f>IF(Taxi_journeydata_clean!K830="","",ROUND(ROUNDUP(N831,1),1))</f>
        <v>0.1</v>
      </c>
      <c r="P831" s="32">
        <f>IF(Taxi_journeydata_clean!K830="","",IF(O831&gt;200%,'Taxi_location&amp;demand'!F844,VLOOKUP(O831,'Taxi_location&amp;demand'!$E$5:$F$26,2,FALSE)))</f>
        <v>-9.0899999999999991E-3</v>
      </c>
      <c r="Q831" s="32">
        <f>IF(Taxi_journeydata_clean!K830="","",1+P831)</f>
        <v>0.99090999999999996</v>
      </c>
      <c r="S831" t="str">
        <f>IF(Taxi_journeydata_clean!K830="","",VLOOKUP(Taxi_journeydata_clean!G830,'Taxi_location&amp;demand'!$A$5:$B$269,2,FALSE))</f>
        <v>A</v>
      </c>
      <c r="T831" t="str">
        <f>IF(Taxi_journeydata_clean!K830="","",VLOOKUP(Taxi_journeydata_clean!H830,'Taxi_location&amp;demand'!$A$5:$B$269,2,FALSE))</f>
        <v>Bx</v>
      </c>
      <c r="U831" t="str">
        <f>IF(Taxi_journeydata_clean!K830="","",IF(OR(S831="A",T831="A"),"Y","N"))</f>
        <v>Y</v>
      </c>
    </row>
    <row r="832" spans="2:21" x14ac:dyDescent="0.35">
      <c r="B832">
        <f>IF(Taxi_journeydata_clean!J831="","",Taxi_journeydata_clean!J831)</f>
        <v>1.23</v>
      </c>
      <c r="C832" s="18">
        <f>IF(Taxi_journeydata_clean!J831="","",Taxi_journeydata_clean!N831)</f>
        <v>5.4000000050291419</v>
      </c>
      <c r="D832" s="19">
        <f>IF(Taxi_journeydata_clean!K831="","",Taxi_journeydata_clean!K831)</f>
        <v>6</v>
      </c>
      <c r="F832" s="19">
        <f>IF(Taxi_journeydata_clean!K831="","",Constant+Dist_Mult*Fare_analysis!B832+Dur_Mult*Fare_analysis!C832)</f>
        <v>5.9120000018607826</v>
      </c>
      <c r="G832" s="19">
        <f>IF(Taxi_journeydata_clean!K831="","",F832*(1+1/EXP(B832)))</f>
        <v>7.640033721653916</v>
      </c>
      <c r="H832" s="30">
        <f>IF(Taxi_journeydata_clean!K831="","",(G832-F832)/F832)</f>
        <v>0.29229257768085937</v>
      </c>
      <c r="I832" s="31">
        <f>IF(Taxi_journeydata_clean!K831="","",ROUND(ROUNDUP(H832,1),1))</f>
        <v>0.3</v>
      </c>
      <c r="J832" s="32">
        <f>IF(Taxi_journeydata_clean!K831="","",IF(I832&gt;200%,'Taxi_location&amp;demand'!F845,VLOOKUP(I832,'Taxi_location&amp;demand'!$E$5:$F$26,2,FALSE)))</f>
        <v>-3.4340000000000002E-2</v>
      </c>
      <c r="K832" s="32">
        <f>IF(Taxi_journeydata_clean!K831="","",1+J832)</f>
        <v>0.96565999999999996</v>
      </c>
      <c r="M832" s="19">
        <f>IF(Taxi_journeydata_clean!K831="","",F832*(1+R_/EXP(B832)))</f>
        <v>10.395614178332318</v>
      </c>
      <c r="N832" s="30">
        <f>IF(Taxi_journeydata_clean!K831="","",(M832-F832)/F832)</f>
        <v>0.75839211350817537</v>
      </c>
      <c r="O832" s="31">
        <f>IF(Taxi_journeydata_clean!K831="","",ROUND(ROUNDUP(N832,1),1))</f>
        <v>0.8</v>
      </c>
      <c r="P832" s="32">
        <f>IF(Taxi_journeydata_clean!K831="","",IF(O832&gt;200%,'Taxi_location&amp;demand'!F845,VLOOKUP(O832,'Taxi_location&amp;demand'!$E$5:$F$26,2,FALSE)))</f>
        <v>-0.1515</v>
      </c>
      <c r="Q832" s="32">
        <f>IF(Taxi_journeydata_clean!K831="","",1+P832)</f>
        <v>0.84850000000000003</v>
      </c>
      <c r="S832" t="str">
        <f>IF(Taxi_journeydata_clean!K831="","",VLOOKUP(Taxi_journeydata_clean!G831,'Taxi_location&amp;demand'!$A$5:$B$269,2,FALSE))</f>
        <v>A</v>
      </c>
      <c r="T832" t="str">
        <f>IF(Taxi_journeydata_clean!K831="","",VLOOKUP(Taxi_journeydata_clean!H831,'Taxi_location&amp;demand'!$A$5:$B$269,2,FALSE))</f>
        <v>A</v>
      </c>
      <c r="U832" t="str">
        <f>IF(Taxi_journeydata_clean!K831="","",IF(OR(S832="A",T832="A"),"Y","N"))</f>
        <v>Y</v>
      </c>
    </row>
    <row r="833" spans="2:21" x14ac:dyDescent="0.35">
      <c r="B833">
        <f>IF(Taxi_journeydata_clean!J832="","",Taxi_journeydata_clean!J832)</f>
        <v>0.33</v>
      </c>
      <c r="C833" s="18">
        <f>IF(Taxi_journeydata_clean!J832="","",Taxi_journeydata_clean!N832)</f>
        <v>4.5000000041909516</v>
      </c>
      <c r="D833" s="19">
        <f>IF(Taxi_journeydata_clean!K832="","",Taxi_journeydata_clean!K832)</f>
        <v>4.5</v>
      </c>
      <c r="F833" s="19">
        <f>IF(Taxi_journeydata_clean!K832="","",Constant+Dist_Mult*Fare_analysis!B833+Dur_Mult*Fare_analysis!C833)</f>
        <v>3.9590000015506521</v>
      </c>
      <c r="G833" s="19">
        <f>IF(Taxi_journeydata_clean!K832="","",F833*(1+1/EXP(B833)))</f>
        <v>6.8052190633224479</v>
      </c>
      <c r="H833" s="30">
        <f>IF(Taxi_journeydata_clean!K832="","",(G833-F833)/F833)</f>
        <v>0.71892373343192606</v>
      </c>
      <c r="I833" s="31">
        <f>IF(Taxi_journeydata_clean!K832="","",ROUND(ROUNDUP(H833,1),1))</f>
        <v>0.8</v>
      </c>
      <c r="J833" s="32">
        <f>IF(Taxi_journeydata_clean!K832="","",IF(I833&gt;200%,'Taxi_location&amp;demand'!F846,VLOOKUP(I833,'Taxi_location&amp;demand'!$E$5:$F$26,2,FALSE)))</f>
        <v>-0.1515</v>
      </c>
      <c r="K833" s="32">
        <f>IF(Taxi_journeydata_clean!K832="","",1+J833)</f>
        <v>0.84850000000000003</v>
      </c>
      <c r="M833" s="19">
        <f>IF(Taxi_journeydata_clean!K832="","",F833*(1+R_/EXP(B833)))</f>
        <v>11.343895324213236</v>
      </c>
      <c r="N833" s="30">
        <f>IF(Taxi_journeydata_clean!K832="","",(M833-F833)/F833)</f>
        <v>1.8653436018616025</v>
      </c>
      <c r="O833" s="31">
        <f>IF(Taxi_journeydata_clean!K832="","",ROUND(ROUNDUP(N833,1),1))</f>
        <v>1.9</v>
      </c>
      <c r="P833" s="32">
        <f>IF(Taxi_journeydata_clean!K832="","",IF(O833&gt;200%,'Taxi_location&amp;demand'!F846,VLOOKUP(O833,'Taxi_location&amp;demand'!$E$5:$F$26,2,FALSE)))</f>
        <v>-0.81810000000000005</v>
      </c>
      <c r="Q833" s="32">
        <f>IF(Taxi_journeydata_clean!K832="","",1+P833)</f>
        <v>0.18189999999999995</v>
      </c>
      <c r="S833" t="str">
        <f>IF(Taxi_journeydata_clean!K832="","",VLOOKUP(Taxi_journeydata_clean!G832,'Taxi_location&amp;demand'!$A$5:$B$269,2,FALSE))</f>
        <v>A</v>
      </c>
      <c r="T833" t="str">
        <f>IF(Taxi_journeydata_clean!K832="","",VLOOKUP(Taxi_journeydata_clean!H832,'Taxi_location&amp;demand'!$A$5:$B$269,2,FALSE))</f>
        <v>A</v>
      </c>
      <c r="U833" t="str">
        <f>IF(Taxi_journeydata_clean!K832="","",IF(OR(S833="A",T833="A"),"Y","N"))</f>
        <v>Y</v>
      </c>
    </row>
    <row r="834" spans="2:21" x14ac:dyDescent="0.35">
      <c r="B834">
        <f>IF(Taxi_journeydata_clean!J833="","",Taxi_journeydata_clean!J833)</f>
        <v>7.89</v>
      </c>
      <c r="C834" s="18">
        <f>IF(Taxi_journeydata_clean!J833="","",Taxi_journeydata_clean!N833)</f>
        <v>29.98333333292976</v>
      </c>
      <c r="D834" s="19">
        <f>IF(Taxi_journeydata_clean!K833="","",Taxi_journeydata_clean!K833)</f>
        <v>26.5</v>
      </c>
      <c r="F834" s="19">
        <f>IF(Taxi_journeydata_clean!K833="","",Constant+Dist_Mult*Fare_analysis!B834+Dur_Mult*Fare_analysis!C834)</f>
        <v>26.995833333184009</v>
      </c>
      <c r="G834" s="19">
        <f>IF(Taxi_journeydata_clean!K833="","",F834*(1+1/EXP(B834)))</f>
        <v>27.005942451418683</v>
      </c>
      <c r="H834" s="30">
        <f>IF(Taxi_journeydata_clean!K833="","",(G834-F834)/F834)</f>
        <v>3.7446957498611937E-4</v>
      </c>
      <c r="I834" s="31">
        <f>IF(Taxi_journeydata_clean!K833="","",ROUND(ROUNDUP(H834,1),1))</f>
        <v>0.1</v>
      </c>
      <c r="J834" s="32">
        <f>IF(Taxi_journeydata_clean!K833="","",IF(I834&gt;200%,'Taxi_location&amp;demand'!F847,VLOOKUP(I834,'Taxi_location&amp;demand'!$E$5:$F$26,2,FALSE)))</f>
        <v>-9.0899999999999991E-3</v>
      </c>
      <c r="K834" s="32">
        <f>IF(Taxi_journeydata_clean!K833="","",1+J834)</f>
        <v>0.99090999999999996</v>
      </c>
      <c r="M834" s="19">
        <f>IF(Taxi_journeydata_clean!K833="","",F834*(1+R_/EXP(B834)))</f>
        <v>27.022062789999254</v>
      </c>
      <c r="N834" s="30">
        <f>IF(Taxi_journeydata_clean!K833="","",(M834-F834)/F834)</f>
        <v>9.7161130354891381E-4</v>
      </c>
      <c r="O834" s="31">
        <f>IF(Taxi_journeydata_clean!K833="","",ROUND(ROUNDUP(N834,1),1))</f>
        <v>0.1</v>
      </c>
      <c r="P834" s="32">
        <f>IF(Taxi_journeydata_clean!K833="","",IF(O834&gt;200%,'Taxi_location&amp;demand'!F847,VLOOKUP(O834,'Taxi_location&amp;demand'!$E$5:$F$26,2,FALSE)))</f>
        <v>-9.0899999999999991E-3</v>
      </c>
      <c r="Q834" s="32">
        <f>IF(Taxi_journeydata_clean!K833="","",1+P834)</f>
        <v>0.99090999999999996</v>
      </c>
      <c r="S834" t="str">
        <f>IF(Taxi_journeydata_clean!K833="","",VLOOKUP(Taxi_journeydata_clean!G833,'Taxi_location&amp;demand'!$A$5:$B$269,2,FALSE))</f>
        <v>Q</v>
      </c>
      <c r="T834" t="str">
        <f>IF(Taxi_journeydata_clean!K833="","",VLOOKUP(Taxi_journeydata_clean!H833,'Taxi_location&amp;demand'!$A$5:$B$269,2,FALSE))</f>
        <v>Q</v>
      </c>
      <c r="U834" t="str">
        <f>IF(Taxi_journeydata_clean!K833="","",IF(OR(S834="A",T834="A"),"Y","N"))</f>
        <v>N</v>
      </c>
    </row>
    <row r="835" spans="2:21" x14ac:dyDescent="0.35">
      <c r="B835">
        <f>IF(Taxi_journeydata_clean!J834="","",Taxi_journeydata_clean!J834)</f>
        <v>1.53</v>
      </c>
      <c r="C835" s="18">
        <f>IF(Taxi_journeydata_clean!J834="","",Taxi_journeydata_clean!N834)</f>
        <v>13.249999996041879</v>
      </c>
      <c r="D835" s="19">
        <f>IF(Taxi_journeydata_clean!K834="","",Taxi_journeydata_clean!K834)</f>
        <v>10</v>
      </c>
      <c r="F835" s="19">
        <f>IF(Taxi_journeydata_clean!K834="","",Constant+Dist_Mult*Fare_analysis!B835+Dur_Mult*Fare_analysis!C835)</f>
        <v>9.3564999985354937</v>
      </c>
      <c r="G835" s="19">
        <f>IF(Taxi_journeydata_clean!K834="","",F835*(1+1/EXP(B835)))</f>
        <v>11.382515969460595</v>
      </c>
      <c r="H835" s="30">
        <f>IF(Taxi_journeydata_clean!K834="","",(G835-F835)/F835)</f>
        <v>0.21653566731600696</v>
      </c>
      <c r="I835" s="31">
        <f>IF(Taxi_journeydata_clean!K834="","",ROUND(ROUNDUP(H835,1),1))</f>
        <v>0.3</v>
      </c>
      <c r="J835" s="32">
        <f>IF(Taxi_journeydata_clean!K834="","",IF(I835&gt;200%,'Taxi_location&amp;demand'!F848,VLOOKUP(I835,'Taxi_location&amp;demand'!$E$5:$F$26,2,FALSE)))</f>
        <v>-3.4340000000000002E-2</v>
      </c>
      <c r="K835" s="32">
        <f>IF(Taxi_journeydata_clean!K834="","",1+J835)</f>
        <v>0.96565999999999996</v>
      </c>
      <c r="M835" s="19">
        <f>IF(Taxi_journeydata_clean!K834="","",F835*(1+R_/EXP(B835)))</f>
        <v>14.613268905848818</v>
      </c>
      <c r="N835" s="30">
        <f>IF(Taxi_journeydata_clean!K834="","",(M835-F835)/F835)</f>
        <v>0.56183069610817382</v>
      </c>
      <c r="O835" s="31">
        <f>IF(Taxi_journeydata_clean!K834="","",ROUND(ROUNDUP(N835,1),1))</f>
        <v>0.6</v>
      </c>
      <c r="P835" s="32">
        <f>IF(Taxi_journeydata_clean!K834="","",IF(O835&gt;200%,'Taxi_location&amp;demand'!F848,VLOOKUP(O835,'Taxi_location&amp;demand'!$E$5:$F$26,2,FALSE)))</f>
        <v>-8.8880000000000001E-2</v>
      </c>
      <c r="Q835" s="32">
        <f>IF(Taxi_journeydata_clean!K834="","",1+P835)</f>
        <v>0.91112000000000004</v>
      </c>
      <c r="S835" t="str">
        <f>IF(Taxi_journeydata_clean!K834="","",VLOOKUP(Taxi_journeydata_clean!G834,'Taxi_location&amp;demand'!$A$5:$B$269,2,FALSE))</f>
        <v>A</v>
      </c>
      <c r="T835" t="str">
        <f>IF(Taxi_journeydata_clean!K834="","",VLOOKUP(Taxi_journeydata_clean!H834,'Taxi_location&amp;demand'!$A$5:$B$269,2,FALSE))</f>
        <v>A</v>
      </c>
      <c r="U835" t="str">
        <f>IF(Taxi_journeydata_clean!K834="","",IF(OR(S835="A",T835="A"),"Y","N"))</f>
        <v>Y</v>
      </c>
    </row>
    <row r="836" spans="2:21" x14ac:dyDescent="0.35">
      <c r="B836">
        <f>IF(Taxi_journeydata_clean!J835="","",Taxi_journeydata_clean!J835)</f>
        <v>3.2</v>
      </c>
      <c r="C836" s="18">
        <f>IF(Taxi_journeydata_clean!J835="","",Taxi_journeydata_clean!N835)</f>
        <v>19.316666666418314</v>
      </c>
      <c r="D836" s="19">
        <f>IF(Taxi_journeydata_clean!K835="","",Taxi_journeydata_clean!K835)</f>
        <v>14.5</v>
      </c>
      <c r="F836" s="19">
        <f>IF(Taxi_journeydata_clean!K835="","",Constant+Dist_Mult*Fare_analysis!B836+Dur_Mult*Fare_analysis!C836)</f>
        <v>14.607166666574777</v>
      </c>
      <c r="G836" s="19">
        <f>IF(Taxi_journeydata_clean!K835="","",F836*(1+1/EXP(B836)))</f>
        <v>15.202586973783689</v>
      </c>
      <c r="H836" s="30">
        <f>IF(Taxi_journeydata_clean!K835="","",(G836-F836)/F836)</f>
        <v>4.0762203978366128E-2</v>
      </c>
      <c r="I836" s="31">
        <f>IF(Taxi_journeydata_clean!K835="","",ROUND(ROUNDUP(H836,1),1))</f>
        <v>0.1</v>
      </c>
      <c r="J836" s="32">
        <f>IF(Taxi_journeydata_clean!K835="","",IF(I836&gt;200%,'Taxi_location&amp;demand'!F849,VLOOKUP(I836,'Taxi_location&amp;demand'!$E$5:$F$26,2,FALSE)))</f>
        <v>-9.0899999999999991E-3</v>
      </c>
      <c r="K836" s="32">
        <f>IF(Taxi_journeydata_clean!K835="","",1+J836)</f>
        <v>0.99090999999999996</v>
      </c>
      <c r="M836" s="19">
        <f>IF(Taxi_journeydata_clean!K835="","",F836*(1+R_/EXP(B836)))</f>
        <v>16.152064141538695</v>
      </c>
      <c r="N836" s="30">
        <f>IF(Taxi_journeydata_clean!K835="","",(M836-F836)/F836)</f>
        <v>0.10576297992813821</v>
      </c>
      <c r="O836" s="31">
        <f>IF(Taxi_journeydata_clean!K835="","",ROUND(ROUNDUP(N836,1),1))</f>
        <v>0.2</v>
      </c>
      <c r="P836" s="32">
        <f>IF(Taxi_journeydata_clean!K835="","",IF(O836&gt;200%,'Taxi_location&amp;demand'!F849,VLOOKUP(O836,'Taxi_location&amp;demand'!$E$5:$F$26,2,FALSE)))</f>
        <v>-2.1210000000000003E-2</v>
      </c>
      <c r="Q836" s="32">
        <f>IF(Taxi_journeydata_clean!K835="","",1+P836)</f>
        <v>0.97879000000000005</v>
      </c>
      <c r="S836" t="str">
        <f>IF(Taxi_journeydata_clean!K835="","",VLOOKUP(Taxi_journeydata_clean!G835,'Taxi_location&amp;demand'!$A$5:$B$269,2,FALSE))</f>
        <v>A</v>
      </c>
      <c r="T836" t="str">
        <f>IF(Taxi_journeydata_clean!K835="","",VLOOKUP(Taxi_journeydata_clean!H835,'Taxi_location&amp;demand'!$A$5:$B$269,2,FALSE))</f>
        <v>Bx</v>
      </c>
      <c r="U836" t="str">
        <f>IF(Taxi_journeydata_clean!K835="","",IF(OR(S836="A",T836="A"),"Y","N"))</f>
        <v>Y</v>
      </c>
    </row>
    <row r="837" spans="2:21" x14ac:dyDescent="0.35">
      <c r="B837">
        <f>IF(Taxi_journeydata_clean!J836="","",Taxi_journeydata_clean!J836)</f>
        <v>1.41</v>
      </c>
      <c r="C837" s="18">
        <f>IF(Taxi_journeydata_clean!J836="","",Taxi_journeydata_clean!N836)</f>
        <v>7.1499999950174242</v>
      </c>
      <c r="D837" s="19">
        <f>IF(Taxi_journeydata_clean!K836="","",Taxi_journeydata_clean!K836)</f>
        <v>7</v>
      </c>
      <c r="F837" s="19">
        <f>IF(Taxi_journeydata_clean!K836="","",Constant+Dist_Mult*Fare_analysis!B837+Dur_Mult*Fare_analysis!C837)</f>
        <v>6.8834999981564469</v>
      </c>
      <c r="G837" s="19">
        <f>IF(Taxi_journeydata_clean!K836="","",F837*(1+1/EXP(B837)))</f>
        <v>8.5640602872930405</v>
      </c>
      <c r="H837" s="30">
        <f>IF(Taxi_journeydata_clean!K836="","",(G837-F837)/F837)</f>
        <v>0.24414328315343717</v>
      </c>
      <c r="I837" s="31">
        <f>IF(Taxi_journeydata_clean!K836="","",ROUND(ROUNDUP(H837,1),1))</f>
        <v>0.3</v>
      </c>
      <c r="J837" s="32">
        <f>IF(Taxi_journeydata_clean!K836="","",IF(I837&gt;200%,'Taxi_location&amp;demand'!F850,VLOOKUP(I837,'Taxi_location&amp;demand'!$E$5:$F$26,2,FALSE)))</f>
        <v>-3.4340000000000002E-2</v>
      </c>
      <c r="K837" s="32">
        <f>IF(Taxi_journeydata_clean!K836="","",1+J837)</f>
        <v>0.96565999999999996</v>
      </c>
      <c r="M837" s="19">
        <f>IF(Taxi_journeydata_clean!K836="","",F837*(1+R_/EXP(B837)))</f>
        <v>11.243938021142457</v>
      </c>
      <c r="N837" s="30">
        <f>IF(Taxi_journeydata_clean!K836="","",(M837-F837)/F837)</f>
        <v>0.63346234098261511</v>
      </c>
      <c r="O837" s="31">
        <f>IF(Taxi_journeydata_clean!K836="","",ROUND(ROUNDUP(N837,1),1))</f>
        <v>0.7</v>
      </c>
      <c r="P837" s="32">
        <f>IF(Taxi_journeydata_clean!K836="","",IF(O837&gt;200%,'Taxi_location&amp;demand'!F850,VLOOKUP(O837,'Taxi_location&amp;demand'!$E$5:$F$26,2,FALSE)))</f>
        <v>-0.1111</v>
      </c>
      <c r="Q837" s="32">
        <f>IF(Taxi_journeydata_clean!K836="","",1+P837)</f>
        <v>0.88890000000000002</v>
      </c>
      <c r="S837" t="str">
        <f>IF(Taxi_journeydata_clean!K836="","",VLOOKUP(Taxi_journeydata_clean!G836,'Taxi_location&amp;demand'!$A$5:$B$269,2,FALSE))</f>
        <v>A</v>
      </c>
      <c r="T837" t="str">
        <f>IF(Taxi_journeydata_clean!K836="","",VLOOKUP(Taxi_journeydata_clean!H836,'Taxi_location&amp;demand'!$A$5:$B$269,2,FALSE))</f>
        <v>A</v>
      </c>
      <c r="U837" t="str">
        <f>IF(Taxi_journeydata_clean!K836="","",IF(OR(S837="A",T837="A"),"Y","N"))</f>
        <v>Y</v>
      </c>
    </row>
    <row r="838" spans="2:21" x14ac:dyDescent="0.35">
      <c r="B838">
        <f>IF(Taxi_journeydata_clean!J837="","",Taxi_journeydata_clean!J837)</f>
        <v>1.67</v>
      </c>
      <c r="C838" s="18">
        <f>IF(Taxi_journeydata_clean!J837="","",Taxi_journeydata_clean!N837)</f>
        <v>12.733333334326744</v>
      </c>
      <c r="D838" s="19">
        <f>IF(Taxi_journeydata_clean!K837="","",Taxi_journeydata_clean!K837)</f>
        <v>10</v>
      </c>
      <c r="F838" s="19">
        <f>IF(Taxi_journeydata_clean!K837="","",Constant+Dist_Mult*Fare_analysis!B838+Dur_Mult*Fare_analysis!C838)</f>
        <v>9.4173333337008955</v>
      </c>
      <c r="G838" s="19">
        <f>IF(Taxi_journeydata_clean!K837="","",F838*(1+1/EXP(B838)))</f>
        <v>11.190118699912045</v>
      </c>
      <c r="H838" s="30">
        <f>IF(Taxi_journeydata_clean!K837="","",(G838-F838)/F838)</f>
        <v>0.18824706563874666</v>
      </c>
      <c r="I838" s="31">
        <f>IF(Taxi_journeydata_clean!K837="","",ROUND(ROUNDUP(H838,1),1))</f>
        <v>0.2</v>
      </c>
      <c r="J838" s="32">
        <f>IF(Taxi_journeydata_clean!K837="","",IF(I838&gt;200%,'Taxi_location&amp;demand'!F851,VLOOKUP(I838,'Taxi_location&amp;demand'!$E$5:$F$26,2,FALSE)))</f>
        <v>-2.1210000000000003E-2</v>
      </c>
      <c r="K838" s="32">
        <f>IF(Taxi_journeydata_clean!K837="","",1+J838)</f>
        <v>0.97879000000000005</v>
      </c>
      <c r="M838" s="19">
        <f>IF(Taxi_journeydata_clean!K837="","",F838*(1+R_/EXP(B838)))</f>
        <v>14.017061631096114</v>
      </c>
      <c r="N838" s="30">
        <f>IF(Taxi_journeydata_clean!K837="","",(M838-F838)/F838)</f>
        <v>0.48843214256148476</v>
      </c>
      <c r="O838" s="31">
        <f>IF(Taxi_journeydata_clean!K837="","",ROUND(ROUNDUP(N838,1),1))</f>
        <v>0.5</v>
      </c>
      <c r="P838" s="32">
        <f>IF(Taxi_journeydata_clean!K837="","",IF(O838&gt;200%,'Taxi_location&amp;demand'!F851,VLOOKUP(O838,'Taxi_location&amp;demand'!$E$5:$F$26,2,FALSE)))</f>
        <v>-6.7670000000000008E-2</v>
      </c>
      <c r="Q838" s="32">
        <f>IF(Taxi_journeydata_clean!K837="","",1+P838)</f>
        <v>0.93232999999999999</v>
      </c>
      <c r="S838" t="str">
        <f>IF(Taxi_journeydata_clean!K837="","",VLOOKUP(Taxi_journeydata_clean!G837,'Taxi_location&amp;demand'!$A$5:$B$269,2,FALSE))</f>
        <v>B</v>
      </c>
      <c r="T838" t="str">
        <f>IF(Taxi_journeydata_clean!K837="","",VLOOKUP(Taxi_journeydata_clean!H837,'Taxi_location&amp;demand'!$A$5:$B$269,2,FALSE))</f>
        <v>B</v>
      </c>
      <c r="U838" t="str">
        <f>IF(Taxi_journeydata_clean!K837="","",IF(OR(S838="A",T838="A"),"Y","N"))</f>
        <v>N</v>
      </c>
    </row>
    <row r="839" spans="2:21" x14ac:dyDescent="0.35">
      <c r="B839">
        <f>IF(Taxi_journeydata_clean!J838="","",Taxi_journeydata_clean!J838)</f>
        <v>3.54</v>
      </c>
      <c r="C839" s="18">
        <f>IF(Taxi_journeydata_clean!J838="","",Taxi_journeydata_clean!N838)</f>
        <v>23.900000002468005</v>
      </c>
      <c r="D839" s="19">
        <f>IF(Taxi_journeydata_clean!K838="","",Taxi_journeydata_clean!K838)</f>
        <v>17.5</v>
      </c>
      <c r="F839" s="19">
        <f>IF(Taxi_journeydata_clean!K838="","",Constant+Dist_Mult*Fare_analysis!B839+Dur_Mult*Fare_analysis!C839)</f>
        <v>16.91500000091316</v>
      </c>
      <c r="G839" s="19">
        <f>IF(Taxi_journeydata_clean!K838="","",F839*(1+1/EXP(B839)))</f>
        <v>17.405760428535018</v>
      </c>
      <c r="H839" s="30">
        <f>IF(Taxi_journeydata_clean!K838="","",(G839-F839)/F839)</f>
        <v>2.9013327082197102E-2</v>
      </c>
      <c r="I839" s="31">
        <f>IF(Taxi_journeydata_clean!K838="","",ROUND(ROUNDUP(H839,1),1))</f>
        <v>0.1</v>
      </c>
      <c r="J839" s="32">
        <f>IF(Taxi_journeydata_clean!K838="","",IF(I839&gt;200%,'Taxi_location&amp;demand'!F852,VLOOKUP(I839,'Taxi_location&amp;demand'!$E$5:$F$26,2,FALSE)))</f>
        <v>-9.0899999999999991E-3</v>
      </c>
      <c r="K839" s="32">
        <f>IF(Taxi_journeydata_clean!K838="","",1+J839)</f>
        <v>0.99090999999999996</v>
      </c>
      <c r="M839" s="19">
        <f>IF(Taxi_journeydata_clean!K838="","",F839*(1+R_/EXP(B839)))</f>
        <v>18.188343446317688</v>
      </c>
      <c r="N839" s="30">
        <f>IF(Taxi_journeydata_clean!K838="","",(M839-F839)/F839)</f>
        <v>7.5278950359786365E-2</v>
      </c>
      <c r="O839" s="31">
        <f>IF(Taxi_journeydata_clean!K838="","",ROUND(ROUNDUP(N839,1),1))</f>
        <v>0.1</v>
      </c>
      <c r="P839" s="32">
        <f>IF(Taxi_journeydata_clean!K838="","",IF(O839&gt;200%,'Taxi_location&amp;demand'!F852,VLOOKUP(O839,'Taxi_location&amp;demand'!$E$5:$F$26,2,FALSE)))</f>
        <v>-9.0899999999999991E-3</v>
      </c>
      <c r="Q839" s="32">
        <f>IF(Taxi_journeydata_clean!K838="","",1+P839)</f>
        <v>0.99090999999999996</v>
      </c>
      <c r="S839" t="str">
        <f>IF(Taxi_journeydata_clean!K838="","",VLOOKUP(Taxi_journeydata_clean!G838,'Taxi_location&amp;demand'!$A$5:$B$269,2,FALSE))</f>
        <v>A</v>
      </c>
      <c r="T839" t="str">
        <f>IF(Taxi_journeydata_clean!K838="","",VLOOKUP(Taxi_journeydata_clean!H838,'Taxi_location&amp;demand'!$A$5:$B$269,2,FALSE))</f>
        <v>Bx</v>
      </c>
      <c r="U839" t="str">
        <f>IF(Taxi_journeydata_clean!K838="","",IF(OR(S839="A",T839="A"),"Y","N"))</f>
        <v>Y</v>
      </c>
    </row>
    <row r="840" spans="2:21" x14ac:dyDescent="0.35">
      <c r="B840">
        <f>IF(Taxi_journeydata_clean!J839="","",Taxi_journeydata_clean!J839)</f>
        <v>0.66</v>
      </c>
      <c r="C840" s="18">
        <f>IF(Taxi_journeydata_clean!J839="","",Taxi_journeydata_clean!N839)</f>
        <v>4.0500000037718564</v>
      </c>
      <c r="D840" s="19">
        <f>IF(Taxi_journeydata_clean!K839="","",Taxi_journeydata_clean!K839)</f>
        <v>5</v>
      </c>
      <c r="F840" s="19">
        <f>IF(Taxi_journeydata_clean!K839="","",Constant+Dist_Mult*Fare_analysis!B840+Dur_Mult*Fare_analysis!C840)</f>
        <v>4.3865000013955866</v>
      </c>
      <c r="G840" s="19">
        <f>IF(Taxi_journeydata_clean!K839="","",F840*(1+1/EXP(B840)))</f>
        <v>6.6536683808647359</v>
      </c>
      <c r="H840" s="30">
        <f>IF(Taxi_journeydata_clean!K839="","",(G840-F840)/F840)</f>
        <v>0.51685133449169918</v>
      </c>
      <c r="I840" s="31">
        <f>IF(Taxi_journeydata_clean!K839="","",ROUND(ROUNDUP(H840,1),1))</f>
        <v>0.6</v>
      </c>
      <c r="J840" s="32">
        <f>IF(Taxi_journeydata_clean!K839="","",IF(I840&gt;200%,'Taxi_location&amp;demand'!F853,VLOOKUP(I840,'Taxi_location&amp;demand'!$E$5:$F$26,2,FALSE)))</f>
        <v>-8.8880000000000001E-2</v>
      </c>
      <c r="K840" s="32">
        <f>IF(Taxi_journeydata_clean!K839="","",1+J840)</f>
        <v>0.91112000000000004</v>
      </c>
      <c r="M840" s="19">
        <f>IF(Taxi_journeydata_clean!K839="","",F840*(1+R_/EXP(B840)))</f>
        <v>10.268971026239223</v>
      </c>
      <c r="N840" s="30">
        <f>IF(Taxi_journeydata_clean!K839="","",(M840-F840)/F840)</f>
        <v>1.3410397863836998</v>
      </c>
      <c r="O840" s="31">
        <f>IF(Taxi_journeydata_clean!K839="","",ROUND(ROUNDUP(N840,1),1))</f>
        <v>1.4</v>
      </c>
      <c r="P840" s="32">
        <f>IF(Taxi_journeydata_clean!K839="","",IF(O840&gt;200%,'Taxi_location&amp;demand'!F853,VLOOKUP(O840,'Taxi_location&amp;demand'!$E$5:$F$26,2,FALSE)))</f>
        <v>-0.5454</v>
      </c>
      <c r="Q840" s="32">
        <f>IF(Taxi_journeydata_clean!K839="","",1+P840)</f>
        <v>0.4546</v>
      </c>
      <c r="S840" t="str">
        <f>IF(Taxi_journeydata_clean!K839="","",VLOOKUP(Taxi_journeydata_clean!G839,'Taxi_location&amp;demand'!$A$5:$B$269,2,FALSE))</f>
        <v>Q</v>
      </c>
      <c r="T840" t="str">
        <f>IF(Taxi_journeydata_clean!K839="","",VLOOKUP(Taxi_journeydata_clean!H839,'Taxi_location&amp;demand'!$A$5:$B$269,2,FALSE))</f>
        <v>Q</v>
      </c>
      <c r="U840" t="str">
        <f>IF(Taxi_journeydata_clean!K839="","",IF(OR(S840="A",T840="A"),"Y","N"))</f>
        <v>N</v>
      </c>
    </row>
    <row r="841" spans="2:21" x14ac:dyDescent="0.35">
      <c r="B841">
        <f>IF(Taxi_journeydata_clean!J840="","",Taxi_journeydata_clean!J840)</f>
        <v>1.49</v>
      </c>
      <c r="C841" s="18">
        <f>IF(Taxi_journeydata_clean!J840="","",Taxi_journeydata_clean!N840)</f>
        <v>8.2833333313465118</v>
      </c>
      <c r="D841" s="19">
        <f>IF(Taxi_journeydata_clean!K840="","",Taxi_journeydata_clean!K840)</f>
        <v>8</v>
      </c>
      <c r="F841" s="19">
        <f>IF(Taxi_journeydata_clean!K840="","",Constant+Dist_Mult*Fare_analysis!B841+Dur_Mult*Fare_analysis!C841)</f>
        <v>7.4468333325982092</v>
      </c>
      <c r="G841" s="19">
        <f>IF(Taxi_journeydata_clean!K840="","",F841*(1+1/EXP(B841)))</f>
        <v>9.1251459361254774</v>
      </c>
      <c r="H841" s="30">
        <f>IF(Taxi_journeydata_clean!K840="","",(G841-F841)/F841)</f>
        <v>0.22537265553943892</v>
      </c>
      <c r="I841" s="31">
        <f>IF(Taxi_journeydata_clean!K840="","",ROUND(ROUNDUP(H841,1),1))</f>
        <v>0.3</v>
      </c>
      <c r="J841" s="32">
        <f>IF(Taxi_journeydata_clean!K840="","",IF(I841&gt;200%,'Taxi_location&amp;demand'!F854,VLOOKUP(I841,'Taxi_location&amp;demand'!$E$5:$F$26,2,FALSE)))</f>
        <v>-3.4340000000000002E-2</v>
      </c>
      <c r="K841" s="32">
        <f>IF(Taxi_journeydata_clean!K840="","",1+J841)</f>
        <v>0.96565999999999996</v>
      </c>
      <c r="M841" s="19">
        <f>IF(Taxi_journeydata_clean!K840="","",F841*(1+R_/EXP(B841)))</f>
        <v>11.801439435207437</v>
      </c>
      <c r="N841" s="30">
        <f>IF(Taxi_journeydata_clean!K840="","",(M841-F841)/F841)</f>
        <v>0.58475944178139672</v>
      </c>
      <c r="O841" s="31">
        <f>IF(Taxi_journeydata_clean!K840="","",ROUND(ROUNDUP(N841,1),1))</f>
        <v>0.6</v>
      </c>
      <c r="P841" s="32">
        <f>IF(Taxi_journeydata_clean!K840="","",IF(O841&gt;200%,'Taxi_location&amp;demand'!F854,VLOOKUP(O841,'Taxi_location&amp;demand'!$E$5:$F$26,2,FALSE)))</f>
        <v>-8.8880000000000001E-2</v>
      </c>
      <c r="Q841" s="32">
        <f>IF(Taxi_journeydata_clean!K840="","",1+P841)</f>
        <v>0.91112000000000004</v>
      </c>
      <c r="S841" t="str">
        <f>IF(Taxi_journeydata_clean!K840="","",VLOOKUP(Taxi_journeydata_clean!G840,'Taxi_location&amp;demand'!$A$5:$B$269,2,FALSE))</f>
        <v>Q</v>
      </c>
      <c r="T841" t="str">
        <f>IF(Taxi_journeydata_clean!K840="","",VLOOKUP(Taxi_journeydata_clean!H840,'Taxi_location&amp;demand'!$A$5:$B$269,2,FALSE))</f>
        <v>Q</v>
      </c>
      <c r="U841" t="str">
        <f>IF(Taxi_journeydata_clean!K840="","",IF(OR(S841="A",T841="A"),"Y","N"))</f>
        <v>N</v>
      </c>
    </row>
    <row r="842" spans="2:21" x14ac:dyDescent="0.35">
      <c r="B842">
        <f>IF(Taxi_journeydata_clean!J841="","",Taxi_journeydata_clean!J841)</f>
        <v>0.91</v>
      </c>
      <c r="C842" s="18">
        <f>IF(Taxi_journeydata_clean!J841="","",Taxi_journeydata_clean!N841)</f>
        <v>9.8333333374466747</v>
      </c>
      <c r="D842" s="19">
        <f>IF(Taxi_journeydata_clean!K841="","",Taxi_journeydata_clean!K841)</f>
        <v>7.5</v>
      </c>
      <c r="F842" s="19">
        <f>IF(Taxi_journeydata_clean!K841="","",Constant+Dist_Mult*Fare_analysis!B842+Dur_Mult*Fare_analysis!C842)</f>
        <v>6.9763333348552692</v>
      </c>
      <c r="G842" s="19">
        <f>IF(Taxi_journeydata_clean!K841="","",F842*(1+1/EXP(B842)))</f>
        <v>9.7844764970678746</v>
      </c>
      <c r="H842" s="30">
        <f>IF(Taxi_journeydata_clean!K841="","",(G842-F842)/F842)</f>
        <v>0.40252422403363602</v>
      </c>
      <c r="I842" s="31">
        <f>IF(Taxi_journeydata_clean!K841="","",ROUND(ROUNDUP(H842,1),1))</f>
        <v>0.5</v>
      </c>
      <c r="J842" s="32">
        <f>IF(Taxi_journeydata_clean!K841="","",IF(I842&gt;200%,'Taxi_location&amp;demand'!F855,VLOOKUP(I842,'Taxi_location&amp;demand'!$E$5:$F$26,2,FALSE)))</f>
        <v>-6.7670000000000008E-2</v>
      </c>
      <c r="K842" s="32">
        <f>IF(Taxi_journeydata_clean!K841="","",1+J842)</f>
        <v>0.93232999999999999</v>
      </c>
      <c r="M842" s="19">
        <f>IF(Taxi_journeydata_clean!K841="","",F842*(1+R_/EXP(B842)))</f>
        <v>14.262435653023743</v>
      </c>
      <c r="N842" s="30">
        <f>IF(Taxi_journeydata_clean!K841="","",(M842-F842)/F842)</f>
        <v>1.0444028357655348</v>
      </c>
      <c r="O842" s="31">
        <f>IF(Taxi_journeydata_clean!K841="","",ROUND(ROUNDUP(N842,1),1))</f>
        <v>1.1000000000000001</v>
      </c>
      <c r="P842" s="32">
        <f>IF(Taxi_journeydata_clean!K841="","",IF(O842&gt;200%,'Taxi_location&amp;demand'!F855,VLOOKUP(O842,'Taxi_location&amp;demand'!$E$5:$F$26,2,FALSE)))</f>
        <v>-0.35349999999999998</v>
      </c>
      <c r="Q842" s="32">
        <f>IF(Taxi_journeydata_clean!K841="","",1+P842)</f>
        <v>0.64650000000000007</v>
      </c>
      <c r="S842" t="str">
        <f>IF(Taxi_journeydata_clean!K841="","",VLOOKUP(Taxi_journeydata_clean!G841,'Taxi_location&amp;demand'!$A$5:$B$269,2,FALSE))</f>
        <v>A</v>
      </c>
      <c r="T842" t="str">
        <f>IF(Taxi_journeydata_clean!K841="","",VLOOKUP(Taxi_journeydata_clean!H841,'Taxi_location&amp;demand'!$A$5:$B$269,2,FALSE))</f>
        <v>A</v>
      </c>
      <c r="U842" t="str">
        <f>IF(Taxi_journeydata_clean!K841="","",IF(OR(S842="A",T842="A"),"Y","N"))</f>
        <v>Y</v>
      </c>
    </row>
    <row r="843" spans="2:21" x14ac:dyDescent="0.35">
      <c r="B843">
        <f>IF(Taxi_journeydata_clean!J842="","",Taxi_journeydata_clean!J842)</f>
        <v>1.89</v>
      </c>
      <c r="C843" s="18">
        <f>IF(Taxi_journeydata_clean!J842="","",Taxi_journeydata_clean!N842)</f>
        <v>14.00000000372529</v>
      </c>
      <c r="D843" s="19">
        <f>IF(Taxi_journeydata_clean!K842="","",Taxi_journeydata_clean!K842)</f>
        <v>10</v>
      </c>
      <c r="F843" s="19">
        <f>IF(Taxi_journeydata_clean!K842="","",Constant+Dist_Mult*Fare_analysis!B843+Dur_Mult*Fare_analysis!C843)</f>
        <v>10.282000001378357</v>
      </c>
      <c r="G843" s="19">
        <f>IF(Taxi_journeydata_clean!K842="","",F843*(1+1/EXP(B843)))</f>
        <v>11.835320340042154</v>
      </c>
      <c r="H843" s="30">
        <f>IF(Taxi_journeydata_clean!K842="","",(G843-F843)/F843)</f>
        <v>0.15107180883637095</v>
      </c>
      <c r="I843" s="31">
        <f>IF(Taxi_journeydata_clean!K842="","",ROUND(ROUNDUP(H843,1),1))</f>
        <v>0.2</v>
      </c>
      <c r="J843" s="32">
        <f>IF(Taxi_journeydata_clean!K842="","",IF(I843&gt;200%,'Taxi_location&amp;demand'!F856,VLOOKUP(I843,'Taxi_location&amp;demand'!$E$5:$F$26,2,FALSE)))</f>
        <v>-2.1210000000000003E-2</v>
      </c>
      <c r="K843" s="32">
        <f>IF(Taxi_journeydata_clean!K842="","",1+J843)</f>
        <v>0.97879000000000005</v>
      </c>
      <c r="M843" s="19">
        <f>IF(Taxi_journeydata_clean!K842="","",F843*(1+R_/EXP(B843)))</f>
        <v>14.312296986479026</v>
      </c>
      <c r="N843" s="30">
        <f>IF(Taxi_journeydata_clean!K842="","",(M843-F843)/F843)</f>
        <v>0.39197597593468064</v>
      </c>
      <c r="O843" s="31">
        <f>IF(Taxi_journeydata_clean!K842="","",ROUND(ROUNDUP(N843,1),1))</f>
        <v>0.4</v>
      </c>
      <c r="P843" s="32">
        <f>IF(Taxi_journeydata_clean!K842="","",IF(O843&gt;200%,'Taxi_location&amp;demand'!F856,VLOOKUP(O843,'Taxi_location&amp;demand'!$E$5:$F$26,2,FALSE)))</f>
        <v>-4.6460000000000001E-2</v>
      </c>
      <c r="Q843" s="32">
        <f>IF(Taxi_journeydata_clean!K842="","",1+P843)</f>
        <v>0.95354000000000005</v>
      </c>
      <c r="S843" t="str">
        <f>IF(Taxi_journeydata_clean!K842="","",VLOOKUP(Taxi_journeydata_clean!G842,'Taxi_location&amp;demand'!$A$5:$B$269,2,FALSE))</f>
        <v>B</v>
      </c>
      <c r="T843" t="str">
        <f>IF(Taxi_journeydata_clean!K842="","",VLOOKUP(Taxi_journeydata_clean!H842,'Taxi_location&amp;demand'!$A$5:$B$269,2,FALSE))</f>
        <v>B</v>
      </c>
      <c r="U843" t="str">
        <f>IF(Taxi_journeydata_clean!K842="","",IF(OR(S843="A",T843="A"),"Y","N"))</f>
        <v>N</v>
      </c>
    </row>
    <row r="844" spans="2:21" x14ac:dyDescent="0.35">
      <c r="B844">
        <f>IF(Taxi_journeydata_clean!J843="","",Taxi_journeydata_clean!J843)</f>
        <v>3.18</v>
      </c>
      <c r="C844" s="18">
        <f>IF(Taxi_journeydata_clean!J843="","",Taxi_journeydata_clean!N843)</f>
        <v>17.249999998603016</v>
      </c>
      <c r="D844" s="19">
        <f>IF(Taxi_journeydata_clean!K843="","",Taxi_journeydata_clean!K843)</f>
        <v>14</v>
      </c>
      <c r="F844" s="19">
        <f>IF(Taxi_journeydata_clean!K843="","",Constant+Dist_Mult*Fare_analysis!B844+Dur_Mult*Fare_analysis!C844)</f>
        <v>13.806499999483115</v>
      </c>
      <c r="G844" s="19">
        <f>IF(Taxi_journeydata_clean!K843="","",F844*(1+1/EXP(B844)))</f>
        <v>14.380652346892097</v>
      </c>
      <c r="H844" s="30">
        <f>IF(Taxi_journeydata_clean!K843="","",(G844-F844)/F844)</f>
        <v>4.1585655121173098E-2</v>
      </c>
      <c r="I844" s="31">
        <f>IF(Taxi_journeydata_clean!K843="","",ROUND(ROUNDUP(H844,1),1))</f>
        <v>0.1</v>
      </c>
      <c r="J844" s="32">
        <f>IF(Taxi_journeydata_clean!K843="","",IF(I844&gt;200%,'Taxi_location&amp;demand'!F857,VLOOKUP(I844,'Taxi_location&amp;demand'!$E$5:$F$26,2,FALSE)))</f>
        <v>-9.0899999999999991E-3</v>
      </c>
      <c r="K844" s="32">
        <f>IF(Taxi_journeydata_clean!K843="","",1+J844)</f>
        <v>0.99090999999999996</v>
      </c>
      <c r="M844" s="19">
        <f>IF(Taxi_journeydata_clean!K843="","",F844*(1+R_/EXP(B844)))</f>
        <v>15.296214913498504</v>
      </c>
      <c r="N844" s="30">
        <f>IF(Taxi_journeydata_clean!K843="","",(M844-F844)/F844)</f>
        <v>0.10789953384790936</v>
      </c>
      <c r="O844" s="31">
        <f>IF(Taxi_journeydata_clean!K843="","",ROUND(ROUNDUP(N844,1),1))</f>
        <v>0.2</v>
      </c>
      <c r="P844" s="32">
        <f>IF(Taxi_journeydata_clean!K843="","",IF(O844&gt;200%,'Taxi_location&amp;demand'!F857,VLOOKUP(O844,'Taxi_location&amp;demand'!$E$5:$F$26,2,FALSE)))</f>
        <v>-2.1210000000000003E-2</v>
      </c>
      <c r="Q844" s="32">
        <f>IF(Taxi_journeydata_clean!K843="","",1+P844)</f>
        <v>0.97879000000000005</v>
      </c>
      <c r="S844" t="str">
        <f>IF(Taxi_journeydata_clean!K843="","",VLOOKUP(Taxi_journeydata_clean!G843,'Taxi_location&amp;demand'!$A$5:$B$269,2,FALSE))</f>
        <v>Bx</v>
      </c>
      <c r="T844" t="str">
        <f>IF(Taxi_journeydata_clean!K843="","",VLOOKUP(Taxi_journeydata_clean!H843,'Taxi_location&amp;demand'!$A$5:$B$269,2,FALSE))</f>
        <v>Bx</v>
      </c>
      <c r="U844" t="str">
        <f>IF(Taxi_journeydata_clean!K843="","",IF(OR(S844="A",T844="A"),"Y","N"))</f>
        <v>N</v>
      </c>
    </row>
    <row r="845" spans="2:21" x14ac:dyDescent="0.35">
      <c r="B845">
        <f>IF(Taxi_journeydata_clean!J844="","",Taxi_journeydata_clean!J844)</f>
        <v>1.72</v>
      </c>
      <c r="C845" s="18">
        <f>IF(Taxi_journeydata_clean!J844="","",Taxi_journeydata_clean!N844)</f>
        <v>16.249999995343387</v>
      </c>
      <c r="D845" s="19">
        <f>IF(Taxi_journeydata_clean!K844="","",Taxi_journeydata_clean!K844)</f>
        <v>8.5</v>
      </c>
      <c r="F845" s="19">
        <f>IF(Taxi_journeydata_clean!K844="","",Constant+Dist_Mult*Fare_analysis!B845+Dur_Mult*Fare_analysis!C845)</f>
        <v>10.808499998277053</v>
      </c>
      <c r="G845" s="19">
        <f>IF(Taxi_journeydata_clean!K844="","",F845*(1+1/EXP(B845)))</f>
        <v>12.743936457669907</v>
      </c>
      <c r="H845" s="30">
        <f>IF(Taxi_journeydata_clean!K844="","",(G845-F845)/F845)</f>
        <v>0.17906614791149328</v>
      </c>
      <c r="I845" s="31">
        <f>IF(Taxi_journeydata_clean!K844="","",ROUND(ROUNDUP(H845,1),1))</f>
        <v>0.2</v>
      </c>
      <c r="J845" s="32">
        <f>IF(Taxi_journeydata_clean!K844="","",IF(I845&gt;200%,'Taxi_location&amp;demand'!F858,VLOOKUP(I845,'Taxi_location&amp;demand'!$E$5:$F$26,2,FALSE)))</f>
        <v>-2.1210000000000003E-2</v>
      </c>
      <c r="K845" s="32">
        <f>IF(Taxi_journeydata_clean!K844="","",1+J845)</f>
        <v>0.97879000000000005</v>
      </c>
      <c r="M845" s="19">
        <f>IF(Taxi_journeydata_clean!K844="","",F845*(1+R_/EXP(B845)))</f>
        <v>15.83024827066175</v>
      </c>
      <c r="N845" s="30">
        <f>IF(Taxi_journeydata_clean!K844="","",(M845-F845)/F845)</f>
        <v>0.46461102587641179</v>
      </c>
      <c r="O845" s="31">
        <f>IF(Taxi_journeydata_clean!K844="","",ROUND(ROUNDUP(N845,1),1))</f>
        <v>0.5</v>
      </c>
      <c r="P845" s="32">
        <f>IF(Taxi_journeydata_clean!K844="","",IF(O845&gt;200%,'Taxi_location&amp;demand'!F858,VLOOKUP(O845,'Taxi_location&amp;demand'!$E$5:$F$26,2,FALSE)))</f>
        <v>-6.7670000000000008E-2</v>
      </c>
      <c r="Q845" s="32">
        <f>IF(Taxi_journeydata_clean!K844="","",1+P845)</f>
        <v>0.93232999999999999</v>
      </c>
      <c r="S845" t="str">
        <f>IF(Taxi_journeydata_clean!K844="","",VLOOKUP(Taxi_journeydata_clean!G844,'Taxi_location&amp;demand'!$A$5:$B$269,2,FALSE))</f>
        <v>A</v>
      </c>
      <c r="T845" t="str">
        <f>IF(Taxi_journeydata_clean!K844="","",VLOOKUP(Taxi_journeydata_clean!H844,'Taxi_location&amp;demand'!$A$5:$B$269,2,FALSE))</f>
        <v>A</v>
      </c>
      <c r="U845" t="str">
        <f>IF(Taxi_journeydata_clean!K844="","",IF(OR(S845="A",T845="A"),"Y","N"))</f>
        <v>Y</v>
      </c>
    </row>
    <row r="846" spans="2:21" x14ac:dyDescent="0.35">
      <c r="B846">
        <f>IF(Taxi_journeydata_clean!J845="","",Taxi_journeydata_clean!J845)</f>
        <v>3.14</v>
      </c>
      <c r="C846" s="18">
        <f>IF(Taxi_journeydata_clean!J845="","",Taxi_journeydata_clean!N845)</f>
        <v>22.033333329018205</v>
      </c>
      <c r="D846" s="19">
        <f>IF(Taxi_journeydata_clean!K845="","",Taxi_journeydata_clean!K845)</f>
        <v>15.5</v>
      </c>
      <c r="F846" s="19">
        <f>IF(Taxi_journeydata_clean!K845="","",Constant+Dist_Mult*Fare_analysis!B846+Dur_Mult*Fare_analysis!C846)</f>
        <v>15.504333331736737</v>
      </c>
      <c r="G846" s="19">
        <f>IF(Taxi_journeydata_clean!K845="","",F846*(1+1/EXP(B846)))</f>
        <v>16.175404257939011</v>
      </c>
      <c r="H846" s="30">
        <f>IF(Taxi_journeydata_clean!K845="","",(G846-F846)/F846)</f>
        <v>4.3282797901965868E-2</v>
      </c>
      <c r="I846" s="31">
        <f>IF(Taxi_journeydata_clean!K845="","",ROUND(ROUNDUP(H846,1),1))</f>
        <v>0.1</v>
      </c>
      <c r="J846" s="32">
        <f>IF(Taxi_journeydata_clean!K845="","",IF(I846&gt;200%,'Taxi_location&amp;demand'!F859,VLOOKUP(I846,'Taxi_location&amp;demand'!$E$5:$F$26,2,FALSE)))</f>
        <v>-9.0899999999999991E-3</v>
      </c>
      <c r="K846" s="32">
        <f>IF(Taxi_journeydata_clean!K845="","",1+J846)</f>
        <v>0.99090999999999996</v>
      </c>
      <c r="M846" s="19">
        <f>IF(Taxi_journeydata_clean!K845="","",F846*(1+R_/EXP(B846)))</f>
        <v>17.24551643694755</v>
      </c>
      <c r="N846" s="30">
        <f>IF(Taxi_journeydata_clean!K845="","",(M846-F846)/F846)</f>
        <v>0.1123029973592404</v>
      </c>
      <c r="O846" s="31">
        <f>IF(Taxi_journeydata_clean!K845="","",ROUND(ROUNDUP(N846,1),1))</f>
        <v>0.2</v>
      </c>
      <c r="P846" s="32">
        <f>IF(Taxi_journeydata_clean!K845="","",IF(O846&gt;200%,'Taxi_location&amp;demand'!F859,VLOOKUP(O846,'Taxi_location&amp;demand'!$E$5:$F$26,2,FALSE)))</f>
        <v>-2.1210000000000003E-2</v>
      </c>
      <c r="Q846" s="32">
        <f>IF(Taxi_journeydata_clean!K845="","",1+P846)</f>
        <v>0.97879000000000005</v>
      </c>
      <c r="S846" t="str">
        <f>IF(Taxi_journeydata_clean!K845="","",VLOOKUP(Taxi_journeydata_clean!G845,'Taxi_location&amp;demand'!$A$5:$B$269,2,FALSE))</f>
        <v>Bx</v>
      </c>
      <c r="T846" t="str">
        <f>IF(Taxi_journeydata_clean!K845="","",VLOOKUP(Taxi_journeydata_clean!H845,'Taxi_location&amp;demand'!$A$5:$B$269,2,FALSE))</f>
        <v>Bx</v>
      </c>
      <c r="U846" t="str">
        <f>IF(Taxi_journeydata_clean!K845="","",IF(OR(S846="A",T846="A"),"Y","N"))</f>
        <v>N</v>
      </c>
    </row>
    <row r="847" spans="2:21" x14ac:dyDescent="0.35">
      <c r="B847">
        <f>IF(Taxi_journeydata_clean!J846="","",Taxi_journeydata_clean!J846)</f>
        <v>0.3</v>
      </c>
      <c r="C847" s="18">
        <f>IF(Taxi_journeydata_clean!J846="","",Taxi_journeydata_clean!N846)</f>
        <v>2.0833333383779973</v>
      </c>
      <c r="D847" s="19">
        <f>IF(Taxi_journeydata_clean!K846="","",Taxi_journeydata_clean!K846)</f>
        <v>3.5</v>
      </c>
      <c r="F847" s="19">
        <f>IF(Taxi_journeydata_clean!K846="","",Constant+Dist_Mult*Fare_analysis!B847+Dur_Mult*Fare_analysis!C847)</f>
        <v>3.0108333351998593</v>
      </c>
      <c r="G847" s="19">
        <f>IF(Taxi_journeydata_clean!K846="","",F847*(1+1/EXP(B847)))</f>
        <v>5.2413135293518209</v>
      </c>
      <c r="H847" s="30">
        <f>IF(Taxi_journeydata_clean!K846="","",(G847-F847)/F847)</f>
        <v>0.74081822068171777</v>
      </c>
      <c r="I847" s="31">
        <f>IF(Taxi_journeydata_clean!K846="","",ROUND(ROUNDUP(H847,1),1))</f>
        <v>0.8</v>
      </c>
      <c r="J847" s="32">
        <f>IF(Taxi_journeydata_clean!K846="","",IF(I847&gt;200%,'Taxi_location&amp;demand'!F860,VLOOKUP(I847,'Taxi_location&amp;demand'!$E$5:$F$26,2,FALSE)))</f>
        <v>-0.1515</v>
      </c>
      <c r="K847" s="32">
        <f>IF(Taxi_journeydata_clean!K846="","",1+J847)</f>
        <v>0.84850000000000003</v>
      </c>
      <c r="M847" s="19">
        <f>IF(Taxi_journeydata_clean!K846="","",F847*(1+R_/EXP(B847)))</f>
        <v>8.7981119654084825</v>
      </c>
      <c r="N847" s="30">
        <f>IF(Taxi_journeydata_clean!K846="","",(M847-F847)/F847)</f>
        <v>1.9221517719194721</v>
      </c>
      <c r="O847" s="31">
        <f>IF(Taxi_journeydata_clean!K846="","",ROUND(ROUNDUP(N847,1),1))</f>
        <v>2</v>
      </c>
      <c r="P847" s="32">
        <f>IF(Taxi_journeydata_clean!K846="","",IF(O847&gt;200%,'Taxi_location&amp;demand'!F860,VLOOKUP(O847,'Taxi_location&amp;demand'!$E$5:$F$26,2,FALSE)))</f>
        <v>-0.86860000000000004</v>
      </c>
      <c r="Q847" s="32">
        <f>IF(Taxi_journeydata_clean!K846="","",1+P847)</f>
        <v>0.13139999999999996</v>
      </c>
      <c r="S847" t="str">
        <f>IF(Taxi_journeydata_clean!K846="","",VLOOKUP(Taxi_journeydata_clean!G846,'Taxi_location&amp;demand'!$A$5:$B$269,2,FALSE))</f>
        <v>A</v>
      </c>
      <c r="T847" t="str">
        <f>IF(Taxi_journeydata_clean!K846="","",VLOOKUP(Taxi_journeydata_clean!H846,'Taxi_location&amp;demand'!$A$5:$B$269,2,FALSE))</f>
        <v>A</v>
      </c>
      <c r="U847" t="str">
        <f>IF(Taxi_journeydata_clean!K846="","",IF(OR(S847="A",T847="A"),"Y","N"))</f>
        <v>Y</v>
      </c>
    </row>
    <row r="848" spans="2:21" x14ac:dyDescent="0.35">
      <c r="B848">
        <f>IF(Taxi_journeydata_clean!J847="","",Taxi_journeydata_clean!J847)</f>
        <v>1.99</v>
      </c>
      <c r="C848" s="18">
        <f>IF(Taxi_journeydata_clean!J847="","",Taxi_journeydata_clean!N847)</f>
        <v>13.566666663391516</v>
      </c>
      <c r="D848" s="19">
        <f>IF(Taxi_journeydata_clean!K847="","",Taxi_journeydata_clean!K847)</f>
        <v>10.5</v>
      </c>
      <c r="F848" s="19">
        <f>IF(Taxi_journeydata_clean!K847="","",Constant+Dist_Mult*Fare_analysis!B848+Dur_Mult*Fare_analysis!C848)</f>
        <v>10.30166666545486</v>
      </c>
      <c r="G848" s="19">
        <f>IF(Taxi_journeydata_clean!K847="","",F848*(1+1/EXP(B848)))</f>
        <v>11.709857373087184</v>
      </c>
      <c r="H848" s="30">
        <f>IF(Taxi_journeydata_clean!K847="","",(G848-F848)/F848)</f>
        <v>0.1366954254455239</v>
      </c>
      <c r="I848" s="31">
        <f>IF(Taxi_journeydata_clean!K847="","",ROUND(ROUNDUP(H848,1),1))</f>
        <v>0.2</v>
      </c>
      <c r="J848" s="32">
        <f>IF(Taxi_journeydata_clean!K847="","",IF(I848&gt;200%,'Taxi_location&amp;demand'!F861,VLOOKUP(I848,'Taxi_location&amp;demand'!$E$5:$F$26,2,FALSE)))</f>
        <v>-2.1210000000000003E-2</v>
      </c>
      <c r="K848" s="32">
        <f>IF(Taxi_journeydata_clean!K847="","",1+J848)</f>
        <v>0.97879000000000005</v>
      </c>
      <c r="M848" s="19">
        <f>IF(Taxi_journeydata_clean!K847="","",F848*(1+R_/EXP(B848)))</f>
        <v>13.955405448209403</v>
      </c>
      <c r="N848" s="30">
        <f>IF(Taxi_journeydata_clean!K847="","",(M848-F848)/F848)</f>
        <v>0.35467452999686194</v>
      </c>
      <c r="O848" s="31">
        <f>IF(Taxi_journeydata_clean!K847="","",ROUND(ROUNDUP(N848,1),1))</f>
        <v>0.4</v>
      </c>
      <c r="P848" s="32">
        <f>IF(Taxi_journeydata_clean!K847="","",IF(O848&gt;200%,'Taxi_location&amp;demand'!F861,VLOOKUP(O848,'Taxi_location&amp;demand'!$E$5:$F$26,2,FALSE)))</f>
        <v>-4.6460000000000001E-2</v>
      </c>
      <c r="Q848" s="32">
        <f>IF(Taxi_journeydata_clean!K847="","",1+P848)</f>
        <v>0.95354000000000005</v>
      </c>
      <c r="S848" t="str">
        <f>IF(Taxi_journeydata_clean!K847="","",VLOOKUP(Taxi_journeydata_clean!G847,'Taxi_location&amp;demand'!$A$5:$B$269,2,FALSE))</f>
        <v>A</v>
      </c>
      <c r="T848" t="str">
        <f>IF(Taxi_journeydata_clean!K847="","",VLOOKUP(Taxi_journeydata_clean!H847,'Taxi_location&amp;demand'!$A$5:$B$269,2,FALSE))</f>
        <v>A</v>
      </c>
      <c r="U848" t="str">
        <f>IF(Taxi_journeydata_clean!K847="","",IF(OR(S848="A",T848="A"),"Y","N"))</f>
        <v>Y</v>
      </c>
    </row>
    <row r="849" spans="2:21" x14ac:dyDescent="0.35">
      <c r="B849">
        <f>IF(Taxi_journeydata_clean!J848="","",Taxi_journeydata_clean!J848)</f>
        <v>6.05</v>
      </c>
      <c r="C849" s="18">
        <f>IF(Taxi_journeydata_clean!J848="","",Taxi_journeydata_clean!N848)</f>
        <v>44.433333337074146</v>
      </c>
      <c r="D849" s="19">
        <f>IF(Taxi_journeydata_clean!K848="","",Taxi_journeydata_clean!K848)</f>
        <v>29.5</v>
      </c>
      <c r="F849" s="19">
        <f>IF(Taxi_journeydata_clean!K848="","",Constant+Dist_Mult*Fare_analysis!B849+Dur_Mult*Fare_analysis!C849)</f>
        <v>29.030333334717433</v>
      </c>
      <c r="G849" s="19">
        <f>IF(Taxi_journeydata_clean!K848="","",F849*(1+1/EXP(B849)))</f>
        <v>29.098782854723108</v>
      </c>
      <c r="H849" s="30">
        <f>IF(Taxi_journeydata_clean!K848="","",(G849-F849)/F849)</f>
        <v>2.3578620064901648E-3</v>
      </c>
      <c r="I849" s="31">
        <f>IF(Taxi_journeydata_clean!K848="","",ROUND(ROUNDUP(H849,1),1))</f>
        <v>0.1</v>
      </c>
      <c r="J849" s="32">
        <f>IF(Taxi_journeydata_clean!K848="","",IF(I849&gt;200%,'Taxi_location&amp;demand'!F862,VLOOKUP(I849,'Taxi_location&amp;demand'!$E$5:$F$26,2,FALSE)))</f>
        <v>-9.0899999999999991E-3</v>
      </c>
      <c r="K849" s="32">
        <f>IF(Taxi_journeydata_clean!K848="","",1+J849)</f>
        <v>0.99090999999999996</v>
      </c>
      <c r="M849" s="19">
        <f>IF(Taxi_journeydata_clean!K848="","",F849*(1+R_/EXP(B849)))</f>
        <v>29.207934752302542</v>
      </c>
      <c r="N849" s="30">
        <f>IF(Taxi_journeydata_clean!K848="","",(M849-F849)/F849)</f>
        <v>6.1177877476423928E-3</v>
      </c>
      <c r="O849" s="31">
        <f>IF(Taxi_journeydata_clean!K848="","",ROUND(ROUNDUP(N849,1),1))</f>
        <v>0.1</v>
      </c>
      <c r="P849" s="32">
        <f>IF(Taxi_journeydata_clean!K848="","",IF(O849&gt;200%,'Taxi_location&amp;demand'!F862,VLOOKUP(O849,'Taxi_location&amp;demand'!$E$5:$F$26,2,FALSE)))</f>
        <v>-9.0899999999999991E-3</v>
      </c>
      <c r="Q849" s="32">
        <f>IF(Taxi_journeydata_clean!K848="","",1+P849)</f>
        <v>0.99090999999999996</v>
      </c>
      <c r="S849" t="str">
        <f>IF(Taxi_journeydata_clean!K848="","",VLOOKUP(Taxi_journeydata_clean!G848,'Taxi_location&amp;demand'!$A$5:$B$269,2,FALSE))</f>
        <v>A</v>
      </c>
      <c r="T849" t="str">
        <f>IF(Taxi_journeydata_clean!K848="","",VLOOKUP(Taxi_journeydata_clean!H848,'Taxi_location&amp;demand'!$A$5:$B$269,2,FALSE))</f>
        <v>Bx</v>
      </c>
      <c r="U849" t="str">
        <f>IF(Taxi_journeydata_clean!K848="","",IF(OR(S849="A",T849="A"),"Y","N"))</f>
        <v>Y</v>
      </c>
    </row>
    <row r="850" spans="2:21" x14ac:dyDescent="0.35">
      <c r="B850">
        <f>IF(Taxi_journeydata_clean!J849="","",Taxi_journeydata_clean!J849)</f>
        <v>2.5</v>
      </c>
      <c r="C850" s="18">
        <f>IF(Taxi_journeydata_clean!J849="","",Taxi_journeydata_clean!N849)</f>
        <v>13.266666666604578</v>
      </c>
      <c r="D850" s="19">
        <f>IF(Taxi_journeydata_clean!K849="","",Taxi_journeydata_clean!K849)</f>
        <v>11</v>
      </c>
      <c r="F850" s="19">
        <f>IF(Taxi_journeydata_clean!K849="","",Constant+Dist_Mult*Fare_analysis!B850+Dur_Mult*Fare_analysis!C850)</f>
        <v>11.108666666643694</v>
      </c>
      <c r="G850" s="19">
        <f>IF(Taxi_journeydata_clean!K849="","",F850*(1+1/EXP(B850)))</f>
        <v>12.020521554688491</v>
      </c>
      <c r="H850" s="30">
        <f>IF(Taxi_journeydata_clean!K849="","",(G850-F850)/F850)</f>
        <v>8.2084998623898675E-2</v>
      </c>
      <c r="I850" s="31">
        <f>IF(Taxi_journeydata_clean!K849="","",ROUND(ROUNDUP(H850,1),1))</f>
        <v>0.1</v>
      </c>
      <c r="J850" s="32">
        <f>IF(Taxi_journeydata_clean!K849="","",IF(I850&gt;200%,'Taxi_location&amp;demand'!F863,VLOOKUP(I850,'Taxi_location&amp;demand'!$E$5:$F$26,2,FALSE)))</f>
        <v>-9.0899999999999991E-3</v>
      </c>
      <c r="K850" s="32">
        <f>IF(Taxi_journeydata_clean!K849="","",1+J850)</f>
        <v>0.99090999999999996</v>
      </c>
      <c r="M850" s="19">
        <f>IF(Taxi_journeydata_clean!K849="","",F850*(1+R_/EXP(B850)))</f>
        <v>13.474595905230515</v>
      </c>
      <c r="N850" s="30">
        <f>IF(Taxi_journeydata_clean!K849="","",(M850-F850)/F850)</f>
        <v>0.21298048718043391</v>
      </c>
      <c r="O850" s="31">
        <f>IF(Taxi_journeydata_clean!K849="","",ROUND(ROUNDUP(N850,1),1))</f>
        <v>0.3</v>
      </c>
      <c r="P850" s="32">
        <f>IF(Taxi_journeydata_clean!K849="","",IF(O850&gt;200%,'Taxi_location&amp;demand'!F863,VLOOKUP(O850,'Taxi_location&amp;demand'!$E$5:$F$26,2,FALSE)))</f>
        <v>-3.4340000000000002E-2</v>
      </c>
      <c r="Q850" s="32">
        <f>IF(Taxi_journeydata_clean!K849="","",1+P850)</f>
        <v>0.96565999999999996</v>
      </c>
      <c r="S850" t="str">
        <f>IF(Taxi_journeydata_clean!K849="","",VLOOKUP(Taxi_journeydata_clean!G849,'Taxi_location&amp;demand'!$A$5:$B$269,2,FALSE))</f>
        <v>Q</v>
      </c>
      <c r="T850" t="str">
        <f>IF(Taxi_journeydata_clean!K849="","",VLOOKUP(Taxi_journeydata_clean!H849,'Taxi_location&amp;demand'!$A$5:$B$269,2,FALSE))</f>
        <v>Q</v>
      </c>
      <c r="U850" t="str">
        <f>IF(Taxi_journeydata_clean!K849="","",IF(OR(S850="A",T850="A"),"Y","N"))</f>
        <v>N</v>
      </c>
    </row>
    <row r="851" spans="2:21" x14ac:dyDescent="0.35">
      <c r="B851">
        <f>IF(Taxi_journeydata_clean!J850="","",Taxi_journeydata_clean!J850)</f>
        <v>24.56</v>
      </c>
      <c r="C851" s="18">
        <f>IF(Taxi_journeydata_clean!J850="","",Taxi_journeydata_clean!N850)</f>
        <v>67.899999999208376</v>
      </c>
      <c r="D851" s="19">
        <f>IF(Taxi_journeydata_clean!K850="","",Taxi_journeydata_clean!K850)</f>
        <v>77.5</v>
      </c>
      <c r="F851" s="19">
        <f>IF(Taxi_journeydata_clean!K850="","",Constant+Dist_Mult*Fare_analysis!B851+Dur_Mult*Fare_analysis!C851)</f>
        <v>71.030999999707092</v>
      </c>
      <c r="G851" s="19">
        <f>IF(Taxi_journeydata_clean!K850="","",F851*(1+1/EXP(B851)))</f>
        <v>71.031000001238795</v>
      </c>
      <c r="H851" s="30">
        <f>IF(Taxi_journeydata_clean!K850="","",(G851-F851)/F851)</f>
        <v>2.1563863167203741E-11</v>
      </c>
      <c r="I851" s="31">
        <f>IF(Taxi_journeydata_clean!K850="","",ROUND(ROUNDUP(H851,1),1))</f>
        <v>0.1</v>
      </c>
      <c r="J851" s="32">
        <f>IF(Taxi_journeydata_clean!K850="","",IF(I851&gt;200%,'Taxi_location&amp;demand'!F864,VLOOKUP(I851,'Taxi_location&amp;demand'!$E$5:$F$26,2,FALSE)))</f>
        <v>-9.0899999999999991E-3</v>
      </c>
      <c r="K851" s="32">
        <f>IF(Taxi_journeydata_clean!K850="","",1+J851)</f>
        <v>0.99090999999999996</v>
      </c>
      <c r="M851" s="19">
        <f>IF(Taxi_journeydata_clean!K850="","",F851*(1+R_/EXP(B851)))</f>
        <v>71.031000003681299</v>
      </c>
      <c r="N851" s="30">
        <f>IF(Taxi_journeydata_clean!K850="","",(M851-F851)/F851)</f>
        <v>5.5950326331739388E-11</v>
      </c>
      <c r="O851" s="31">
        <f>IF(Taxi_journeydata_clean!K850="","",ROUND(ROUNDUP(N851,1),1))</f>
        <v>0.1</v>
      </c>
      <c r="P851" s="32">
        <f>IF(Taxi_journeydata_clean!K850="","",IF(O851&gt;200%,'Taxi_location&amp;demand'!F864,VLOOKUP(O851,'Taxi_location&amp;demand'!$E$5:$F$26,2,FALSE)))</f>
        <v>-9.0899999999999991E-3</v>
      </c>
      <c r="Q851" s="32">
        <f>IF(Taxi_journeydata_clean!K850="","",1+P851)</f>
        <v>0.99090999999999996</v>
      </c>
      <c r="S851" t="str">
        <f>IF(Taxi_journeydata_clean!K850="","",VLOOKUP(Taxi_journeydata_clean!G850,'Taxi_location&amp;demand'!$A$5:$B$269,2,FALSE))</f>
        <v>B</v>
      </c>
      <c r="T851" t="str">
        <f>IF(Taxi_journeydata_clean!K850="","",VLOOKUP(Taxi_journeydata_clean!H850,'Taxi_location&amp;demand'!$A$5:$B$269,2,FALSE))</f>
        <v>Q</v>
      </c>
      <c r="U851" t="str">
        <f>IF(Taxi_journeydata_clean!K850="","",IF(OR(S851="A",T851="A"),"Y","N"))</f>
        <v>N</v>
      </c>
    </row>
    <row r="852" spans="2:21" x14ac:dyDescent="0.35">
      <c r="B852">
        <f>IF(Taxi_journeydata_clean!J851="","",Taxi_journeydata_clean!J851)</f>
        <v>1.65</v>
      </c>
      <c r="C852" s="18">
        <f>IF(Taxi_journeydata_clean!J851="","",Taxi_journeydata_clean!N851)</f>
        <v>10.816666670143604</v>
      </c>
      <c r="D852" s="19">
        <f>IF(Taxi_journeydata_clean!K851="","",Taxi_journeydata_clean!K851)</f>
        <v>9</v>
      </c>
      <c r="F852" s="19">
        <f>IF(Taxi_journeydata_clean!K851="","",Constant+Dist_Mult*Fare_analysis!B852+Dur_Mult*Fare_analysis!C852)</f>
        <v>8.6721666679531335</v>
      </c>
      <c r="G852" s="19">
        <f>IF(Taxi_journeydata_clean!K851="","",F852*(1+1/EXP(B852)))</f>
        <v>10.337655484077482</v>
      </c>
      <c r="H852" s="30">
        <f>IF(Taxi_journeydata_clean!K851="","",(G852-F852)/F852)</f>
        <v>0.19204990862075405</v>
      </c>
      <c r="I852" s="31">
        <f>IF(Taxi_journeydata_clean!K851="","",ROUND(ROUNDUP(H852,1),1))</f>
        <v>0.2</v>
      </c>
      <c r="J852" s="32">
        <f>IF(Taxi_journeydata_clean!K851="","",IF(I852&gt;200%,'Taxi_location&amp;demand'!F865,VLOOKUP(I852,'Taxi_location&amp;demand'!$E$5:$F$26,2,FALSE)))</f>
        <v>-2.1210000000000003E-2</v>
      </c>
      <c r="K852" s="32">
        <f>IF(Taxi_journeydata_clean!K851="","",1+J852)</f>
        <v>0.97879000000000005</v>
      </c>
      <c r="M852" s="19">
        <f>IF(Taxi_journeydata_clean!K851="","",F852*(1+R_/EXP(B852)))</f>
        <v>12.993499742184964</v>
      </c>
      <c r="N852" s="30">
        <f>IF(Taxi_journeydata_clean!K851="","",(M852-F852)/F852)</f>
        <v>0.49829912635336637</v>
      </c>
      <c r="O852" s="31">
        <f>IF(Taxi_journeydata_clean!K851="","",ROUND(ROUNDUP(N852,1),1))</f>
        <v>0.5</v>
      </c>
      <c r="P852" s="32">
        <f>IF(Taxi_journeydata_clean!K851="","",IF(O852&gt;200%,'Taxi_location&amp;demand'!F865,VLOOKUP(O852,'Taxi_location&amp;demand'!$E$5:$F$26,2,FALSE)))</f>
        <v>-6.7670000000000008E-2</v>
      </c>
      <c r="Q852" s="32">
        <f>IF(Taxi_journeydata_clean!K851="","",1+P852)</f>
        <v>0.93232999999999999</v>
      </c>
      <c r="S852" t="str">
        <f>IF(Taxi_journeydata_clean!K851="","",VLOOKUP(Taxi_journeydata_clean!G851,'Taxi_location&amp;demand'!$A$5:$B$269,2,FALSE))</f>
        <v>A</v>
      </c>
      <c r="T852" t="str">
        <f>IF(Taxi_journeydata_clean!K851="","",VLOOKUP(Taxi_journeydata_clean!H851,'Taxi_location&amp;demand'!$A$5:$B$269,2,FALSE))</f>
        <v>A</v>
      </c>
      <c r="U852" t="str">
        <f>IF(Taxi_journeydata_clean!K851="","",IF(OR(S852="A",T852="A"),"Y","N"))</f>
        <v>Y</v>
      </c>
    </row>
    <row r="853" spans="2:21" x14ac:dyDescent="0.35">
      <c r="B853">
        <f>IF(Taxi_journeydata_clean!J852="","",Taxi_journeydata_clean!J852)</f>
        <v>4.3</v>
      </c>
      <c r="C853" s="18">
        <f>IF(Taxi_journeydata_clean!J852="","",Taxi_journeydata_clean!N852)</f>
        <v>23.966666663764045</v>
      </c>
      <c r="D853" s="19">
        <f>IF(Taxi_journeydata_clean!K852="","",Taxi_journeydata_clean!K852)</f>
        <v>18.5</v>
      </c>
      <c r="F853" s="19">
        <f>IF(Taxi_journeydata_clean!K852="","",Constant+Dist_Mult*Fare_analysis!B853+Dur_Mult*Fare_analysis!C853)</f>
        <v>18.307666665592699</v>
      </c>
      <c r="G853" s="19">
        <f>IF(Taxi_journeydata_clean!K852="","",F853*(1+1/EXP(B853)))</f>
        <v>18.556075321120499</v>
      </c>
      <c r="H853" s="30">
        <f>IF(Taxi_journeydata_clean!K852="","",(G853-F853)/F853)</f>
        <v>1.3568559012201045E-2</v>
      </c>
      <c r="I853" s="31">
        <f>IF(Taxi_journeydata_clean!K852="","",ROUND(ROUNDUP(H853,1),1))</f>
        <v>0.1</v>
      </c>
      <c r="J853" s="32">
        <f>IF(Taxi_journeydata_clean!K852="","",IF(I853&gt;200%,'Taxi_location&amp;demand'!F866,VLOOKUP(I853,'Taxi_location&amp;demand'!$E$5:$F$26,2,FALSE)))</f>
        <v>-9.0899999999999991E-3</v>
      </c>
      <c r="K853" s="32">
        <f>IF(Taxi_journeydata_clean!K852="","",1+J853)</f>
        <v>0.99090999999999996</v>
      </c>
      <c r="M853" s="19">
        <f>IF(Taxi_journeydata_clean!K852="","",F853*(1+R_/EXP(B853)))</f>
        <v>18.952196084622788</v>
      </c>
      <c r="N853" s="30">
        <f>IF(Taxi_journeydata_clean!K852="","",(M853-F853)/F853)</f>
        <v>3.5205437743817639E-2</v>
      </c>
      <c r="O853" s="31">
        <f>IF(Taxi_journeydata_clean!K852="","",ROUND(ROUNDUP(N853,1),1))</f>
        <v>0.1</v>
      </c>
      <c r="P853" s="32">
        <f>IF(Taxi_journeydata_clean!K852="","",IF(O853&gt;200%,'Taxi_location&amp;demand'!F866,VLOOKUP(O853,'Taxi_location&amp;demand'!$E$5:$F$26,2,FALSE)))</f>
        <v>-9.0899999999999991E-3</v>
      </c>
      <c r="Q853" s="32">
        <f>IF(Taxi_journeydata_clean!K852="","",1+P853)</f>
        <v>0.99090999999999996</v>
      </c>
      <c r="S853" t="str">
        <f>IF(Taxi_journeydata_clean!K852="","",VLOOKUP(Taxi_journeydata_clean!G852,'Taxi_location&amp;demand'!$A$5:$B$269,2,FALSE))</f>
        <v>B</v>
      </c>
      <c r="T853" t="str">
        <f>IF(Taxi_journeydata_clean!K852="","",VLOOKUP(Taxi_journeydata_clean!H852,'Taxi_location&amp;demand'!$A$5:$B$269,2,FALSE))</f>
        <v>B</v>
      </c>
      <c r="U853" t="str">
        <f>IF(Taxi_journeydata_clean!K852="","",IF(OR(S853="A",T853="A"),"Y","N"))</f>
        <v>N</v>
      </c>
    </row>
    <row r="854" spans="2:21" x14ac:dyDescent="0.35">
      <c r="B854">
        <f>IF(Taxi_journeydata_clean!J853="","",Taxi_journeydata_clean!J853)</f>
        <v>1.73</v>
      </c>
      <c r="C854" s="18">
        <f>IF(Taxi_journeydata_clean!J853="","",Taxi_journeydata_clean!N853)</f>
        <v>12.066666668979451</v>
      </c>
      <c r="D854" s="19">
        <f>IF(Taxi_journeydata_clean!K853="","",Taxi_journeydata_clean!K853)</f>
        <v>9.5</v>
      </c>
      <c r="F854" s="19">
        <f>IF(Taxi_journeydata_clean!K853="","",Constant+Dist_Mult*Fare_analysis!B854+Dur_Mult*Fare_analysis!C854)</f>
        <v>9.2786666675223977</v>
      </c>
      <c r="G854" s="19">
        <f>IF(Taxi_journeydata_clean!K853="","",F854*(1+1/EXP(B854)))</f>
        <v>10.923629612981278</v>
      </c>
      <c r="H854" s="30">
        <f>IF(Taxi_journeydata_clean!K853="","",(G854-F854)/F854)</f>
        <v>0.17728440996987779</v>
      </c>
      <c r="I854" s="31">
        <f>IF(Taxi_journeydata_clean!K853="","",ROUND(ROUNDUP(H854,1),1))</f>
        <v>0.2</v>
      </c>
      <c r="J854" s="32">
        <f>IF(Taxi_journeydata_clean!K853="","",IF(I854&gt;200%,'Taxi_location&amp;demand'!F867,VLOOKUP(I854,'Taxi_location&amp;demand'!$E$5:$F$26,2,FALSE)))</f>
        <v>-2.1210000000000003E-2</v>
      </c>
      <c r="K854" s="32">
        <f>IF(Taxi_journeydata_clean!K853="","",1+J854)</f>
        <v>0.97879000000000005</v>
      </c>
      <c r="M854" s="19">
        <f>IF(Taxi_journeydata_clean!K853="","",F854*(1+R_/EXP(B854)))</f>
        <v>13.546742630133087</v>
      </c>
      <c r="N854" s="30">
        <f>IF(Taxi_journeydata_clean!K853="","",(M854-F854)/F854)</f>
        <v>0.45998806892697192</v>
      </c>
      <c r="O854" s="31">
        <f>IF(Taxi_journeydata_clean!K853="","",ROUND(ROUNDUP(N854,1),1))</f>
        <v>0.5</v>
      </c>
      <c r="P854" s="32">
        <f>IF(Taxi_journeydata_clean!K853="","",IF(O854&gt;200%,'Taxi_location&amp;demand'!F867,VLOOKUP(O854,'Taxi_location&amp;demand'!$E$5:$F$26,2,FALSE)))</f>
        <v>-6.7670000000000008E-2</v>
      </c>
      <c r="Q854" s="32">
        <f>IF(Taxi_journeydata_clean!K853="","",1+P854)</f>
        <v>0.93232999999999999</v>
      </c>
      <c r="S854" t="str">
        <f>IF(Taxi_journeydata_clean!K853="","",VLOOKUP(Taxi_journeydata_clean!G853,'Taxi_location&amp;demand'!$A$5:$B$269,2,FALSE))</f>
        <v>Q</v>
      </c>
      <c r="T854" t="str">
        <f>IF(Taxi_journeydata_clean!K853="","",VLOOKUP(Taxi_journeydata_clean!H853,'Taxi_location&amp;demand'!$A$5:$B$269,2,FALSE))</f>
        <v>Q</v>
      </c>
      <c r="U854" t="str">
        <f>IF(Taxi_journeydata_clean!K853="","",IF(OR(S854="A",T854="A"),"Y","N"))</f>
        <v>N</v>
      </c>
    </row>
    <row r="855" spans="2:21" x14ac:dyDescent="0.35">
      <c r="B855">
        <f>IF(Taxi_journeydata_clean!J854="","",Taxi_journeydata_clean!J854)</f>
        <v>2.06</v>
      </c>
      <c r="C855" s="18">
        <f>IF(Taxi_journeydata_clean!J854="","",Taxi_journeydata_clean!N854)</f>
        <v>11.233333329437301</v>
      </c>
      <c r="D855" s="19">
        <f>IF(Taxi_journeydata_clean!K854="","",Taxi_journeydata_clean!K854)</f>
        <v>9.5</v>
      </c>
      <c r="F855" s="19">
        <f>IF(Taxi_journeydata_clean!K854="","",Constant+Dist_Mult*Fare_analysis!B855+Dur_Mult*Fare_analysis!C855)</f>
        <v>9.5643333318918025</v>
      </c>
      <c r="G855" s="19">
        <f>IF(Taxi_journeydata_clean!K854="","",F855*(1+1/EXP(B855)))</f>
        <v>10.78334558443877</v>
      </c>
      <c r="H855" s="30">
        <f>IF(Taxi_journeydata_clean!K854="","",(G855-F855)/F855)</f>
        <v>0.12745396989482066</v>
      </c>
      <c r="I855" s="31">
        <f>IF(Taxi_journeydata_clean!K854="","",ROUND(ROUNDUP(H855,1),1))</f>
        <v>0.2</v>
      </c>
      <c r="J855" s="32">
        <f>IF(Taxi_journeydata_clean!K854="","",IF(I855&gt;200%,'Taxi_location&amp;demand'!F868,VLOOKUP(I855,'Taxi_location&amp;demand'!$E$5:$F$26,2,FALSE)))</f>
        <v>-2.1210000000000003E-2</v>
      </c>
      <c r="K855" s="32">
        <f>IF(Taxi_journeydata_clean!K854="","",1+J855)</f>
        <v>0.97879000000000005</v>
      </c>
      <c r="M855" s="19">
        <f>IF(Taxi_journeydata_clean!K854="","",F855*(1+R_/EXP(B855)))</f>
        <v>12.727223357826238</v>
      </c>
      <c r="N855" s="30">
        <f>IF(Taxi_journeydata_clean!K854="","",(M855-F855)/F855)</f>
        <v>0.33069633984712071</v>
      </c>
      <c r="O855" s="31">
        <f>IF(Taxi_journeydata_clean!K854="","",ROUND(ROUNDUP(N855,1),1))</f>
        <v>0.4</v>
      </c>
      <c r="P855" s="32">
        <f>IF(Taxi_journeydata_clean!K854="","",IF(O855&gt;200%,'Taxi_location&amp;demand'!F868,VLOOKUP(O855,'Taxi_location&amp;demand'!$E$5:$F$26,2,FALSE)))</f>
        <v>-4.6460000000000001E-2</v>
      </c>
      <c r="Q855" s="32">
        <f>IF(Taxi_journeydata_clean!K854="","",1+P855)</f>
        <v>0.95354000000000005</v>
      </c>
      <c r="S855" t="str">
        <f>IF(Taxi_journeydata_clean!K854="","",VLOOKUP(Taxi_journeydata_clean!G854,'Taxi_location&amp;demand'!$A$5:$B$269,2,FALSE))</f>
        <v>A</v>
      </c>
      <c r="T855" t="str">
        <f>IF(Taxi_journeydata_clean!K854="","",VLOOKUP(Taxi_journeydata_clean!H854,'Taxi_location&amp;demand'!$A$5:$B$269,2,FALSE))</f>
        <v>A</v>
      </c>
      <c r="U855" t="str">
        <f>IF(Taxi_journeydata_clean!K854="","",IF(OR(S855="A",T855="A"),"Y","N"))</f>
        <v>Y</v>
      </c>
    </row>
    <row r="856" spans="2:21" x14ac:dyDescent="0.35">
      <c r="B856">
        <f>IF(Taxi_journeydata_clean!J855="","",Taxi_journeydata_clean!J855)</f>
        <v>0.94</v>
      </c>
      <c r="C856" s="18">
        <f>IF(Taxi_journeydata_clean!J855="","",Taxi_journeydata_clean!N855)</f>
        <v>5.5999999993946403</v>
      </c>
      <c r="D856" s="19">
        <f>IF(Taxi_journeydata_clean!K855="","",Taxi_journeydata_clean!K855)</f>
        <v>6</v>
      </c>
      <c r="F856" s="19">
        <f>IF(Taxi_journeydata_clean!K855="","",Constant+Dist_Mult*Fare_analysis!B856+Dur_Mult*Fare_analysis!C856)</f>
        <v>5.4639999997760169</v>
      </c>
      <c r="G856" s="19">
        <f>IF(Taxi_journeydata_clean!K855="","",F856*(1+1/EXP(B856)))</f>
        <v>7.5983904920874821</v>
      </c>
      <c r="H856" s="30">
        <f>IF(Taxi_journeydata_clean!K855="","",(G856-F856)/F856)</f>
        <v>0.39062783535852108</v>
      </c>
      <c r="I856" s="31">
        <f>IF(Taxi_journeydata_clean!K855="","",ROUND(ROUNDUP(H856,1),1))</f>
        <v>0.4</v>
      </c>
      <c r="J856" s="32">
        <f>IF(Taxi_journeydata_clean!K855="","",IF(I856&gt;200%,'Taxi_location&amp;demand'!F869,VLOOKUP(I856,'Taxi_location&amp;demand'!$E$5:$F$26,2,FALSE)))</f>
        <v>-4.6460000000000001E-2</v>
      </c>
      <c r="K856" s="32">
        <f>IF(Taxi_journeydata_clean!K855="","",1+J856)</f>
        <v>0.95354000000000005</v>
      </c>
      <c r="M856" s="19">
        <f>IF(Taxi_journeydata_clean!K855="","",F856*(1+R_/EXP(B856)))</f>
        <v>11.001961070697343</v>
      </c>
      <c r="N856" s="30">
        <f>IF(Taxi_journeydata_clean!K855="","",(M856-F856)/F856)</f>
        <v>1.0135360671940594</v>
      </c>
      <c r="O856" s="31">
        <f>IF(Taxi_journeydata_clean!K855="","",ROUND(ROUNDUP(N856,1),1))</f>
        <v>1.1000000000000001</v>
      </c>
      <c r="P856" s="32">
        <f>IF(Taxi_journeydata_clean!K855="","",IF(O856&gt;200%,'Taxi_location&amp;demand'!F869,VLOOKUP(O856,'Taxi_location&amp;demand'!$E$5:$F$26,2,FALSE)))</f>
        <v>-0.35349999999999998</v>
      </c>
      <c r="Q856" s="32">
        <f>IF(Taxi_journeydata_clean!K855="","",1+P856)</f>
        <v>0.64650000000000007</v>
      </c>
      <c r="S856" t="str">
        <f>IF(Taxi_journeydata_clean!K855="","",VLOOKUP(Taxi_journeydata_clean!G855,'Taxi_location&amp;demand'!$A$5:$B$269,2,FALSE))</f>
        <v>Q</v>
      </c>
      <c r="T856" t="str">
        <f>IF(Taxi_journeydata_clean!K855="","",VLOOKUP(Taxi_journeydata_clean!H855,'Taxi_location&amp;demand'!$A$5:$B$269,2,FALSE))</f>
        <v>Q</v>
      </c>
      <c r="U856" t="str">
        <f>IF(Taxi_journeydata_clean!K855="","",IF(OR(S856="A",T856="A"),"Y","N"))</f>
        <v>N</v>
      </c>
    </row>
    <row r="857" spans="2:21" x14ac:dyDescent="0.35">
      <c r="B857">
        <f>IF(Taxi_journeydata_clean!J856="","",Taxi_journeydata_clean!J856)</f>
        <v>1.1599999999999999</v>
      </c>
      <c r="C857" s="18">
        <f>IF(Taxi_journeydata_clean!J856="","",Taxi_journeydata_clean!N856)</f>
        <v>6.0833333304617554</v>
      </c>
      <c r="D857" s="19">
        <f>IF(Taxi_journeydata_clean!K856="","",Taxi_journeydata_clean!K856)</f>
        <v>6</v>
      </c>
      <c r="F857" s="19">
        <f>IF(Taxi_journeydata_clean!K856="","",Constant+Dist_Mult*Fare_analysis!B857+Dur_Mult*Fare_analysis!C857)</f>
        <v>6.0388333322708494</v>
      </c>
      <c r="G857" s="19">
        <f>IF(Taxi_journeydata_clean!K856="","",F857*(1+1/EXP(B857)))</f>
        <v>7.9319241305910149</v>
      </c>
      <c r="H857" s="30">
        <f>IF(Taxi_journeydata_clean!K856="","",(G857-F857)/F857)</f>
        <v>0.31348618088260527</v>
      </c>
      <c r="I857" s="31">
        <f>IF(Taxi_journeydata_clean!K856="","",ROUND(ROUNDUP(H857,1),1))</f>
        <v>0.4</v>
      </c>
      <c r="J857" s="32">
        <f>IF(Taxi_journeydata_clean!K856="","",IF(I857&gt;200%,'Taxi_location&amp;demand'!F870,VLOOKUP(I857,'Taxi_location&amp;demand'!$E$5:$F$26,2,FALSE)))</f>
        <v>-4.6460000000000001E-2</v>
      </c>
      <c r="K857" s="32">
        <f>IF(Taxi_journeydata_clean!K856="","",1+J857)</f>
        <v>0.95354000000000005</v>
      </c>
      <c r="M857" s="19">
        <f>IF(Taxi_journeydata_clean!K856="","",F857*(1+R_/EXP(B857)))</f>
        <v>10.950710133906533</v>
      </c>
      <c r="N857" s="30">
        <f>IF(Taxi_journeydata_clean!K856="","",(M857-F857)/F857)</f>
        <v>0.81338174633619442</v>
      </c>
      <c r="O857" s="31">
        <f>IF(Taxi_journeydata_clean!K856="","",ROUND(ROUNDUP(N857,1),1))</f>
        <v>0.9</v>
      </c>
      <c r="P857" s="32">
        <f>IF(Taxi_journeydata_clean!K856="","",IF(O857&gt;200%,'Taxi_location&amp;demand'!F870,VLOOKUP(O857,'Taxi_location&amp;demand'!$E$5:$F$26,2,FALSE)))</f>
        <v>-0.19190000000000002</v>
      </c>
      <c r="Q857" s="32">
        <f>IF(Taxi_journeydata_clean!K856="","",1+P857)</f>
        <v>0.80810000000000004</v>
      </c>
      <c r="S857" t="str">
        <f>IF(Taxi_journeydata_clean!K856="","",VLOOKUP(Taxi_journeydata_clean!G856,'Taxi_location&amp;demand'!$A$5:$B$269,2,FALSE))</f>
        <v>A</v>
      </c>
      <c r="T857" t="str">
        <f>IF(Taxi_journeydata_clean!K856="","",VLOOKUP(Taxi_journeydata_clean!H856,'Taxi_location&amp;demand'!$A$5:$B$269,2,FALSE))</f>
        <v>A</v>
      </c>
      <c r="U857" t="str">
        <f>IF(Taxi_journeydata_clean!K856="","",IF(OR(S857="A",T857="A"),"Y","N"))</f>
        <v>Y</v>
      </c>
    </row>
    <row r="858" spans="2:21" x14ac:dyDescent="0.35">
      <c r="B858">
        <f>IF(Taxi_journeydata_clean!J857="","",Taxi_journeydata_clean!J857)</f>
        <v>7.94</v>
      </c>
      <c r="C858" s="18">
        <f>IF(Taxi_journeydata_clean!J857="","",Taxi_journeydata_clean!N857)</f>
        <v>22.366666666930541</v>
      </c>
      <c r="D858" s="19">
        <f>IF(Taxi_journeydata_clean!K857="","",Taxi_journeydata_clean!K857)</f>
        <v>26</v>
      </c>
      <c r="F858" s="19">
        <f>IF(Taxi_journeydata_clean!K857="","",Constant+Dist_Mult*Fare_analysis!B858+Dur_Mult*Fare_analysis!C858)</f>
        <v>24.267666666764299</v>
      </c>
      <c r="G858" s="19">
        <f>IF(Taxi_journeydata_clean!K857="","",F858*(1+1/EXP(B858)))</f>
        <v>24.276310966844399</v>
      </c>
      <c r="H858" s="30">
        <f>IF(Taxi_journeydata_clean!K857="","",(G858-F858)/F858)</f>
        <v>3.56206478307143E-4</v>
      </c>
      <c r="I858" s="31">
        <f>IF(Taxi_journeydata_clean!K857="","",ROUND(ROUNDUP(H858,1),1))</f>
        <v>0.1</v>
      </c>
      <c r="J858" s="32">
        <f>IF(Taxi_journeydata_clean!K857="","",IF(I858&gt;200%,'Taxi_location&amp;demand'!F871,VLOOKUP(I858,'Taxi_location&amp;demand'!$E$5:$F$26,2,FALSE)))</f>
        <v>-9.0899999999999991E-3</v>
      </c>
      <c r="K858" s="32">
        <f>IF(Taxi_journeydata_clean!K857="","",1+J858)</f>
        <v>0.99090999999999996</v>
      </c>
      <c r="M858" s="19">
        <f>IF(Taxi_journeydata_clean!K857="","",F858*(1+R_/EXP(B858)))</f>
        <v>24.290095457326</v>
      </c>
      <c r="N858" s="30">
        <f>IF(Taxi_journeydata_clean!K857="","",(M858-F858)/F858)</f>
        <v>9.2422526111331422E-4</v>
      </c>
      <c r="O858" s="31">
        <f>IF(Taxi_journeydata_clean!K857="","",ROUND(ROUNDUP(N858,1),1))</f>
        <v>0.1</v>
      </c>
      <c r="P858" s="32">
        <f>IF(Taxi_journeydata_clean!K857="","",IF(O858&gt;200%,'Taxi_location&amp;demand'!F871,VLOOKUP(O858,'Taxi_location&amp;demand'!$E$5:$F$26,2,FALSE)))</f>
        <v>-9.0899999999999991E-3</v>
      </c>
      <c r="Q858" s="32">
        <f>IF(Taxi_journeydata_clean!K857="","",1+P858)</f>
        <v>0.99090999999999996</v>
      </c>
      <c r="S858" t="str">
        <f>IF(Taxi_journeydata_clean!K857="","",VLOOKUP(Taxi_journeydata_clean!G857,'Taxi_location&amp;demand'!$A$5:$B$269,2,FALSE))</f>
        <v>A</v>
      </c>
      <c r="T858" t="str">
        <f>IF(Taxi_journeydata_clean!K857="","",VLOOKUP(Taxi_journeydata_clean!H857,'Taxi_location&amp;demand'!$A$5:$B$269,2,FALSE))</f>
        <v>Bx</v>
      </c>
      <c r="U858" t="str">
        <f>IF(Taxi_journeydata_clean!K857="","",IF(OR(S858="A",T858="A"),"Y","N"))</f>
        <v>Y</v>
      </c>
    </row>
    <row r="859" spans="2:21" x14ac:dyDescent="0.35">
      <c r="B859">
        <f>IF(Taxi_journeydata_clean!J858="","",Taxi_journeydata_clean!J858)</f>
        <v>1.1000000000000001</v>
      </c>
      <c r="C859" s="18">
        <f>IF(Taxi_journeydata_clean!J858="","",Taxi_journeydata_clean!N858)</f>
        <v>4.6833333384711295</v>
      </c>
      <c r="D859" s="19">
        <f>IF(Taxi_journeydata_clean!K858="","",Taxi_journeydata_clean!K858)</f>
        <v>5.5</v>
      </c>
      <c r="F859" s="19">
        <f>IF(Taxi_journeydata_clean!K858="","",Constant+Dist_Mult*Fare_analysis!B859+Dur_Mult*Fare_analysis!C859)</f>
        <v>5.4128333352343176</v>
      </c>
      <c r="G859" s="19">
        <f>IF(Taxi_journeydata_clean!K858="","",F859*(1+1/EXP(B859)))</f>
        <v>7.2146090334108548</v>
      </c>
      <c r="H859" s="30">
        <f>IF(Taxi_journeydata_clean!K858="","",(G859-F859)/F859)</f>
        <v>0.33287108369807944</v>
      </c>
      <c r="I859" s="31">
        <f>IF(Taxi_journeydata_clean!K858="","",ROUND(ROUNDUP(H859,1),1))</f>
        <v>0.4</v>
      </c>
      <c r="J859" s="32">
        <f>IF(Taxi_journeydata_clean!K858="","",IF(I859&gt;200%,'Taxi_location&amp;demand'!F872,VLOOKUP(I859,'Taxi_location&amp;demand'!$E$5:$F$26,2,FALSE)))</f>
        <v>-4.6460000000000001E-2</v>
      </c>
      <c r="K859" s="32">
        <f>IF(Taxi_journeydata_clean!K858="","",1+J859)</f>
        <v>0.95354000000000005</v>
      </c>
      <c r="M859" s="19">
        <f>IF(Taxi_journeydata_clean!K858="","",F859*(1+R_/EXP(B859)))</f>
        <v>10.087780919088937</v>
      </c>
      <c r="N859" s="30">
        <f>IF(Taxi_journeydata_clean!K858="","",(M859-F859)/F859)</f>
        <v>0.86367846455265818</v>
      </c>
      <c r="O859" s="31">
        <f>IF(Taxi_journeydata_clean!K858="","",ROUND(ROUNDUP(N859,1),1))</f>
        <v>0.9</v>
      </c>
      <c r="P859" s="32">
        <f>IF(Taxi_journeydata_clean!K858="","",IF(O859&gt;200%,'Taxi_location&amp;demand'!F872,VLOOKUP(O859,'Taxi_location&amp;demand'!$E$5:$F$26,2,FALSE)))</f>
        <v>-0.19190000000000002</v>
      </c>
      <c r="Q859" s="32">
        <f>IF(Taxi_journeydata_clean!K858="","",1+P859)</f>
        <v>0.80810000000000004</v>
      </c>
      <c r="S859" t="str">
        <f>IF(Taxi_journeydata_clean!K858="","",VLOOKUP(Taxi_journeydata_clean!G858,'Taxi_location&amp;demand'!$A$5:$B$269,2,FALSE))</f>
        <v>A</v>
      </c>
      <c r="T859" t="str">
        <f>IF(Taxi_journeydata_clean!K858="","",VLOOKUP(Taxi_journeydata_clean!H858,'Taxi_location&amp;demand'!$A$5:$B$269,2,FALSE))</f>
        <v>A</v>
      </c>
      <c r="U859" t="str">
        <f>IF(Taxi_journeydata_clean!K858="","",IF(OR(S859="A",T859="A"),"Y","N"))</f>
        <v>Y</v>
      </c>
    </row>
    <row r="860" spans="2:21" x14ac:dyDescent="0.35">
      <c r="B860">
        <f>IF(Taxi_journeydata_clean!J859="","",Taxi_journeydata_clean!J859)</f>
        <v>2.15</v>
      </c>
      <c r="C860" s="18">
        <f>IF(Taxi_journeydata_clean!J859="","",Taxi_journeydata_clean!N859)</f>
        <v>8.0000000051222742</v>
      </c>
      <c r="D860" s="19">
        <f>IF(Taxi_journeydata_clean!K859="","",Taxi_journeydata_clean!K859)</f>
        <v>9</v>
      </c>
      <c r="F860" s="19">
        <f>IF(Taxi_journeydata_clean!K859="","",Constant+Dist_Mult*Fare_analysis!B860+Dur_Mult*Fare_analysis!C860)</f>
        <v>8.5300000018952424</v>
      </c>
      <c r="G860" s="19">
        <f>IF(Taxi_journeydata_clean!K859="","",F860*(1+1/EXP(B860)))</f>
        <v>9.5236098679239376</v>
      </c>
      <c r="H860" s="30">
        <f>IF(Taxi_journeydata_clean!K859="","",(G860-F860)/F860)</f>
        <v>0.11648415777349701</v>
      </c>
      <c r="I860" s="31">
        <f>IF(Taxi_journeydata_clean!K859="","",ROUND(ROUNDUP(H860,1),1))</f>
        <v>0.2</v>
      </c>
      <c r="J860" s="32">
        <f>IF(Taxi_journeydata_clean!K859="","",IF(I860&gt;200%,'Taxi_location&amp;demand'!F873,VLOOKUP(I860,'Taxi_location&amp;demand'!$E$5:$F$26,2,FALSE)))</f>
        <v>-2.1210000000000003E-2</v>
      </c>
      <c r="K860" s="32">
        <f>IF(Taxi_journeydata_clean!K859="","",1+J860)</f>
        <v>0.97879000000000005</v>
      </c>
      <c r="M860" s="19">
        <f>IF(Taxi_journeydata_clean!K859="","",F860*(1+R_/EXP(B860)))</f>
        <v>11.108053445054646</v>
      </c>
      <c r="N860" s="30">
        <f>IF(Taxi_journeydata_clean!K859="","",(M860-F860)/F860)</f>
        <v>0.30223369784133608</v>
      </c>
      <c r="O860" s="31">
        <f>IF(Taxi_journeydata_clean!K859="","",ROUND(ROUNDUP(N860,1),1))</f>
        <v>0.4</v>
      </c>
      <c r="P860" s="32">
        <f>IF(Taxi_journeydata_clean!K859="","",IF(O860&gt;200%,'Taxi_location&amp;demand'!F873,VLOOKUP(O860,'Taxi_location&amp;demand'!$E$5:$F$26,2,FALSE)))</f>
        <v>-4.6460000000000001E-2</v>
      </c>
      <c r="Q860" s="32">
        <f>IF(Taxi_journeydata_clean!K859="","",1+P860)</f>
        <v>0.95354000000000005</v>
      </c>
      <c r="S860" t="str">
        <f>IF(Taxi_journeydata_clean!K859="","",VLOOKUP(Taxi_journeydata_clean!G859,'Taxi_location&amp;demand'!$A$5:$B$269,2,FALSE))</f>
        <v>A</v>
      </c>
      <c r="T860" t="str">
        <f>IF(Taxi_journeydata_clean!K859="","",VLOOKUP(Taxi_journeydata_clean!H859,'Taxi_location&amp;demand'!$A$5:$B$269,2,FALSE))</f>
        <v>A</v>
      </c>
      <c r="U860" t="str">
        <f>IF(Taxi_journeydata_clean!K859="","",IF(OR(S860="A",T860="A"),"Y","N"))</f>
        <v>Y</v>
      </c>
    </row>
    <row r="861" spans="2:21" x14ac:dyDescent="0.35">
      <c r="B861">
        <f>IF(Taxi_journeydata_clean!J860="","",Taxi_journeydata_clean!J860)</f>
        <v>1.27</v>
      </c>
      <c r="C861" s="18">
        <f>IF(Taxi_journeydata_clean!J860="","",Taxi_journeydata_clean!N860)</f>
        <v>10.500000002793968</v>
      </c>
      <c r="D861" s="19">
        <f>IF(Taxi_journeydata_clean!K860="","",Taxi_journeydata_clean!K860)</f>
        <v>8</v>
      </c>
      <c r="F861" s="19">
        <f>IF(Taxi_journeydata_clean!K860="","",Constant+Dist_Mult*Fare_analysis!B861+Dur_Mult*Fare_analysis!C861)</f>
        <v>7.8710000010337673</v>
      </c>
      <c r="G861" s="19">
        <f>IF(Taxi_journeydata_clean!K860="","",F861*(1+1/EXP(B861)))</f>
        <v>10.081425696341709</v>
      </c>
      <c r="H861" s="30">
        <f>IF(Taxi_journeydata_clean!K860="","",(G861-F861)/F861)</f>
        <v>0.28083162177837978</v>
      </c>
      <c r="I861" s="31">
        <f>IF(Taxi_journeydata_clean!K860="","",ROUND(ROUNDUP(H861,1),1))</f>
        <v>0.3</v>
      </c>
      <c r="J861" s="32">
        <f>IF(Taxi_journeydata_clean!K860="","",IF(I861&gt;200%,'Taxi_location&amp;demand'!F874,VLOOKUP(I861,'Taxi_location&amp;demand'!$E$5:$F$26,2,FALSE)))</f>
        <v>-3.4340000000000002E-2</v>
      </c>
      <c r="K861" s="32">
        <f>IF(Taxi_journeydata_clean!K860="","",1+J861)</f>
        <v>0.96565999999999996</v>
      </c>
      <c r="M861" s="19">
        <f>IF(Taxi_journeydata_clean!K860="","",F861*(1+R_/EXP(B861)))</f>
        <v>13.606244556739581</v>
      </c>
      <c r="N861" s="30">
        <f>IF(Taxi_journeydata_clean!K860="","",(M861-F861)/F861)</f>
        <v>0.7286551333950646</v>
      </c>
      <c r="O861" s="31">
        <f>IF(Taxi_journeydata_clean!K860="","",ROUND(ROUNDUP(N861,1),1))</f>
        <v>0.8</v>
      </c>
      <c r="P861" s="32">
        <f>IF(Taxi_journeydata_clean!K860="","",IF(O861&gt;200%,'Taxi_location&amp;demand'!F874,VLOOKUP(O861,'Taxi_location&amp;demand'!$E$5:$F$26,2,FALSE)))</f>
        <v>-0.1515</v>
      </c>
      <c r="Q861" s="32">
        <f>IF(Taxi_journeydata_clean!K860="","",1+P861)</f>
        <v>0.84850000000000003</v>
      </c>
      <c r="S861" t="str">
        <f>IF(Taxi_journeydata_clean!K860="","",VLOOKUP(Taxi_journeydata_clean!G860,'Taxi_location&amp;demand'!$A$5:$B$269,2,FALSE))</f>
        <v>A</v>
      </c>
      <c r="T861" t="str">
        <f>IF(Taxi_journeydata_clean!K860="","",VLOOKUP(Taxi_journeydata_clean!H860,'Taxi_location&amp;demand'!$A$5:$B$269,2,FALSE))</f>
        <v>A</v>
      </c>
      <c r="U861" t="str">
        <f>IF(Taxi_journeydata_clean!K860="","",IF(OR(S861="A",T861="A"),"Y","N"))</f>
        <v>Y</v>
      </c>
    </row>
    <row r="862" spans="2:21" x14ac:dyDescent="0.35">
      <c r="B862">
        <f>IF(Taxi_journeydata_clean!J861="","",Taxi_journeydata_clean!J861)</f>
        <v>1.28</v>
      </c>
      <c r="C862" s="18">
        <f>IF(Taxi_journeydata_clean!J861="","",Taxi_journeydata_clean!N861)</f>
        <v>5.5333333380986005</v>
      </c>
      <c r="D862" s="19">
        <f>IF(Taxi_journeydata_clean!K861="","",Taxi_journeydata_clean!K861)</f>
        <v>6.5</v>
      </c>
      <c r="F862" s="19">
        <f>IF(Taxi_journeydata_clean!K861="","",Constant+Dist_Mult*Fare_analysis!B862+Dur_Mult*Fare_analysis!C862)</f>
        <v>6.0513333350964826</v>
      </c>
      <c r="G862" s="19">
        <f>IF(Taxi_journeydata_clean!K861="","",F862*(1+1/EXP(B862)))</f>
        <v>7.7338297197291332</v>
      </c>
      <c r="H862" s="30">
        <f>IF(Taxi_journeydata_clean!K861="","",(G862-F862)/F862)</f>
        <v>0.27803730045319425</v>
      </c>
      <c r="I862" s="31">
        <f>IF(Taxi_journeydata_clean!K861="","",ROUND(ROUNDUP(H862,1),1))</f>
        <v>0.3</v>
      </c>
      <c r="J862" s="32">
        <f>IF(Taxi_journeydata_clean!K861="","",IF(I862&gt;200%,'Taxi_location&amp;demand'!F875,VLOOKUP(I862,'Taxi_location&amp;demand'!$E$5:$F$26,2,FALSE)))</f>
        <v>-3.4340000000000002E-2</v>
      </c>
      <c r="K862" s="32">
        <f>IF(Taxi_journeydata_clean!K861="","",1+J862)</f>
        <v>0.96565999999999996</v>
      </c>
      <c r="M862" s="19">
        <f>IF(Taxi_journeydata_clean!K861="","",F862*(1+R_/EXP(B862)))</f>
        <v>10.416794816313482</v>
      </c>
      <c r="N862" s="30">
        <f>IF(Taxi_journeydata_clean!K861="","",(M862-F862)/F862)</f>
        <v>0.72140489367826177</v>
      </c>
      <c r="O862" s="31">
        <f>IF(Taxi_journeydata_clean!K861="","",ROUND(ROUNDUP(N862,1),1))</f>
        <v>0.8</v>
      </c>
      <c r="P862" s="32">
        <f>IF(Taxi_journeydata_clean!K861="","",IF(O862&gt;200%,'Taxi_location&amp;demand'!F875,VLOOKUP(O862,'Taxi_location&amp;demand'!$E$5:$F$26,2,FALSE)))</f>
        <v>-0.1515</v>
      </c>
      <c r="Q862" s="32">
        <f>IF(Taxi_journeydata_clean!K861="","",1+P862)</f>
        <v>0.84850000000000003</v>
      </c>
      <c r="S862" t="str">
        <f>IF(Taxi_journeydata_clean!K861="","",VLOOKUP(Taxi_journeydata_clean!G861,'Taxi_location&amp;demand'!$A$5:$B$269,2,FALSE))</f>
        <v>Q</v>
      </c>
      <c r="T862" t="str">
        <f>IF(Taxi_journeydata_clean!K861="","",VLOOKUP(Taxi_journeydata_clean!H861,'Taxi_location&amp;demand'!$A$5:$B$269,2,FALSE))</f>
        <v>Q</v>
      </c>
      <c r="U862" t="str">
        <f>IF(Taxi_journeydata_clean!K861="","",IF(OR(S862="A",T862="A"),"Y","N"))</f>
        <v>N</v>
      </c>
    </row>
    <row r="863" spans="2:21" x14ac:dyDescent="0.35">
      <c r="B863">
        <f>IF(Taxi_journeydata_clean!J862="","",Taxi_journeydata_clean!J862)</f>
        <v>0.42</v>
      </c>
      <c r="C863" s="18">
        <f>IF(Taxi_journeydata_clean!J862="","",Taxi_journeydata_clean!N862)</f>
        <v>2.333333333954215</v>
      </c>
      <c r="D863" s="19">
        <f>IF(Taxi_journeydata_clean!K862="","",Taxi_journeydata_clean!K862)</f>
        <v>4</v>
      </c>
      <c r="F863" s="19">
        <f>IF(Taxi_journeydata_clean!K862="","",Constant+Dist_Mult*Fare_analysis!B863+Dur_Mult*Fare_analysis!C863)</f>
        <v>3.3193333335630593</v>
      </c>
      <c r="G863" s="19">
        <f>IF(Taxi_journeydata_clean!K862="","",F863*(1+1/EXP(B863)))</f>
        <v>5.5002907442867794</v>
      </c>
      <c r="H863" s="30">
        <f>IF(Taxi_journeydata_clean!K862="","",(G863-F863)/F863)</f>
        <v>0.65704681981505708</v>
      </c>
      <c r="I863" s="31">
        <f>IF(Taxi_journeydata_clean!K862="","",ROUND(ROUNDUP(H863,1),1))</f>
        <v>0.7</v>
      </c>
      <c r="J863" s="32">
        <f>IF(Taxi_journeydata_clean!K862="","",IF(I863&gt;200%,'Taxi_location&amp;demand'!F876,VLOOKUP(I863,'Taxi_location&amp;demand'!$E$5:$F$26,2,FALSE)))</f>
        <v>-0.1111</v>
      </c>
      <c r="K863" s="32">
        <f>IF(Taxi_journeydata_clean!K862="","",1+J863)</f>
        <v>0.88890000000000002</v>
      </c>
      <c r="M863" s="19">
        <f>IF(Taxi_journeydata_clean!K862="","",F863*(1+R_/EXP(B863)))</f>
        <v>8.9781184909337934</v>
      </c>
      <c r="N863" s="30">
        <f>IF(Taxi_journeydata_clean!K862="","",(M863-F863)/F863)</f>
        <v>1.7047956889874769</v>
      </c>
      <c r="O863" s="31">
        <f>IF(Taxi_journeydata_clean!K862="","",ROUND(ROUNDUP(N863,1),1))</f>
        <v>1.8</v>
      </c>
      <c r="P863" s="32">
        <f>IF(Taxi_journeydata_clean!K862="","",IF(O863&gt;200%,'Taxi_location&amp;demand'!F876,VLOOKUP(O863,'Taxi_location&amp;demand'!$E$5:$F$26,2,FALSE)))</f>
        <v>-0.75750000000000006</v>
      </c>
      <c r="Q863" s="32">
        <f>IF(Taxi_journeydata_clean!K862="","",1+P863)</f>
        <v>0.24249999999999994</v>
      </c>
      <c r="S863" t="str">
        <f>IF(Taxi_journeydata_clean!K862="","",VLOOKUP(Taxi_journeydata_clean!G862,'Taxi_location&amp;demand'!$A$5:$B$269,2,FALSE))</f>
        <v>A</v>
      </c>
      <c r="T863" t="str">
        <f>IF(Taxi_journeydata_clean!K862="","",VLOOKUP(Taxi_journeydata_clean!H862,'Taxi_location&amp;demand'!$A$5:$B$269,2,FALSE))</f>
        <v>A</v>
      </c>
      <c r="U863" t="str">
        <f>IF(Taxi_journeydata_clean!K862="","",IF(OR(S863="A",T863="A"),"Y","N"))</f>
        <v>Y</v>
      </c>
    </row>
    <row r="864" spans="2:21" x14ac:dyDescent="0.35">
      <c r="B864">
        <f>IF(Taxi_journeydata_clean!J863="","",Taxi_journeydata_clean!J863)</f>
        <v>1.04</v>
      </c>
      <c r="C864" s="18">
        <f>IF(Taxi_journeydata_clean!J863="","",Taxi_journeydata_clean!N863)</f>
        <v>4.9500000046100467</v>
      </c>
      <c r="D864" s="19">
        <f>IF(Taxi_journeydata_clean!K863="","",Taxi_journeydata_clean!K863)</f>
        <v>5.5</v>
      </c>
      <c r="F864" s="19">
        <f>IF(Taxi_journeydata_clean!K863="","",Constant+Dist_Mult*Fare_analysis!B864+Dur_Mult*Fare_analysis!C864)</f>
        <v>5.4035000017057175</v>
      </c>
      <c r="G864" s="19">
        <f>IF(Taxi_journeydata_clean!K863="","",F864*(1+1/EXP(B864)))</f>
        <v>7.313392376272879</v>
      </c>
      <c r="H864" s="30">
        <f>IF(Taxi_journeydata_clean!K863="","",(G864-F864)/F864)</f>
        <v>0.35345468195877999</v>
      </c>
      <c r="I864" s="31">
        <f>IF(Taxi_journeydata_clean!K863="","",ROUND(ROUNDUP(H864,1),1))</f>
        <v>0.4</v>
      </c>
      <c r="J864" s="32">
        <f>IF(Taxi_journeydata_clean!K863="","",IF(I864&gt;200%,'Taxi_location&amp;demand'!F877,VLOOKUP(I864,'Taxi_location&amp;demand'!$E$5:$F$26,2,FALSE)))</f>
        <v>-4.6460000000000001E-2</v>
      </c>
      <c r="K864" s="32">
        <f>IF(Taxi_journeydata_clean!K863="","",1+J864)</f>
        <v>0.95354000000000005</v>
      </c>
      <c r="M864" s="19">
        <f>IF(Taxi_journeydata_clean!K863="","",F864*(1+R_/EXP(B864)))</f>
        <v>10.358970735904892</v>
      </c>
      <c r="N864" s="30">
        <f>IF(Taxi_journeydata_clean!K863="","",(M864-F864)/F864)</f>
        <v>0.91708535812619341</v>
      </c>
      <c r="O864" s="31">
        <f>IF(Taxi_journeydata_clean!K863="","",ROUND(ROUNDUP(N864,1),1))</f>
        <v>1</v>
      </c>
      <c r="P864" s="32">
        <f>IF(Taxi_journeydata_clean!K863="","",IF(O864&gt;200%,'Taxi_location&amp;demand'!F877,VLOOKUP(O864,'Taxi_location&amp;demand'!$E$5:$F$26,2,FALSE)))</f>
        <v>-0.28280000000000005</v>
      </c>
      <c r="Q864" s="32">
        <f>IF(Taxi_journeydata_clean!K863="","",1+P864)</f>
        <v>0.71719999999999995</v>
      </c>
      <c r="S864" t="str">
        <f>IF(Taxi_journeydata_clean!K863="","",VLOOKUP(Taxi_journeydata_clean!G863,'Taxi_location&amp;demand'!$A$5:$B$269,2,FALSE))</f>
        <v>Q</v>
      </c>
      <c r="T864" t="str">
        <f>IF(Taxi_journeydata_clean!K863="","",VLOOKUP(Taxi_journeydata_clean!H863,'Taxi_location&amp;demand'!$A$5:$B$269,2,FALSE))</f>
        <v>Q</v>
      </c>
      <c r="U864" t="str">
        <f>IF(Taxi_journeydata_clean!K863="","",IF(OR(S864="A",T864="A"),"Y","N"))</f>
        <v>N</v>
      </c>
    </row>
    <row r="865" spans="2:21" x14ac:dyDescent="0.35">
      <c r="B865">
        <f>IF(Taxi_journeydata_clean!J864="","",Taxi_journeydata_clean!J864)</f>
        <v>1.58</v>
      </c>
      <c r="C865" s="18">
        <f>IF(Taxi_journeydata_clean!J864="","",Taxi_journeydata_clean!N864)</f>
        <v>8.5999999986961484</v>
      </c>
      <c r="D865" s="19">
        <f>IF(Taxi_journeydata_clean!K864="","",Taxi_journeydata_clean!K864)</f>
        <v>7.5</v>
      </c>
      <c r="F865" s="19">
        <f>IF(Taxi_journeydata_clean!K864="","",Constant+Dist_Mult*Fare_analysis!B865+Dur_Mult*Fare_analysis!C865)</f>
        <v>7.7259999995175752</v>
      </c>
      <c r="G865" s="19">
        <f>IF(Taxi_journeydata_clean!K864="","",F865*(1+1/EXP(B865)))</f>
        <v>9.3173636081491367</v>
      </c>
      <c r="H865" s="30">
        <f>IF(Taxi_journeydata_clean!K864="","",(G865-F865)/F865)</f>
        <v>0.20597509820488338</v>
      </c>
      <c r="I865" s="31">
        <f>IF(Taxi_journeydata_clean!K864="","",ROUND(ROUNDUP(H865,1),1))</f>
        <v>0.3</v>
      </c>
      <c r="J865" s="32">
        <f>IF(Taxi_journeydata_clean!K864="","",IF(I865&gt;200%,'Taxi_location&amp;demand'!F878,VLOOKUP(I865,'Taxi_location&amp;demand'!$E$5:$F$26,2,FALSE)))</f>
        <v>-3.4340000000000002E-2</v>
      </c>
      <c r="K865" s="32">
        <f>IF(Taxi_journeydata_clean!K864="","",1+J865)</f>
        <v>0.96565999999999996</v>
      </c>
      <c r="M865" s="19">
        <f>IF(Taxi_journeydata_clean!K864="","",F865*(1+R_/EXP(B865)))</f>
        <v>11.85500532728139</v>
      </c>
      <c r="N865" s="30">
        <f>IF(Taxi_journeydata_clean!K864="","",(M865-F865)/F865)</f>
        <v>0.53442988972581373</v>
      </c>
      <c r="O865" s="31">
        <f>IF(Taxi_journeydata_clean!K864="","",ROUND(ROUNDUP(N865,1),1))</f>
        <v>0.6</v>
      </c>
      <c r="P865" s="32">
        <f>IF(Taxi_journeydata_clean!K864="","",IF(O865&gt;200%,'Taxi_location&amp;demand'!F878,VLOOKUP(O865,'Taxi_location&amp;demand'!$E$5:$F$26,2,FALSE)))</f>
        <v>-8.8880000000000001E-2</v>
      </c>
      <c r="Q865" s="32">
        <f>IF(Taxi_journeydata_clean!K864="","",1+P865)</f>
        <v>0.91112000000000004</v>
      </c>
      <c r="S865" t="str">
        <f>IF(Taxi_journeydata_clean!K864="","",VLOOKUP(Taxi_journeydata_clean!G864,'Taxi_location&amp;demand'!$A$5:$B$269,2,FALSE))</f>
        <v>A</v>
      </c>
      <c r="T865" t="str">
        <f>IF(Taxi_journeydata_clean!K864="","",VLOOKUP(Taxi_journeydata_clean!H864,'Taxi_location&amp;demand'!$A$5:$B$269,2,FALSE))</f>
        <v>A</v>
      </c>
      <c r="U865" t="str">
        <f>IF(Taxi_journeydata_clean!K864="","",IF(OR(S865="A",T865="A"),"Y","N"))</f>
        <v>Y</v>
      </c>
    </row>
    <row r="866" spans="2:21" x14ac:dyDescent="0.35">
      <c r="B866">
        <f>IF(Taxi_journeydata_clean!J865="","",Taxi_journeydata_clean!J865)</f>
        <v>11.1</v>
      </c>
      <c r="C866" s="18">
        <f>IF(Taxi_journeydata_clean!J865="","",Taxi_journeydata_clean!N865)</f>
        <v>40.666666670003906</v>
      </c>
      <c r="D866" s="19">
        <f>IF(Taxi_journeydata_clean!K865="","",Taxi_journeydata_clean!K865)</f>
        <v>36</v>
      </c>
      <c r="F866" s="19">
        <f>IF(Taxi_journeydata_clean!K865="","",Constant+Dist_Mult*Fare_analysis!B866+Dur_Mult*Fare_analysis!C866)</f>
        <v>36.726666667901441</v>
      </c>
      <c r="G866" s="19">
        <f>IF(Taxi_journeydata_clean!K865="","",F866*(1+1/EXP(B866)))</f>
        <v>36.727221693180951</v>
      </c>
      <c r="H866" s="30">
        <f>IF(Taxi_journeydata_clean!K865="","",(G866-F866)/F866)</f>
        <v>1.5112323819886162E-5</v>
      </c>
      <c r="I866" s="31">
        <f>IF(Taxi_journeydata_clean!K865="","",ROUND(ROUNDUP(H866,1),1))</f>
        <v>0.1</v>
      </c>
      <c r="J866" s="32">
        <f>IF(Taxi_journeydata_clean!K865="","",IF(I866&gt;200%,'Taxi_location&amp;demand'!F879,VLOOKUP(I866,'Taxi_location&amp;demand'!$E$5:$F$26,2,FALSE)))</f>
        <v>-9.0899999999999991E-3</v>
      </c>
      <c r="K866" s="32">
        <f>IF(Taxi_journeydata_clean!K865="","",1+J866)</f>
        <v>0.99090999999999996</v>
      </c>
      <c r="M866" s="19">
        <f>IF(Taxi_journeydata_clean!K865="","",F866*(1+R_/EXP(B866)))</f>
        <v>36.728106755084347</v>
      </c>
      <c r="N866" s="30">
        <f>IF(Taxi_journeydata_clean!K865="","",(M866-F866)/F866)</f>
        <v>3.9210941628018599E-5</v>
      </c>
      <c r="O866" s="31">
        <f>IF(Taxi_journeydata_clean!K865="","",ROUND(ROUNDUP(N866,1),1))</f>
        <v>0.1</v>
      </c>
      <c r="P866" s="32">
        <f>IF(Taxi_journeydata_clean!K865="","",IF(O866&gt;200%,'Taxi_location&amp;demand'!F879,VLOOKUP(O866,'Taxi_location&amp;demand'!$E$5:$F$26,2,FALSE)))</f>
        <v>-9.0899999999999991E-3</v>
      </c>
      <c r="Q866" s="32">
        <f>IF(Taxi_journeydata_clean!K865="","",1+P866)</f>
        <v>0.99090999999999996</v>
      </c>
      <c r="S866" t="str">
        <f>IF(Taxi_journeydata_clean!K865="","",VLOOKUP(Taxi_journeydata_clean!G865,'Taxi_location&amp;demand'!$A$5:$B$269,2,FALSE))</f>
        <v>Q</v>
      </c>
      <c r="T866" t="str">
        <f>IF(Taxi_journeydata_clean!K865="","",VLOOKUP(Taxi_journeydata_clean!H865,'Taxi_location&amp;demand'!$A$5:$B$269,2,FALSE))</f>
        <v>Q</v>
      </c>
      <c r="U866" t="str">
        <f>IF(Taxi_journeydata_clean!K865="","",IF(OR(S866="A",T866="A"),"Y","N"))</f>
        <v>N</v>
      </c>
    </row>
    <row r="867" spans="2:21" x14ac:dyDescent="0.35">
      <c r="B867">
        <f>IF(Taxi_journeydata_clean!J866="","",Taxi_journeydata_clean!J866)</f>
        <v>1.45</v>
      </c>
      <c r="C867" s="18">
        <f>IF(Taxi_journeydata_clean!J866="","",Taxi_journeydata_clean!N866)</f>
        <v>8.9499999966938049</v>
      </c>
      <c r="D867" s="19">
        <f>IF(Taxi_journeydata_clean!K866="","",Taxi_journeydata_clean!K866)</f>
        <v>8</v>
      </c>
      <c r="F867" s="19">
        <f>IF(Taxi_journeydata_clean!K866="","",Constant+Dist_Mult*Fare_analysis!B867+Dur_Mult*Fare_analysis!C867)</f>
        <v>7.6214999987767076</v>
      </c>
      <c r="G867" s="19">
        <f>IF(Taxi_journeydata_clean!K866="","",F867*(1+1/EXP(B867)))</f>
        <v>9.4092774491966384</v>
      </c>
      <c r="H867" s="30">
        <f>IF(Taxi_journeydata_clean!K866="","",(G867-F867)/F867)</f>
        <v>0.23457028809379768</v>
      </c>
      <c r="I867" s="31">
        <f>IF(Taxi_journeydata_clean!K866="","",ROUND(ROUNDUP(H867,1),1))</f>
        <v>0.3</v>
      </c>
      <c r="J867" s="32">
        <f>IF(Taxi_journeydata_clean!K866="","",IF(I867&gt;200%,'Taxi_location&amp;demand'!F880,VLOOKUP(I867,'Taxi_location&amp;demand'!$E$5:$F$26,2,FALSE)))</f>
        <v>-3.4340000000000002E-2</v>
      </c>
      <c r="K867" s="32">
        <f>IF(Taxi_journeydata_clean!K866="","",1+J867)</f>
        <v>0.96565999999999996</v>
      </c>
      <c r="M867" s="19">
        <f>IF(Taxi_journeydata_clean!K866="","",F867*(1+R_/EXP(B867)))</f>
        <v>12.260127260077207</v>
      </c>
      <c r="N867" s="30">
        <f>IF(Taxi_journeydata_clean!K866="","",(M867-F867)/F867)</f>
        <v>0.60862392731680437</v>
      </c>
      <c r="O867" s="31">
        <f>IF(Taxi_journeydata_clean!K866="","",ROUND(ROUNDUP(N867,1),1))</f>
        <v>0.7</v>
      </c>
      <c r="P867" s="32">
        <f>IF(Taxi_journeydata_clean!K866="","",IF(O867&gt;200%,'Taxi_location&amp;demand'!F880,VLOOKUP(O867,'Taxi_location&amp;demand'!$E$5:$F$26,2,FALSE)))</f>
        <v>-0.1111</v>
      </c>
      <c r="Q867" s="32">
        <f>IF(Taxi_journeydata_clean!K866="","",1+P867)</f>
        <v>0.88890000000000002</v>
      </c>
      <c r="S867" t="str">
        <f>IF(Taxi_journeydata_clean!K866="","",VLOOKUP(Taxi_journeydata_clean!G866,'Taxi_location&amp;demand'!$A$5:$B$269,2,FALSE))</f>
        <v>B</v>
      </c>
      <c r="T867" t="str">
        <f>IF(Taxi_journeydata_clean!K866="","",VLOOKUP(Taxi_journeydata_clean!H866,'Taxi_location&amp;demand'!$A$5:$B$269,2,FALSE))</f>
        <v>B</v>
      </c>
      <c r="U867" t="str">
        <f>IF(Taxi_journeydata_clean!K866="","",IF(OR(S867="A",T867="A"),"Y","N"))</f>
        <v>N</v>
      </c>
    </row>
    <row r="868" spans="2:21" x14ac:dyDescent="0.35">
      <c r="B868">
        <f>IF(Taxi_journeydata_clean!J867="","",Taxi_journeydata_clean!J867)</f>
        <v>1.3</v>
      </c>
      <c r="C868" s="18">
        <f>IF(Taxi_journeydata_clean!J867="","",Taxi_journeydata_clean!N867)</f>
        <v>7.2666666680015624</v>
      </c>
      <c r="D868" s="19">
        <f>IF(Taxi_journeydata_clean!K867="","",Taxi_journeydata_clean!K867)</f>
        <v>7</v>
      </c>
      <c r="F868" s="19">
        <f>IF(Taxi_journeydata_clean!K867="","",Constant+Dist_Mult*Fare_analysis!B868+Dur_Mult*Fare_analysis!C868)</f>
        <v>6.7286666671605779</v>
      </c>
      <c r="G868" s="19">
        <f>IF(Taxi_journeydata_clean!K867="","",F868*(1+1/EXP(B868)))</f>
        <v>8.5624422586900426</v>
      </c>
      <c r="H868" s="30">
        <f>IF(Taxi_journeydata_clean!K867="","",(G868-F868)/F868)</f>
        <v>0.27253179303401243</v>
      </c>
      <c r="I868" s="31">
        <f>IF(Taxi_journeydata_clean!K867="","",ROUND(ROUNDUP(H868,1),1))</f>
        <v>0.3</v>
      </c>
      <c r="J868" s="32">
        <f>IF(Taxi_journeydata_clean!K867="","",IF(I868&gt;200%,'Taxi_location&amp;demand'!F881,VLOOKUP(I868,'Taxi_location&amp;demand'!$E$5:$F$26,2,FALSE)))</f>
        <v>-3.4340000000000002E-2</v>
      </c>
      <c r="K868" s="32">
        <f>IF(Taxi_journeydata_clean!K867="","",1+J868)</f>
        <v>0.96565999999999996</v>
      </c>
      <c r="M868" s="19">
        <f>IF(Taxi_journeydata_clean!K867="","",F868*(1+R_/EXP(B868)))</f>
        <v>11.486642246267479</v>
      </c>
      <c r="N868" s="30">
        <f>IF(Taxi_journeydata_clean!K867="","",(M868-F868)/F868)</f>
        <v>0.70712011970043298</v>
      </c>
      <c r="O868" s="31">
        <f>IF(Taxi_journeydata_clean!K867="","",ROUND(ROUNDUP(N868,1),1))</f>
        <v>0.8</v>
      </c>
      <c r="P868" s="32">
        <f>IF(Taxi_journeydata_clean!K867="","",IF(O868&gt;200%,'Taxi_location&amp;demand'!F881,VLOOKUP(O868,'Taxi_location&amp;demand'!$E$5:$F$26,2,FALSE)))</f>
        <v>-0.1515</v>
      </c>
      <c r="Q868" s="32">
        <f>IF(Taxi_journeydata_clean!K867="","",1+P868)</f>
        <v>0.84850000000000003</v>
      </c>
      <c r="S868" t="str">
        <f>IF(Taxi_journeydata_clean!K867="","",VLOOKUP(Taxi_journeydata_clean!G867,'Taxi_location&amp;demand'!$A$5:$B$269,2,FALSE))</f>
        <v>A</v>
      </c>
      <c r="T868" t="str">
        <f>IF(Taxi_journeydata_clean!K867="","",VLOOKUP(Taxi_journeydata_clean!H867,'Taxi_location&amp;demand'!$A$5:$B$269,2,FALSE))</f>
        <v>A</v>
      </c>
      <c r="U868" t="str">
        <f>IF(Taxi_journeydata_clean!K867="","",IF(OR(S868="A",T868="A"),"Y","N"))</f>
        <v>Y</v>
      </c>
    </row>
    <row r="869" spans="2:21" x14ac:dyDescent="0.35">
      <c r="B869">
        <f>IF(Taxi_journeydata_clean!J868="","",Taxi_journeydata_clean!J868)</f>
        <v>0.3</v>
      </c>
      <c r="C869" s="18">
        <f>IF(Taxi_journeydata_clean!J868="","",Taxi_journeydata_clean!N868)</f>
        <v>3.6833333352115005</v>
      </c>
      <c r="D869" s="19">
        <f>IF(Taxi_journeydata_clean!K868="","",Taxi_journeydata_clean!K868)</f>
        <v>4</v>
      </c>
      <c r="F869" s="19">
        <f>IF(Taxi_journeydata_clean!K868="","",Constant+Dist_Mult*Fare_analysis!B869+Dur_Mult*Fare_analysis!C869)</f>
        <v>3.6028333340282552</v>
      </c>
      <c r="G869" s="19">
        <f>IF(Taxi_journeydata_clean!K868="","",F869*(1+1/EXP(B869)))</f>
        <v>6.2718779139558478</v>
      </c>
      <c r="H869" s="30">
        <f>IF(Taxi_journeydata_clean!K868="","",(G869-F869)/F869)</f>
        <v>0.74081822068171765</v>
      </c>
      <c r="I869" s="31">
        <f>IF(Taxi_journeydata_clean!K868="","",ROUND(ROUNDUP(H869,1),1))</f>
        <v>0.8</v>
      </c>
      <c r="J869" s="32">
        <f>IF(Taxi_journeydata_clean!K868="","",IF(I869&gt;200%,'Taxi_location&amp;demand'!F882,VLOOKUP(I869,'Taxi_location&amp;demand'!$E$5:$F$26,2,FALSE)))</f>
        <v>-0.1515</v>
      </c>
      <c r="K869" s="32">
        <f>IF(Taxi_journeydata_clean!K868="","",1+J869)</f>
        <v>0.84850000000000003</v>
      </c>
      <c r="M869" s="19">
        <f>IF(Taxi_journeydata_clean!K868="","",F869*(1+R_/EXP(B869)))</f>
        <v>10.528025810961205</v>
      </c>
      <c r="N869" s="30">
        <f>IF(Taxi_journeydata_clean!K868="","",(M869-F869)/F869)</f>
        <v>1.9221517719194721</v>
      </c>
      <c r="O869" s="31">
        <f>IF(Taxi_journeydata_clean!K868="","",ROUND(ROUNDUP(N869,1),1))</f>
        <v>2</v>
      </c>
      <c r="P869" s="32">
        <f>IF(Taxi_journeydata_clean!K868="","",IF(O869&gt;200%,'Taxi_location&amp;demand'!F882,VLOOKUP(O869,'Taxi_location&amp;demand'!$E$5:$F$26,2,FALSE)))</f>
        <v>-0.86860000000000004</v>
      </c>
      <c r="Q869" s="32">
        <f>IF(Taxi_journeydata_clean!K868="","",1+P869)</f>
        <v>0.13139999999999996</v>
      </c>
      <c r="S869" t="str">
        <f>IF(Taxi_journeydata_clean!K868="","",VLOOKUP(Taxi_journeydata_clean!G868,'Taxi_location&amp;demand'!$A$5:$B$269,2,FALSE))</f>
        <v>A</v>
      </c>
      <c r="T869" t="str">
        <f>IF(Taxi_journeydata_clean!K868="","",VLOOKUP(Taxi_journeydata_clean!H868,'Taxi_location&amp;demand'!$A$5:$B$269,2,FALSE))</f>
        <v>A</v>
      </c>
      <c r="U869" t="str">
        <f>IF(Taxi_journeydata_clean!K868="","",IF(OR(S869="A",T869="A"),"Y","N"))</f>
        <v>Y</v>
      </c>
    </row>
    <row r="870" spans="2:21" x14ac:dyDescent="0.35">
      <c r="B870">
        <f>IF(Taxi_journeydata_clean!J869="","",Taxi_journeydata_clean!J869)</f>
        <v>3.2</v>
      </c>
      <c r="C870" s="18">
        <f>IF(Taxi_journeydata_clean!J869="","",Taxi_journeydata_clean!N869)</f>
        <v>24.899999995250255</v>
      </c>
      <c r="D870" s="19">
        <f>IF(Taxi_journeydata_clean!K869="","",Taxi_journeydata_clean!K869)</f>
        <v>17</v>
      </c>
      <c r="F870" s="19">
        <f>IF(Taxi_journeydata_clean!K869="","",Constant+Dist_Mult*Fare_analysis!B870+Dur_Mult*Fare_analysis!C870)</f>
        <v>16.672999998242595</v>
      </c>
      <c r="G870" s="19">
        <f>IF(Taxi_journeydata_clean!K869="","",F870*(1+1/EXP(B870)))</f>
        <v>17.352628225102258</v>
      </c>
      <c r="H870" s="30">
        <f>IF(Taxi_journeydata_clean!K869="","",(G870-F870)/F870)</f>
        <v>4.0762203978366128E-2</v>
      </c>
      <c r="I870" s="31">
        <f>IF(Taxi_journeydata_clean!K869="","",ROUND(ROUNDUP(H870,1),1))</f>
        <v>0.1</v>
      </c>
      <c r="J870" s="32">
        <f>IF(Taxi_journeydata_clean!K869="","",IF(I870&gt;200%,'Taxi_location&amp;demand'!F883,VLOOKUP(I870,'Taxi_location&amp;demand'!$E$5:$F$26,2,FALSE)))</f>
        <v>-9.0899999999999991E-3</v>
      </c>
      <c r="K870" s="32">
        <f>IF(Taxi_journeydata_clean!K869="","",1+J870)</f>
        <v>0.99090999999999996</v>
      </c>
      <c r="M870" s="19">
        <f>IF(Taxi_journeydata_clean!K869="","",F870*(1+R_/EXP(B870)))</f>
        <v>18.436386162398573</v>
      </c>
      <c r="N870" s="30">
        <f>IF(Taxi_journeydata_clean!K869="","",(M870-F870)/F870)</f>
        <v>0.1057629799281381</v>
      </c>
      <c r="O870" s="31">
        <f>IF(Taxi_journeydata_clean!K869="","",ROUND(ROUNDUP(N870,1),1))</f>
        <v>0.2</v>
      </c>
      <c r="P870" s="32">
        <f>IF(Taxi_journeydata_clean!K869="","",IF(O870&gt;200%,'Taxi_location&amp;demand'!F883,VLOOKUP(O870,'Taxi_location&amp;demand'!$E$5:$F$26,2,FALSE)))</f>
        <v>-2.1210000000000003E-2</v>
      </c>
      <c r="Q870" s="32">
        <f>IF(Taxi_journeydata_clean!K869="","",1+P870)</f>
        <v>0.97879000000000005</v>
      </c>
      <c r="S870" t="str">
        <f>IF(Taxi_journeydata_clean!K869="","",VLOOKUP(Taxi_journeydata_clean!G869,'Taxi_location&amp;demand'!$A$5:$B$269,2,FALSE))</f>
        <v>A</v>
      </c>
      <c r="T870" t="str">
        <f>IF(Taxi_journeydata_clean!K869="","",VLOOKUP(Taxi_journeydata_clean!H869,'Taxi_location&amp;demand'!$A$5:$B$269,2,FALSE))</f>
        <v>A</v>
      </c>
      <c r="U870" t="str">
        <f>IF(Taxi_journeydata_clean!K869="","",IF(OR(S870="A",T870="A"),"Y","N"))</f>
        <v>Y</v>
      </c>
    </row>
    <row r="871" spans="2:21" x14ac:dyDescent="0.35">
      <c r="B871">
        <f>IF(Taxi_journeydata_clean!J870="","",Taxi_journeydata_clean!J870)</f>
        <v>0.94</v>
      </c>
      <c r="C871" s="18">
        <f>IF(Taxi_journeydata_clean!J870="","",Taxi_journeydata_clean!N870)</f>
        <v>7.7666666696313769</v>
      </c>
      <c r="D871" s="19">
        <f>IF(Taxi_journeydata_clean!K870="","",Taxi_journeydata_clean!K870)</f>
        <v>7</v>
      </c>
      <c r="F871" s="19">
        <f>IF(Taxi_journeydata_clean!K870="","",Constant+Dist_Mult*Fare_analysis!B871+Dur_Mult*Fare_analysis!C871)</f>
        <v>6.2656666677636093</v>
      </c>
      <c r="G871" s="19">
        <f>IF(Taxi_journeydata_clean!K870="","",F871*(1+1/EXP(B871)))</f>
        <v>8.7132104752701451</v>
      </c>
      <c r="H871" s="30">
        <f>IF(Taxi_journeydata_clean!K870="","",(G871-F871)/F871)</f>
        <v>0.39062783535852097</v>
      </c>
      <c r="I871" s="31">
        <f>IF(Taxi_journeydata_clean!K870="","",ROUND(ROUNDUP(H871,1),1))</f>
        <v>0.4</v>
      </c>
      <c r="J871" s="32">
        <f>IF(Taxi_journeydata_clean!K870="","",IF(I871&gt;200%,'Taxi_location&amp;demand'!F884,VLOOKUP(I871,'Taxi_location&amp;demand'!$E$5:$F$26,2,FALSE)))</f>
        <v>-4.6460000000000001E-2</v>
      </c>
      <c r="K871" s="32">
        <f>IF(Taxi_journeydata_clean!K870="","",1+J871)</f>
        <v>0.95354000000000005</v>
      </c>
      <c r="M871" s="19">
        <f>IF(Taxi_journeydata_clean!K870="","",F871*(1+R_/EXP(B871)))</f>
        <v>12.616145820557644</v>
      </c>
      <c r="N871" s="30">
        <f>IF(Taxi_journeydata_clean!K870="","",(M871-F871)/F871)</f>
        <v>1.0135360671940594</v>
      </c>
      <c r="O871" s="31">
        <f>IF(Taxi_journeydata_clean!K870="","",ROUND(ROUNDUP(N871,1),1))</f>
        <v>1.1000000000000001</v>
      </c>
      <c r="P871" s="32">
        <f>IF(Taxi_journeydata_clean!K870="","",IF(O871&gt;200%,'Taxi_location&amp;demand'!F884,VLOOKUP(O871,'Taxi_location&amp;demand'!$E$5:$F$26,2,FALSE)))</f>
        <v>-0.35349999999999998</v>
      </c>
      <c r="Q871" s="32">
        <f>IF(Taxi_journeydata_clean!K870="","",1+P871)</f>
        <v>0.64650000000000007</v>
      </c>
      <c r="S871" t="str">
        <f>IF(Taxi_journeydata_clean!K870="","",VLOOKUP(Taxi_journeydata_clean!G870,'Taxi_location&amp;demand'!$A$5:$B$269,2,FALSE))</f>
        <v>A</v>
      </c>
      <c r="T871" t="str">
        <f>IF(Taxi_journeydata_clean!K870="","",VLOOKUP(Taxi_journeydata_clean!H870,'Taxi_location&amp;demand'!$A$5:$B$269,2,FALSE))</f>
        <v>A</v>
      </c>
      <c r="U871" t="str">
        <f>IF(Taxi_journeydata_clean!K870="","",IF(OR(S871="A",T871="A"),"Y","N"))</f>
        <v>Y</v>
      </c>
    </row>
    <row r="872" spans="2:21" x14ac:dyDescent="0.35">
      <c r="B872">
        <f>IF(Taxi_journeydata_clean!J871="","",Taxi_journeydata_clean!J871)</f>
        <v>1.33</v>
      </c>
      <c r="C872" s="18">
        <f>IF(Taxi_journeydata_clean!J871="","",Taxi_journeydata_clean!N871)</f>
        <v>9.3166666652541608</v>
      </c>
      <c r="D872" s="19">
        <f>IF(Taxi_journeydata_clean!K871="","",Taxi_journeydata_clean!K871)</f>
        <v>7.5</v>
      </c>
      <c r="F872" s="19">
        <f>IF(Taxi_journeydata_clean!K871="","",Constant+Dist_Mult*Fare_analysis!B872+Dur_Mult*Fare_analysis!C872)</f>
        <v>7.54116666614404</v>
      </c>
      <c r="G872" s="19">
        <f>IF(Taxi_journeydata_clean!K871="","",F872*(1+1/EXP(B872)))</f>
        <v>9.5356337730113392</v>
      </c>
      <c r="H872" s="30">
        <f>IF(Taxi_journeydata_clean!K871="","",(G872-F872)/F872)</f>
        <v>0.26447726129982391</v>
      </c>
      <c r="I872" s="31">
        <f>IF(Taxi_journeydata_clean!K871="","",ROUND(ROUNDUP(H872,1),1))</f>
        <v>0.3</v>
      </c>
      <c r="J872" s="32">
        <f>IF(Taxi_journeydata_clean!K871="","",IF(I872&gt;200%,'Taxi_location&amp;demand'!F885,VLOOKUP(I872,'Taxi_location&amp;demand'!$E$5:$F$26,2,FALSE)))</f>
        <v>-3.4340000000000002E-2</v>
      </c>
      <c r="K872" s="32">
        <f>IF(Taxi_journeydata_clean!K871="","",1+J872)</f>
        <v>0.96565999999999996</v>
      </c>
      <c r="M872" s="19">
        <f>IF(Taxi_journeydata_clean!K871="","",F872*(1+R_/EXP(B872)))</f>
        <v>12.716077833923165</v>
      </c>
      <c r="N872" s="30">
        <f>IF(Taxi_journeydata_clean!K871="","",(M872-F872)/F872)</f>
        <v>0.68622156184557159</v>
      </c>
      <c r="O872" s="31">
        <f>IF(Taxi_journeydata_clean!K871="","",ROUND(ROUNDUP(N872,1),1))</f>
        <v>0.7</v>
      </c>
      <c r="P872" s="32">
        <f>IF(Taxi_journeydata_clean!K871="","",IF(O872&gt;200%,'Taxi_location&amp;demand'!F885,VLOOKUP(O872,'Taxi_location&amp;demand'!$E$5:$F$26,2,FALSE)))</f>
        <v>-0.1111</v>
      </c>
      <c r="Q872" s="32">
        <f>IF(Taxi_journeydata_clean!K871="","",1+P872)</f>
        <v>0.88890000000000002</v>
      </c>
      <c r="S872" t="str">
        <f>IF(Taxi_journeydata_clean!K871="","",VLOOKUP(Taxi_journeydata_clean!G871,'Taxi_location&amp;demand'!$A$5:$B$269,2,FALSE))</f>
        <v>A</v>
      </c>
      <c r="T872" t="str">
        <f>IF(Taxi_journeydata_clean!K871="","",VLOOKUP(Taxi_journeydata_clean!H871,'Taxi_location&amp;demand'!$A$5:$B$269,2,FALSE))</f>
        <v>A</v>
      </c>
      <c r="U872" t="str">
        <f>IF(Taxi_journeydata_clean!K871="","",IF(OR(S872="A",T872="A"),"Y","N"))</f>
        <v>Y</v>
      </c>
    </row>
    <row r="873" spans="2:21" x14ac:dyDescent="0.35">
      <c r="B873">
        <f>IF(Taxi_journeydata_clean!J872="","",Taxi_journeydata_clean!J872)</f>
        <v>3.37</v>
      </c>
      <c r="C873" s="18">
        <f>IF(Taxi_journeydata_clean!J872="","",Taxi_journeydata_clean!N872)</f>
        <v>34.133333328645676</v>
      </c>
      <c r="D873" s="19">
        <f>IF(Taxi_journeydata_clean!K872="","",Taxi_journeydata_clean!K872)</f>
        <v>17</v>
      </c>
      <c r="F873" s="19">
        <f>IF(Taxi_journeydata_clean!K872="","",Constant+Dist_Mult*Fare_analysis!B873+Dur_Mult*Fare_analysis!C873)</f>
        <v>20.395333331598902</v>
      </c>
      <c r="G873" s="19">
        <f>IF(Taxi_journeydata_clean!K872="","",F873*(1+1/EXP(B873)))</f>
        <v>21.096721448371827</v>
      </c>
      <c r="H873" s="30">
        <f>IF(Taxi_journeydata_clean!K872="","",(G873-F873)/F873)</f>
        <v>3.4389637343472612E-2</v>
      </c>
      <c r="I873" s="31">
        <f>IF(Taxi_journeydata_clean!K872="","",ROUND(ROUNDUP(H873,1),1))</f>
        <v>0.1</v>
      </c>
      <c r="J873" s="32">
        <f>IF(Taxi_journeydata_clean!K872="","",IF(I873&gt;200%,'Taxi_location&amp;demand'!F886,VLOOKUP(I873,'Taxi_location&amp;demand'!$E$5:$F$26,2,FALSE)))</f>
        <v>-9.0899999999999991E-3</v>
      </c>
      <c r="K873" s="32">
        <f>IF(Taxi_journeydata_clean!K872="","",1+J873)</f>
        <v>0.99090999999999996</v>
      </c>
      <c r="M873" s="19">
        <f>IF(Taxi_journeydata_clean!K872="","",F873*(1+R_/EXP(B873)))</f>
        <v>22.215178435054543</v>
      </c>
      <c r="N873" s="30">
        <f>IF(Taxi_journeydata_clean!K872="","",(M873-F873)/F873)</f>
        <v>8.9228505063759789E-2</v>
      </c>
      <c r="O873" s="31">
        <f>IF(Taxi_journeydata_clean!K872="","",ROUND(ROUNDUP(N873,1),1))</f>
        <v>0.1</v>
      </c>
      <c r="P873" s="32">
        <f>IF(Taxi_journeydata_clean!K872="","",IF(O873&gt;200%,'Taxi_location&amp;demand'!F886,VLOOKUP(O873,'Taxi_location&amp;demand'!$E$5:$F$26,2,FALSE)))</f>
        <v>-9.0899999999999991E-3</v>
      </c>
      <c r="Q873" s="32">
        <f>IF(Taxi_journeydata_clean!K872="","",1+P873)</f>
        <v>0.99090999999999996</v>
      </c>
      <c r="S873" t="str">
        <f>IF(Taxi_journeydata_clean!K872="","",VLOOKUP(Taxi_journeydata_clean!G872,'Taxi_location&amp;demand'!$A$5:$B$269,2,FALSE))</f>
        <v>B</v>
      </c>
      <c r="T873" t="str">
        <f>IF(Taxi_journeydata_clean!K872="","",VLOOKUP(Taxi_journeydata_clean!H872,'Taxi_location&amp;demand'!$A$5:$B$269,2,FALSE))</f>
        <v>B</v>
      </c>
      <c r="U873" t="str">
        <f>IF(Taxi_journeydata_clean!K872="","",IF(OR(S873="A",T873="A"),"Y","N"))</f>
        <v>N</v>
      </c>
    </row>
    <row r="874" spans="2:21" x14ac:dyDescent="0.35">
      <c r="B874">
        <f>IF(Taxi_journeydata_clean!J873="","",Taxi_journeydata_clean!J873)</f>
        <v>0.83</v>
      </c>
      <c r="C874" s="18">
        <f>IF(Taxi_journeydata_clean!J873="","",Taxi_journeydata_clean!N873)</f>
        <v>2.700000002514571</v>
      </c>
      <c r="D874" s="19">
        <f>IF(Taxi_journeydata_clean!K873="","",Taxi_journeydata_clean!K873)</f>
        <v>4.5</v>
      </c>
      <c r="F874" s="19">
        <f>IF(Taxi_journeydata_clean!K873="","",Constant+Dist_Mult*Fare_analysis!B874+Dur_Mult*Fare_analysis!C874)</f>
        <v>4.1930000009303914</v>
      </c>
      <c r="G874" s="19">
        <f>IF(Taxi_journeydata_clean!K873="","",F874*(1+1/EXP(B874)))</f>
        <v>6.021354658882287</v>
      </c>
      <c r="H874" s="30">
        <f>IF(Taxi_journeydata_clean!K873="","",(G874-F874)/F874)</f>
        <v>0.43604928632153572</v>
      </c>
      <c r="I874" s="31">
        <f>IF(Taxi_journeydata_clean!K873="","",ROUND(ROUNDUP(H874,1),1))</f>
        <v>0.5</v>
      </c>
      <c r="J874" s="32">
        <f>IF(Taxi_journeydata_clean!K873="","",IF(I874&gt;200%,'Taxi_location&amp;demand'!F887,VLOOKUP(I874,'Taxi_location&amp;demand'!$E$5:$F$26,2,FALSE)))</f>
        <v>-6.7670000000000008E-2</v>
      </c>
      <c r="K874" s="32">
        <f>IF(Taxi_journeydata_clean!K873="","",1+J874)</f>
        <v>0.93232999999999999</v>
      </c>
      <c r="M874" s="19">
        <f>IF(Taxi_journeydata_clean!K873="","",F874*(1+R_/EXP(B874)))</f>
        <v>8.9369102441820338</v>
      </c>
      <c r="N874" s="30">
        <f>IF(Taxi_journeydata_clean!K873="","",(M874-F874)/F874)</f>
        <v>1.131388085427858</v>
      </c>
      <c r="O874" s="31">
        <f>IF(Taxi_journeydata_clean!K873="","",ROUND(ROUNDUP(N874,1),1))</f>
        <v>1.2</v>
      </c>
      <c r="P874" s="32">
        <f>IF(Taxi_journeydata_clean!K873="","",IF(O874&gt;200%,'Taxi_location&amp;demand'!F887,VLOOKUP(O874,'Taxi_location&amp;demand'!$E$5:$F$26,2,FALSE)))</f>
        <v>-0.42419999999999997</v>
      </c>
      <c r="Q874" s="32">
        <f>IF(Taxi_journeydata_clean!K873="","",1+P874)</f>
        <v>0.57580000000000009</v>
      </c>
      <c r="S874" t="str">
        <f>IF(Taxi_journeydata_clean!K873="","",VLOOKUP(Taxi_journeydata_clean!G873,'Taxi_location&amp;demand'!$A$5:$B$269,2,FALSE))</f>
        <v>A</v>
      </c>
      <c r="T874" t="str">
        <f>IF(Taxi_journeydata_clean!K873="","",VLOOKUP(Taxi_journeydata_clean!H873,'Taxi_location&amp;demand'!$A$5:$B$269,2,FALSE))</f>
        <v>A</v>
      </c>
      <c r="U874" t="str">
        <f>IF(Taxi_journeydata_clean!K873="","",IF(OR(S874="A",T874="A"),"Y","N"))</f>
        <v>Y</v>
      </c>
    </row>
    <row r="875" spans="2:21" x14ac:dyDescent="0.35">
      <c r="B875">
        <f>IF(Taxi_journeydata_clean!J874="","",Taxi_journeydata_clean!J874)</f>
        <v>6.92</v>
      </c>
      <c r="C875" s="18">
        <f>IF(Taxi_journeydata_clean!J874="","",Taxi_journeydata_clean!N874)</f>
        <v>27.383333332836628</v>
      </c>
      <c r="D875" s="19">
        <f>IF(Taxi_journeydata_clean!K874="","",Taxi_journeydata_clean!K874)</f>
        <v>24</v>
      </c>
      <c r="F875" s="19">
        <f>IF(Taxi_journeydata_clean!K874="","",Constant+Dist_Mult*Fare_analysis!B875+Dur_Mult*Fare_analysis!C875)</f>
        <v>24.28783333314955</v>
      </c>
      <c r="G875" s="19">
        <f>IF(Taxi_journeydata_clean!K874="","",F875*(1+1/EXP(B875)))</f>
        <v>24.311825582106668</v>
      </c>
      <c r="H875" s="30">
        <f>IF(Taxi_journeydata_clean!K874="","",(G875-F875)/F875)</f>
        <v>9.8782994053124139E-4</v>
      </c>
      <c r="I875" s="31">
        <f>IF(Taxi_journeydata_clean!K874="","",ROUND(ROUNDUP(H875,1),1))</f>
        <v>0.1</v>
      </c>
      <c r="J875" s="32">
        <f>IF(Taxi_journeydata_clean!K874="","",IF(I875&gt;200%,'Taxi_location&amp;demand'!F888,VLOOKUP(I875,'Taxi_location&amp;demand'!$E$5:$F$26,2,FALSE)))</f>
        <v>-9.0899999999999991E-3</v>
      </c>
      <c r="K875" s="32">
        <f>IF(Taxi_journeydata_clean!K874="","",1+J875)</f>
        <v>0.99090999999999996</v>
      </c>
      <c r="M875" s="19">
        <f>IF(Taxi_journeydata_clean!K874="","",F875*(1+R_/EXP(B875)))</f>
        <v>24.350084426005793</v>
      </c>
      <c r="N875" s="30">
        <f>IF(Taxi_journeydata_clean!K874="","",(M875-F875)/F875)</f>
        <v>2.5630566548428694E-3</v>
      </c>
      <c r="O875" s="31">
        <f>IF(Taxi_journeydata_clean!K874="","",ROUND(ROUNDUP(N875,1),1))</f>
        <v>0.1</v>
      </c>
      <c r="P875" s="32">
        <f>IF(Taxi_journeydata_clean!K874="","",IF(O875&gt;200%,'Taxi_location&amp;demand'!F888,VLOOKUP(O875,'Taxi_location&amp;demand'!$E$5:$F$26,2,FALSE)))</f>
        <v>-9.0899999999999991E-3</v>
      </c>
      <c r="Q875" s="32">
        <f>IF(Taxi_journeydata_clean!K874="","",1+P875)</f>
        <v>0.99090999999999996</v>
      </c>
      <c r="S875" t="str">
        <f>IF(Taxi_journeydata_clean!K874="","",VLOOKUP(Taxi_journeydata_clean!G874,'Taxi_location&amp;demand'!$A$5:$B$269,2,FALSE))</f>
        <v>Q</v>
      </c>
      <c r="T875" t="str">
        <f>IF(Taxi_journeydata_clean!K874="","",VLOOKUP(Taxi_journeydata_clean!H874,'Taxi_location&amp;demand'!$A$5:$B$269,2,FALSE))</f>
        <v>B</v>
      </c>
      <c r="U875" t="str">
        <f>IF(Taxi_journeydata_clean!K874="","",IF(OR(S875="A",T875="A"),"Y","N"))</f>
        <v>N</v>
      </c>
    </row>
    <row r="876" spans="2:21" x14ac:dyDescent="0.35">
      <c r="B876">
        <f>IF(Taxi_journeydata_clean!J875="","",Taxi_journeydata_clean!J875)</f>
        <v>3.39</v>
      </c>
      <c r="C876" s="18">
        <f>IF(Taxi_journeydata_clean!J875="","",Taxi_journeydata_clean!N875)</f>
        <v>19.866666669258848</v>
      </c>
      <c r="D876" s="19">
        <f>IF(Taxi_journeydata_clean!K875="","",Taxi_journeydata_clean!K875)</f>
        <v>16</v>
      </c>
      <c r="F876" s="19">
        <f>IF(Taxi_journeydata_clean!K875="","",Constant+Dist_Mult*Fare_analysis!B876+Dur_Mult*Fare_analysis!C876)</f>
        <v>15.152666667625773</v>
      </c>
      <c r="G876" s="19">
        <f>IF(Taxi_journeydata_clean!K875="","",F876*(1+1/EXP(B876)))</f>
        <v>15.663443012491692</v>
      </c>
      <c r="H876" s="30">
        <f>IF(Taxi_journeydata_clean!K875="","",(G876-F876)/F876)</f>
        <v>3.3708676899572479E-2</v>
      </c>
      <c r="I876" s="31">
        <f>IF(Taxi_journeydata_clean!K875="","",ROUND(ROUNDUP(H876,1),1))</f>
        <v>0.1</v>
      </c>
      <c r="J876" s="32">
        <f>IF(Taxi_journeydata_clean!K875="","",IF(I876&gt;200%,'Taxi_location&amp;demand'!F889,VLOOKUP(I876,'Taxi_location&amp;demand'!$E$5:$F$26,2,FALSE)))</f>
        <v>-9.0899999999999991E-3</v>
      </c>
      <c r="K876" s="32">
        <f>IF(Taxi_journeydata_clean!K875="","",1+J876)</f>
        <v>0.99090999999999996</v>
      </c>
      <c r="M876" s="19">
        <f>IF(Taxi_journeydata_clean!K875="","",F876*(1+R_/EXP(B876)))</f>
        <v>16.477944082421416</v>
      </c>
      <c r="N876" s="30">
        <f>IF(Taxi_journeydata_clean!K875="","",(M876-F876)/F876)</f>
        <v>8.7461662284642389E-2</v>
      </c>
      <c r="O876" s="31">
        <f>IF(Taxi_journeydata_clean!K875="","",ROUND(ROUNDUP(N876,1),1))</f>
        <v>0.1</v>
      </c>
      <c r="P876" s="32">
        <f>IF(Taxi_journeydata_clean!K875="","",IF(O876&gt;200%,'Taxi_location&amp;demand'!F889,VLOOKUP(O876,'Taxi_location&amp;demand'!$E$5:$F$26,2,FALSE)))</f>
        <v>-9.0899999999999991E-3</v>
      </c>
      <c r="Q876" s="32">
        <f>IF(Taxi_journeydata_clean!K875="","",1+P876)</f>
        <v>0.99090999999999996</v>
      </c>
      <c r="S876" t="str">
        <f>IF(Taxi_journeydata_clean!K875="","",VLOOKUP(Taxi_journeydata_clean!G875,'Taxi_location&amp;demand'!$A$5:$B$269,2,FALSE))</f>
        <v>Q</v>
      </c>
      <c r="T876" t="str">
        <f>IF(Taxi_journeydata_clean!K875="","",VLOOKUP(Taxi_journeydata_clean!H875,'Taxi_location&amp;demand'!$A$5:$B$269,2,FALSE))</f>
        <v>Q</v>
      </c>
      <c r="U876" t="str">
        <f>IF(Taxi_journeydata_clean!K875="","",IF(OR(S876="A",T876="A"),"Y","N"))</f>
        <v>N</v>
      </c>
    </row>
    <row r="877" spans="2:21" x14ac:dyDescent="0.35">
      <c r="B877">
        <f>IF(Taxi_journeydata_clean!J876="","",Taxi_journeydata_clean!J876)</f>
        <v>1.1299999999999999</v>
      </c>
      <c r="C877" s="18">
        <f>IF(Taxi_journeydata_clean!J876="","",Taxi_journeydata_clean!N876)</f>
        <v>6.9500000006519258</v>
      </c>
      <c r="D877" s="19">
        <f>IF(Taxi_journeydata_clean!K876="","",Taxi_journeydata_clean!K876)</f>
        <v>6.5</v>
      </c>
      <c r="F877" s="19">
        <f>IF(Taxi_journeydata_clean!K876="","",Constant+Dist_Mult*Fare_analysis!B877+Dur_Mult*Fare_analysis!C877)</f>
        <v>6.3055000002412127</v>
      </c>
      <c r="G877" s="19">
        <f>IF(Taxi_journeydata_clean!K876="","",F877*(1+1/EXP(B877)))</f>
        <v>8.3423861986896473</v>
      </c>
      <c r="H877" s="30">
        <f>IF(Taxi_journeydata_clean!K876="","",(G877-F877)/F877)</f>
        <v>0.32303325642225278</v>
      </c>
      <c r="I877" s="31">
        <f>IF(Taxi_journeydata_clean!K876="","",ROUND(ROUNDUP(H877,1),1))</f>
        <v>0.4</v>
      </c>
      <c r="J877" s="32">
        <f>IF(Taxi_journeydata_clean!K876="","",IF(I877&gt;200%,'Taxi_location&amp;demand'!F890,VLOOKUP(I877,'Taxi_location&amp;demand'!$E$5:$F$26,2,FALSE)))</f>
        <v>-4.6460000000000001E-2</v>
      </c>
      <c r="K877" s="32">
        <f>IF(Taxi_journeydata_clean!K876="","",1+J877)</f>
        <v>0.95354000000000005</v>
      </c>
      <c r="M877" s="19">
        <f>IF(Taxi_journeydata_clean!K876="","",F877*(1+R_/EXP(B877)))</f>
        <v>11.59047316402641</v>
      </c>
      <c r="N877" s="30">
        <f>IF(Taxi_journeydata_clean!K876="","",(M877-F877)/F877)</f>
        <v>0.83815290834716105</v>
      </c>
      <c r="O877" s="31">
        <f>IF(Taxi_journeydata_clean!K876="","",ROUND(ROUNDUP(N877,1),1))</f>
        <v>0.9</v>
      </c>
      <c r="P877" s="32">
        <f>IF(Taxi_journeydata_clean!K876="","",IF(O877&gt;200%,'Taxi_location&amp;demand'!F890,VLOOKUP(O877,'Taxi_location&amp;demand'!$E$5:$F$26,2,FALSE)))</f>
        <v>-0.19190000000000002</v>
      </c>
      <c r="Q877" s="32">
        <f>IF(Taxi_journeydata_clean!K876="","",1+P877)</f>
        <v>0.80810000000000004</v>
      </c>
      <c r="S877" t="str">
        <f>IF(Taxi_journeydata_clean!K876="","",VLOOKUP(Taxi_journeydata_clean!G876,'Taxi_location&amp;demand'!$A$5:$B$269,2,FALSE))</f>
        <v>Q</v>
      </c>
      <c r="T877" t="str">
        <f>IF(Taxi_journeydata_clean!K876="","",VLOOKUP(Taxi_journeydata_clean!H876,'Taxi_location&amp;demand'!$A$5:$B$269,2,FALSE))</f>
        <v>Q</v>
      </c>
      <c r="U877" t="str">
        <f>IF(Taxi_journeydata_clean!K876="","",IF(OR(S877="A",T877="A"),"Y","N"))</f>
        <v>N</v>
      </c>
    </row>
    <row r="878" spans="2:21" x14ac:dyDescent="0.35">
      <c r="B878">
        <f>IF(Taxi_journeydata_clean!J877="","",Taxi_journeydata_clean!J877)</f>
        <v>1.35</v>
      </c>
      <c r="C878" s="18">
        <f>IF(Taxi_journeydata_clean!J877="","",Taxi_journeydata_clean!N877)</f>
        <v>5.7500000030267984</v>
      </c>
      <c r="D878" s="19">
        <f>IF(Taxi_journeydata_clean!K877="","",Taxi_journeydata_clean!K877)</f>
        <v>6.5</v>
      </c>
      <c r="F878" s="19">
        <f>IF(Taxi_journeydata_clean!K877="","",Constant+Dist_Mult*Fare_analysis!B878+Dur_Mult*Fare_analysis!C878)</f>
        <v>6.2575000011199151</v>
      </c>
      <c r="G878" s="19">
        <f>IF(Taxi_journeydata_clean!K877="","",F878*(1+1/EXP(B878)))</f>
        <v>7.8796959324019076</v>
      </c>
      <c r="H878" s="30">
        <f>IF(Taxi_journeydata_clean!K877="","",(G878-F878)/F878)</f>
        <v>0.2592402606458914</v>
      </c>
      <c r="I878" s="31">
        <f>IF(Taxi_journeydata_clean!K877="","",ROUND(ROUNDUP(H878,1),1))</f>
        <v>0.3</v>
      </c>
      <c r="J878" s="32">
        <f>IF(Taxi_journeydata_clean!K877="","",IF(I878&gt;200%,'Taxi_location&amp;demand'!F891,VLOOKUP(I878,'Taxi_location&amp;demand'!$E$5:$F$26,2,FALSE)))</f>
        <v>-3.4340000000000002E-2</v>
      </c>
      <c r="K878" s="32">
        <f>IF(Taxi_journeydata_clean!K877="","",1+J878)</f>
        <v>0.96565999999999996</v>
      </c>
      <c r="M878" s="19">
        <f>IF(Taxi_journeydata_clean!K877="","",F878*(1+R_/EXP(B878)))</f>
        <v>10.466503906079065</v>
      </c>
      <c r="N878" s="30">
        <f>IF(Taxi_journeydata_clean!K877="","",(M878-F878)/F878)</f>
        <v>0.67263346451551864</v>
      </c>
      <c r="O878" s="31">
        <f>IF(Taxi_journeydata_clean!K877="","",ROUND(ROUNDUP(N878,1),1))</f>
        <v>0.7</v>
      </c>
      <c r="P878" s="32">
        <f>IF(Taxi_journeydata_clean!K877="","",IF(O878&gt;200%,'Taxi_location&amp;demand'!F891,VLOOKUP(O878,'Taxi_location&amp;demand'!$E$5:$F$26,2,FALSE)))</f>
        <v>-0.1111</v>
      </c>
      <c r="Q878" s="32">
        <f>IF(Taxi_journeydata_clean!K877="","",1+P878)</f>
        <v>0.88890000000000002</v>
      </c>
      <c r="S878" t="str">
        <f>IF(Taxi_journeydata_clean!K877="","",VLOOKUP(Taxi_journeydata_clean!G877,'Taxi_location&amp;demand'!$A$5:$B$269,2,FALSE))</f>
        <v>A</v>
      </c>
      <c r="T878" t="str">
        <f>IF(Taxi_journeydata_clean!K877="","",VLOOKUP(Taxi_journeydata_clean!H877,'Taxi_location&amp;demand'!$A$5:$B$269,2,FALSE))</f>
        <v>A</v>
      </c>
      <c r="U878" t="str">
        <f>IF(Taxi_journeydata_clean!K877="","",IF(OR(S878="A",T878="A"),"Y","N"))</f>
        <v>Y</v>
      </c>
    </row>
    <row r="879" spans="2:21" x14ac:dyDescent="0.35">
      <c r="B879">
        <f>IF(Taxi_journeydata_clean!J878="","",Taxi_journeydata_clean!J878)</f>
        <v>3.13</v>
      </c>
      <c r="C879" s="18">
        <f>IF(Taxi_journeydata_clean!J878="","",Taxi_journeydata_clean!N878)</f>
        <v>25.499999999301508</v>
      </c>
      <c r="D879" s="19">
        <f>IF(Taxi_journeydata_clean!K878="","",Taxi_journeydata_clean!K878)</f>
        <v>17</v>
      </c>
      <c r="F879" s="19">
        <f>IF(Taxi_journeydata_clean!K878="","",Constant+Dist_Mult*Fare_analysis!B879+Dur_Mult*Fare_analysis!C879)</f>
        <v>16.76899999974156</v>
      </c>
      <c r="G879" s="19">
        <f>IF(Taxi_journeydata_clean!K878="","",F879*(1+1/EXP(B879)))</f>
        <v>17.502103741861642</v>
      </c>
      <c r="H879" s="30">
        <f>IF(Taxi_journeydata_clean!K878="","",(G879-F879)/F879)</f>
        <v>4.3717797252750969E-2</v>
      </c>
      <c r="I879" s="31">
        <f>IF(Taxi_journeydata_clean!K878="","",ROUND(ROUNDUP(H879,1),1))</f>
        <v>0.1</v>
      </c>
      <c r="J879" s="32">
        <f>IF(Taxi_journeydata_clean!K878="","",IF(I879&gt;200%,'Taxi_location&amp;demand'!F892,VLOOKUP(I879,'Taxi_location&amp;demand'!$E$5:$F$26,2,FALSE)))</f>
        <v>-9.0899999999999991E-3</v>
      </c>
      <c r="K879" s="32">
        <f>IF(Taxi_journeydata_clean!K878="","",1+J879)</f>
        <v>0.99090999999999996</v>
      </c>
      <c r="M879" s="19">
        <f>IF(Taxi_journeydata_clean!K878="","",F879*(1+R_/EXP(B879)))</f>
        <v>18.671135527159056</v>
      </c>
      <c r="N879" s="30">
        <f>IF(Taxi_journeydata_clean!K878="","",(M879-F879)/F879)</f>
        <v>0.11343166124675361</v>
      </c>
      <c r="O879" s="31">
        <f>IF(Taxi_journeydata_clean!K878="","",ROUND(ROUNDUP(N879,1),1))</f>
        <v>0.2</v>
      </c>
      <c r="P879" s="32">
        <f>IF(Taxi_journeydata_clean!K878="","",IF(O879&gt;200%,'Taxi_location&amp;demand'!F892,VLOOKUP(O879,'Taxi_location&amp;demand'!$E$5:$F$26,2,FALSE)))</f>
        <v>-2.1210000000000003E-2</v>
      </c>
      <c r="Q879" s="32">
        <f>IF(Taxi_journeydata_clean!K878="","",1+P879)</f>
        <v>0.97879000000000005</v>
      </c>
      <c r="S879" t="str">
        <f>IF(Taxi_journeydata_clean!K878="","",VLOOKUP(Taxi_journeydata_clean!G878,'Taxi_location&amp;demand'!$A$5:$B$269,2,FALSE))</f>
        <v>B</v>
      </c>
      <c r="T879" t="str">
        <f>IF(Taxi_journeydata_clean!K878="","",VLOOKUP(Taxi_journeydata_clean!H878,'Taxi_location&amp;demand'!$A$5:$B$269,2,FALSE))</f>
        <v>B</v>
      </c>
      <c r="U879" t="str">
        <f>IF(Taxi_journeydata_clean!K878="","",IF(OR(S879="A",T879="A"),"Y","N"))</f>
        <v>N</v>
      </c>
    </row>
    <row r="880" spans="2:21" x14ac:dyDescent="0.35">
      <c r="B880">
        <f>IF(Taxi_journeydata_clean!J879="","",Taxi_journeydata_clean!J879)</f>
        <v>1.93</v>
      </c>
      <c r="C880" s="18">
        <f>IF(Taxi_journeydata_clean!J879="","",Taxi_journeydata_clean!N879)</f>
        <v>14.699999999720603</v>
      </c>
      <c r="D880" s="19">
        <f>IF(Taxi_journeydata_clean!K879="","",Taxi_journeydata_clean!K879)</f>
        <v>11</v>
      </c>
      <c r="F880" s="19">
        <f>IF(Taxi_journeydata_clean!K879="","",Constant+Dist_Mult*Fare_analysis!B880+Dur_Mult*Fare_analysis!C880)</f>
        <v>10.612999999896623</v>
      </c>
      <c r="G880" s="19">
        <f>IF(Taxi_journeydata_clean!K879="","",F880*(1+1/EXP(B880)))</f>
        <v>12.153457830388318</v>
      </c>
      <c r="H880" s="30">
        <f>IF(Taxi_journeydata_clean!K879="","",(G880-F880)/F880)</f>
        <v>0.14514819848362384</v>
      </c>
      <c r="I880" s="31">
        <f>IF(Taxi_journeydata_clean!K879="","",ROUND(ROUNDUP(H880,1),1))</f>
        <v>0.2</v>
      </c>
      <c r="J880" s="32">
        <f>IF(Taxi_journeydata_clean!K879="","",IF(I880&gt;200%,'Taxi_location&amp;demand'!F893,VLOOKUP(I880,'Taxi_location&amp;demand'!$E$5:$F$26,2,FALSE)))</f>
        <v>-2.1210000000000003E-2</v>
      </c>
      <c r="K880" s="32">
        <f>IF(Taxi_journeydata_clean!K879="","",1+J880)</f>
        <v>0.97879000000000005</v>
      </c>
      <c r="M880" s="19">
        <f>IF(Taxi_journeydata_clean!K879="","",F880*(1+R_/EXP(B880)))</f>
        <v>14.609923490415067</v>
      </c>
      <c r="N880" s="30">
        <f>IF(Taxi_journeydata_clean!K879="","",(M880-F880)/F880)</f>
        <v>0.3766063780794664</v>
      </c>
      <c r="O880" s="31">
        <f>IF(Taxi_journeydata_clean!K879="","",ROUND(ROUNDUP(N880,1),1))</f>
        <v>0.4</v>
      </c>
      <c r="P880" s="32">
        <f>IF(Taxi_journeydata_clean!K879="","",IF(O880&gt;200%,'Taxi_location&amp;demand'!F893,VLOOKUP(O880,'Taxi_location&amp;demand'!$E$5:$F$26,2,FALSE)))</f>
        <v>-4.6460000000000001E-2</v>
      </c>
      <c r="Q880" s="32">
        <f>IF(Taxi_journeydata_clean!K879="","",1+P880)</f>
        <v>0.95354000000000005</v>
      </c>
      <c r="S880" t="str">
        <f>IF(Taxi_journeydata_clean!K879="","",VLOOKUP(Taxi_journeydata_clean!G879,'Taxi_location&amp;demand'!$A$5:$B$269,2,FALSE))</f>
        <v>Q</v>
      </c>
      <c r="T880" t="str">
        <f>IF(Taxi_journeydata_clean!K879="","",VLOOKUP(Taxi_journeydata_clean!H879,'Taxi_location&amp;demand'!$A$5:$B$269,2,FALSE))</f>
        <v>Q</v>
      </c>
      <c r="U880" t="str">
        <f>IF(Taxi_journeydata_clean!K879="","",IF(OR(S880="A",T880="A"),"Y","N"))</f>
        <v>N</v>
      </c>
    </row>
    <row r="881" spans="2:21" x14ac:dyDescent="0.35">
      <c r="B881">
        <f>IF(Taxi_journeydata_clean!J880="","",Taxi_journeydata_clean!J880)</f>
        <v>0.4</v>
      </c>
      <c r="C881" s="18">
        <f>IF(Taxi_journeydata_clean!J880="","",Taxi_journeydata_clean!N880)</f>
        <v>2.8833333367947489</v>
      </c>
      <c r="D881" s="19">
        <f>IF(Taxi_journeydata_clean!K880="","",Taxi_journeydata_clean!K880)</f>
        <v>4</v>
      </c>
      <c r="F881" s="19">
        <f>IF(Taxi_journeydata_clean!K880="","",Constant+Dist_Mult*Fare_analysis!B881+Dur_Mult*Fare_analysis!C881)</f>
        <v>3.4868333346140572</v>
      </c>
      <c r="G881" s="19">
        <f>IF(Taxi_journeydata_clean!K880="","",F881*(1+1/EXP(B881)))</f>
        <v>5.8241276159911539</v>
      </c>
      <c r="H881" s="30">
        <f>IF(Taxi_journeydata_clean!K880="","",(G881-F881)/F881)</f>
        <v>0.67032004603563933</v>
      </c>
      <c r="I881" s="31">
        <f>IF(Taxi_journeydata_clean!K880="","",ROUND(ROUNDUP(H881,1),1))</f>
        <v>0.7</v>
      </c>
      <c r="J881" s="32">
        <f>IF(Taxi_journeydata_clean!K880="","",IF(I881&gt;200%,'Taxi_location&amp;demand'!F894,VLOOKUP(I881,'Taxi_location&amp;demand'!$E$5:$F$26,2,FALSE)))</f>
        <v>-0.1111</v>
      </c>
      <c r="K881" s="32">
        <f>IF(Taxi_journeydata_clean!K880="","",1+J881)</f>
        <v>0.88890000000000002</v>
      </c>
      <c r="M881" s="19">
        <f>IF(Taxi_journeydata_clean!K880="","",F881*(1+R_/EXP(B881)))</f>
        <v>9.5512553736832508</v>
      </c>
      <c r="N881" s="30">
        <f>IF(Taxi_journeydata_clean!K880="","",(M881-F881)/F881)</f>
        <v>1.7392348463768599</v>
      </c>
      <c r="O881" s="31">
        <f>IF(Taxi_journeydata_clean!K880="","",ROUND(ROUNDUP(N881,1),1))</f>
        <v>1.8</v>
      </c>
      <c r="P881" s="32">
        <f>IF(Taxi_journeydata_clean!K880="","",IF(O881&gt;200%,'Taxi_location&amp;demand'!F894,VLOOKUP(O881,'Taxi_location&amp;demand'!$E$5:$F$26,2,FALSE)))</f>
        <v>-0.75750000000000006</v>
      </c>
      <c r="Q881" s="32">
        <f>IF(Taxi_journeydata_clean!K880="","",1+P881)</f>
        <v>0.24249999999999994</v>
      </c>
      <c r="S881" t="str">
        <f>IF(Taxi_journeydata_clean!K880="","",VLOOKUP(Taxi_journeydata_clean!G880,'Taxi_location&amp;demand'!$A$5:$B$269,2,FALSE))</f>
        <v>A</v>
      </c>
      <c r="T881" t="str">
        <f>IF(Taxi_journeydata_clean!K880="","",VLOOKUP(Taxi_journeydata_clean!H880,'Taxi_location&amp;demand'!$A$5:$B$269,2,FALSE))</f>
        <v>A</v>
      </c>
      <c r="U881" t="str">
        <f>IF(Taxi_journeydata_clean!K880="","",IF(OR(S881="A",T881="A"),"Y","N"))</f>
        <v>Y</v>
      </c>
    </row>
    <row r="882" spans="2:21" x14ac:dyDescent="0.35">
      <c r="B882">
        <f>IF(Taxi_journeydata_clean!J881="","",Taxi_journeydata_clean!J881)</f>
        <v>9.49</v>
      </c>
      <c r="C882" s="18">
        <f>IF(Taxi_journeydata_clean!J881="","",Taxi_journeydata_clean!N881)</f>
        <v>25.700000004144385</v>
      </c>
      <c r="D882" s="19">
        <f>IF(Taxi_journeydata_clean!K881="","",Taxi_journeydata_clean!K881)</f>
        <v>30</v>
      </c>
      <c r="F882" s="19">
        <f>IF(Taxi_journeydata_clean!K881="","",Constant+Dist_Mult*Fare_analysis!B882+Dur_Mult*Fare_analysis!C882)</f>
        <v>28.291000001533423</v>
      </c>
      <c r="G882" s="19">
        <f>IF(Taxi_journeydata_clean!K881="","",F882*(1+1/EXP(B882)))</f>
        <v>28.293138917219562</v>
      </c>
      <c r="H882" s="30">
        <f>IF(Taxi_journeydata_clean!K881="","",(G882-F882)/F882)</f>
        <v>7.5604103284541161E-5</v>
      </c>
      <c r="I882" s="31">
        <f>IF(Taxi_journeydata_clean!K881="","",ROUND(ROUNDUP(H882,1),1))</f>
        <v>0.1</v>
      </c>
      <c r="J882" s="32">
        <f>IF(Taxi_journeydata_clean!K881="","",IF(I882&gt;200%,'Taxi_location&amp;demand'!F895,VLOOKUP(I882,'Taxi_location&amp;demand'!$E$5:$F$26,2,FALSE)))</f>
        <v>-9.0899999999999991E-3</v>
      </c>
      <c r="K882" s="32">
        <f>IF(Taxi_journeydata_clean!K881="","",1+J882)</f>
        <v>0.99090999999999996</v>
      </c>
      <c r="M882" s="19">
        <f>IF(Taxi_journeydata_clean!K881="","",F882*(1+R_/EXP(B882)))</f>
        <v>28.296549703823842</v>
      </c>
      <c r="N882" s="30">
        <f>IF(Taxi_journeydata_clean!K881="","",(M882-F882)/F882)</f>
        <v>1.9616493903075328E-4</v>
      </c>
      <c r="O882" s="31">
        <f>IF(Taxi_journeydata_clean!K881="","",ROUND(ROUNDUP(N882,1),1))</f>
        <v>0.1</v>
      </c>
      <c r="P882" s="32">
        <f>IF(Taxi_journeydata_clean!K881="","",IF(O882&gt;200%,'Taxi_location&amp;demand'!F895,VLOOKUP(O882,'Taxi_location&amp;demand'!$E$5:$F$26,2,FALSE)))</f>
        <v>-9.0899999999999991E-3</v>
      </c>
      <c r="Q882" s="32">
        <f>IF(Taxi_journeydata_clean!K881="","",1+P882)</f>
        <v>0.99090999999999996</v>
      </c>
      <c r="S882" t="str">
        <f>IF(Taxi_journeydata_clean!K881="","",VLOOKUP(Taxi_journeydata_clean!G881,'Taxi_location&amp;demand'!$A$5:$B$269,2,FALSE))</f>
        <v>Bx</v>
      </c>
      <c r="T882" t="str">
        <f>IF(Taxi_journeydata_clean!K881="","",VLOOKUP(Taxi_journeydata_clean!H881,'Taxi_location&amp;demand'!$A$5:$B$269,2,FALSE))</f>
        <v>U</v>
      </c>
      <c r="U882" t="str">
        <f>IF(Taxi_journeydata_clean!K881="","",IF(OR(S882="A",T882="A"),"Y","N"))</f>
        <v>N</v>
      </c>
    </row>
    <row r="883" spans="2:21" x14ac:dyDescent="0.35">
      <c r="B883">
        <f>IF(Taxi_journeydata_clean!J882="","",Taxi_journeydata_clean!J882)</f>
        <v>4.79</v>
      </c>
      <c r="C883" s="18">
        <f>IF(Taxi_journeydata_clean!J882="","",Taxi_journeydata_clean!N882)</f>
        <v>30.716666670050472</v>
      </c>
      <c r="D883" s="19">
        <f>IF(Taxi_journeydata_clean!K882="","",Taxi_journeydata_clean!K882)</f>
        <v>19.5</v>
      </c>
      <c r="F883" s="19">
        <f>IF(Taxi_journeydata_clean!K882="","",Constant+Dist_Mult*Fare_analysis!B883+Dur_Mult*Fare_analysis!C883)</f>
        <v>21.687166667918675</v>
      </c>
      <c r="G883" s="19">
        <f>IF(Taxi_journeydata_clean!K882="","",F883*(1+1/EXP(B883)))</f>
        <v>21.86744031658041</v>
      </c>
      <c r="H883" s="30">
        <f>IF(Taxi_journeydata_clean!K882="","",(G883-F883)/F883)</f>
        <v>8.312457381923025E-3</v>
      </c>
      <c r="I883" s="31">
        <f>IF(Taxi_journeydata_clean!K882="","",ROUND(ROUNDUP(H883,1),1))</f>
        <v>0.1</v>
      </c>
      <c r="J883" s="32">
        <f>IF(Taxi_journeydata_clean!K882="","",IF(I883&gt;200%,'Taxi_location&amp;demand'!F896,VLOOKUP(I883,'Taxi_location&amp;demand'!$E$5:$F$26,2,FALSE)))</f>
        <v>-9.0899999999999991E-3</v>
      </c>
      <c r="K883" s="32">
        <f>IF(Taxi_journeydata_clean!K882="","",1+J883)</f>
        <v>0.99090999999999996</v>
      </c>
      <c r="M883" s="19">
        <f>IF(Taxi_journeydata_clean!K882="","",F883*(1+R_/EXP(B883)))</f>
        <v>22.154910715691525</v>
      </c>
      <c r="N883" s="30">
        <f>IF(Taxi_journeydata_clean!K882="","",(M883-F883)/F883)</f>
        <v>2.1567780380678924E-2</v>
      </c>
      <c r="O883" s="31">
        <f>IF(Taxi_journeydata_clean!K882="","",ROUND(ROUNDUP(N883,1),1))</f>
        <v>0.1</v>
      </c>
      <c r="P883" s="32">
        <f>IF(Taxi_journeydata_clean!K882="","",IF(O883&gt;200%,'Taxi_location&amp;demand'!F896,VLOOKUP(O883,'Taxi_location&amp;demand'!$E$5:$F$26,2,FALSE)))</f>
        <v>-9.0899999999999991E-3</v>
      </c>
      <c r="Q883" s="32">
        <f>IF(Taxi_journeydata_clean!K882="","",1+P883)</f>
        <v>0.99090999999999996</v>
      </c>
      <c r="S883" t="str">
        <f>IF(Taxi_journeydata_clean!K882="","",VLOOKUP(Taxi_journeydata_clean!G882,'Taxi_location&amp;demand'!$A$5:$B$269,2,FALSE))</f>
        <v>Q</v>
      </c>
      <c r="T883" t="str">
        <f>IF(Taxi_journeydata_clean!K882="","",VLOOKUP(Taxi_journeydata_clean!H882,'Taxi_location&amp;demand'!$A$5:$B$269,2,FALSE))</f>
        <v>Q</v>
      </c>
      <c r="U883" t="str">
        <f>IF(Taxi_journeydata_clean!K882="","",IF(OR(S883="A",T883="A"),"Y","N"))</f>
        <v>N</v>
      </c>
    </row>
    <row r="884" spans="2:21" x14ac:dyDescent="0.35">
      <c r="B884">
        <f>IF(Taxi_journeydata_clean!J883="","",Taxi_journeydata_clean!J883)</f>
        <v>0.9</v>
      </c>
      <c r="C884" s="18">
        <f>IF(Taxi_journeydata_clean!J883="","",Taxi_journeydata_clean!N883)</f>
        <v>5.0833333376795053</v>
      </c>
      <c r="D884" s="19">
        <f>IF(Taxi_journeydata_clean!K883="","",Taxi_journeydata_clean!K883)</f>
        <v>5.5</v>
      </c>
      <c r="F884" s="19">
        <f>IF(Taxi_journeydata_clean!K883="","",Constant+Dist_Mult*Fare_analysis!B884+Dur_Mult*Fare_analysis!C884)</f>
        <v>5.2008333349414171</v>
      </c>
      <c r="G884" s="19">
        <f>IF(Taxi_journeydata_clean!K883="","",F884*(1+1/EXP(B884)))</f>
        <v>7.3153343742961141</v>
      </c>
      <c r="H884" s="30">
        <f>IF(Taxi_journeydata_clean!K883="","",(G884-F884)/F884)</f>
        <v>0.40656965974059905</v>
      </c>
      <c r="I884" s="31">
        <f>IF(Taxi_journeydata_clean!K883="","",ROUND(ROUNDUP(H884,1),1))</f>
        <v>0.5</v>
      </c>
      <c r="J884" s="32">
        <f>IF(Taxi_journeydata_clean!K883="","",IF(I884&gt;200%,'Taxi_location&amp;demand'!F897,VLOOKUP(I884,'Taxi_location&amp;demand'!$E$5:$F$26,2,FALSE)))</f>
        <v>-6.7670000000000008E-2</v>
      </c>
      <c r="K884" s="32">
        <f>IF(Taxi_journeydata_clean!K883="","",1+J884)</f>
        <v>0.93232999999999999</v>
      </c>
      <c r="M884" s="19">
        <f>IF(Taxi_journeydata_clean!K883="","",F884*(1+R_/EXP(B884)))</f>
        <v>10.687188564947842</v>
      </c>
      <c r="N884" s="30">
        <f>IF(Taxi_journeydata_clean!K883="","",(M884-F884)/F884)</f>
        <v>1.0548992587681574</v>
      </c>
      <c r="O884" s="31">
        <f>IF(Taxi_journeydata_clean!K883="","",ROUND(ROUNDUP(N884,1),1))</f>
        <v>1.1000000000000001</v>
      </c>
      <c r="P884" s="32">
        <f>IF(Taxi_journeydata_clean!K883="","",IF(O884&gt;200%,'Taxi_location&amp;demand'!F897,VLOOKUP(O884,'Taxi_location&amp;demand'!$E$5:$F$26,2,FALSE)))</f>
        <v>-0.35349999999999998</v>
      </c>
      <c r="Q884" s="32">
        <f>IF(Taxi_journeydata_clean!K883="","",1+P884)</f>
        <v>0.64650000000000007</v>
      </c>
      <c r="S884" t="str">
        <f>IF(Taxi_journeydata_clean!K883="","",VLOOKUP(Taxi_journeydata_clean!G883,'Taxi_location&amp;demand'!$A$5:$B$269,2,FALSE))</f>
        <v>U</v>
      </c>
      <c r="T884" t="str">
        <f>IF(Taxi_journeydata_clean!K883="","",VLOOKUP(Taxi_journeydata_clean!H883,'Taxi_location&amp;demand'!$A$5:$B$269,2,FALSE))</f>
        <v>U</v>
      </c>
      <c r="U884" t="str">
        <f>IF(Taxi_journeydata_clean!K883="","",IF(OR(S884="A",T884="A"),"Y","N"))</f>
        <v>N</v>
      </c>
    </row>
    <row r="885" spans="2:21" x14ac:dyDescent="0.35">
      <c r="B885">
        <f>IF(Taxi_journeydata_clean!J884="","",Taxi_journeydata_clean!J884)</f>
        <v>9.09</v>
      </c>
      <c r="C885" s="18">
        <f>IF(Taxi_journeydata_clean!J884="","",Taxi_journeydata_clean!N884)</f>
        <v>30.266666669631377</v>
      </c>
      <c r="D885" s="19">
        <f>IF(Taxi_journeydata_clean!K884="","",Taxi_journeydata_clean!K884)</f>
        <v>30</v>
      </c>
      <c r="F885" s="19">
        <f>IF(Taxi_journeydata_clean!K884="","",Constant+Dist_Mult*Fare_analysis!B885+Dur_Mult*Fare_analysis!C885)</f>
        <v>29.260666667763608</v>
      </c>
      <c r="G885" s="19">
        <f>IF(Taxi_journeydata_clean!K884="","",F885*(1+1/EXP(B885)))</f>
        <v>29.263966921840762</v>
      </c>
      <c r="H885" s="30">
        <f>IF(Taxi_journeydata_clean!K884="","",(G885-F885)/F885)</f>
        <v>1.1278806852303464E-4</v>
      </c>
      <c r="I885" s="31">
        <f>IF(Taxi_journeydata_clean!K884="","",ROUND(ROUNDUP(H885,1),1))</f>
        <v>0.1</v>
      </c>
      <c r="J885" s="32">
        <f>IF(Taxi_journeydata_clean!K884="","",IF(I885&gt;200%,'Taxi_location&amp;demand'!F898,VLOOKUP(I885,'Taxi_location&amp;demand'!$E$5:$F$26,2,FALSE)))</f>
        <v>-9.0899999999999991E-3</v>
      </c>
      <c r="K885" s="32">
        <f>IF(Taxi_journeydata_clean!K884="","",1+J885)</f>
        <v>0.99090999999999996</v>
      </c>
      <c r="M885" s="19">
        <f>IF(Taxi_journeydata_clean!K884="","",F885*(1+R_/EXP(B885)))</f>
        <v>29.26922961754682</v>
      </c>
      <c r="N885" s="30">
        <f>IF(Taxi_journeydata_clean!K884="","",(M885-F885)/F885)</f>
        <v>2.9264370085748488E-4</v>
      </c>
      <c r="O885" s="31">
        <f>IF(Taxi_journeydata_clean!K884="","",ROUND(ROUNDUP(N885,1),1))</f>
        <v>0.1</v>
      </c>
      <c r="P885" s="32">
        <f>IF(Taxi_journeydata_clean!K884="","",IF(O885&gt;200%,'Taxi_location&amp;demand'!F898,VLOOKUP(O885,'Taxi_location&amp;demand'!$E$5:$F$26,2,FALSE)))</f>
        <v>-9.0899999999999991E-3</v>
      </c>
      <c r="Q885" s="32">
        <f>IF(Taxi_journeydata_clean!K884="","",1+P885)</f>
        <v>0.99090999999999996</v>
      </c>
      <c r="S885" t="str">
        <f>IF(Taxi_journeydata_clean!K884="","",VLOOKUP(Taxi_journeydata_clean!G884,'Taxi_location&amp;demand'!$A$5:$B$269,2,FALSE))</f>
        <v>A</v>
      </c>
      <c r="T885" t="str">
        <f>IF(Taxi_journeydata_clean!K884="","",VLOOKUP(Taxi_journeydata_clean!H884,'Taxi_location&amp;demand'!$A$5:$B$269,2,FALSE))</f>
        <v>A</v>
      </c>
      <c r="U885" t="str">
        <f>IF(Taxi_journeydata_clean!K884="","",IF(OR(S885="A",T885="A"),"Y","N"))</f>
        <v>Y</v>
      </c>
    </row>
    <row r="886" spans="2:21" x14ac:dyDescent="0.35">
      <c r="B886">
        <f>IF(Taxi_journeydata_clean!J885="","",Taxi_journeydata_clean!J885)</f>
        <v>0.95</v>
      </c>
      <c r="C886" s="18">
        <f>IF(Taxi_journeydata_clean!J885="","",Taxi_journeydata_clean!N885)</f>
        <v>5.4166666651144624</v>
      </c>
      <c r="D886" s="19">
        <f>IF(Taxi_journeydata_clean!K885="","",Taxi_journeydata_clean!K885)</f>
        <v>6</v>
      </c>
      <c r="F886" s="19">
        <f>IF(Taxi_journeydata_clean!K885="","",Constant+Dist_Mult*Fare_analysis!B886+Dur_Mult*Fare_analysis!C886)</f>
        <v>5.4141666660923509</v>
      </c>
      <c r="G886" s="19">
        <f>IF(Taxi_journeydata_clean!K885="","",F886*(1+1/EXP(B886)))</f>
        <v>7.5080470236901515</v>
      </c>
      <c r="H886" s="30">
        <f>IF(Taxi_journeydata_clean!K885="","",(G886-F886)/F886)</f>
        <v>0.38674102345450123</v>
      </c>
      <c r="I886" s="31">
        <f>IF(Taxi_journeydata_clean!K885="","",ROUND(ROUNDUP(H886,1),1))</f>
        <v>0.4</v>
      </c>
      <c r="J886" s="32">
        <f>IF(Taxi_journeydata_clean!K885="","",IF(I886&gt;200%,'Taxi_location&amp;demand'!F899,VLOOKUP(I886,'Taxi_location&amp;demand'!$E$5:$F$26,2,FALSE)))</f>
        <v>-4.6460000000000001E-2</v>
      </c>
      <c r="K886" s="32">
        <f>IF(Taxi_journeydata_clean!K885="","",1+J886)</f>
        <v>0.95354000000000005</v>
      </c>
      <c r="M886" s="19">
        <f>IF(Taxi_journeydata_clean!K885="","",F886*(1+R_/EXP(B886)))</f>
        <v>10.847018784443756</v>
      </c>
      <c r="N886" s="30">
        <f>IF(Taxi_journeydata_clean!K885="","",(M886-F886)/F886)</f>
        <v>1.0034512148242642</v>
      </c>
      <c r="O886" s="31">
        <f>IF(Taxi_journeydata_clean!K885="","",ROUND(ROUNDUP(N886,1),1))</f>
        <v>1.1000000000000001</v>
      </c>
      <c r="P886" s="32">
        <f>IF(Taxi_journeydata_clean!K885="","",IF(O886&gt;200%,'Taxi_location&amp;demand'!F899,VLOOKUP(O886,'Taxi_location&amp;demand'!$E$5:$F$26,2,FALSE)))</f>
        <v>-0.35349999999999998</v>
      </c>
      <c r="Q886" s="32">
        <f>IF(Taxi_journeydata_clean!K885="","",1+P886)</f>
        <v>0.64650000000000007</v>
      </c>
      <c r="S886" t="str">
        <f>IF(Taxi_journeydata_clean!K885="","",VLOOKUP(Taxi_journeydata_clean!G885,'Taxi_location&amp;demand'!$A$5:$B$269,2,FALSE))</f>
        <v>A</v>
      </c>
      <c r="T886" t="str">
        <f>IF(Taxi_journeydata_clean!K885="","",VLOOKUP(Taxi_journeydata_clean!H885,'Taxi_location&amp;demand'!$A$5:$B$269,2,FALSE))</f>
        <v>A</v>
      </c>
      <c r="U886" t="str">
        <f>IF(Taxi_journeydata_clean!K885="","",IF(OR(S886="A",T886="A"),"Y","N"))</f>
        <v>Y</v>
      </c>
    </row>
    <row r="887" spans="2:21" x14ac:dyDescent="0.35">
      <c r="B887">
        <f>IF(Taxi_journeydata_clean!J886="","",Taxi_journeydata_clean!J886)</f>
        <v>1.05</v>
      </c>
      <c r="C887" s="18">
        <f>IF(Taxi_journeydata_clean!J886="","",Taxi_journeydata_clean!N886)</f>
        <v>4.883333332836628</v>
      </c>
      <c r="D887" s="19">
        <f>IF(Taxi_journeydata_clean!K886="","",Taxi_journeydata_clean!K886)</f>
        <v>6</v>
      </c>
      <c r="F887" s="19">
        <f>IF(Taxi_journeydata_clean!K886="","",Constant+Dist_Mult*Fare_analysis!B887+Dur_Mult*Fare_analysis!C887)</f>
        <v>5.3968333331495524</v>
      </c>
      <c r="G887" s="19">
        <f>IF(Taxi_journeydata_clean!K886="","",F887*(1+1/EXP(B887)))</f>
        <v>7.2853890420799603</v>
      </c>
      <c r="H887" s="30">
        <f>IF(Taxi_journeydata_clean!K886="","",(G887-F887)/F887)</f>
        <v>0.34993774911115527</v>
      </c>
      <c r="I887" s="31">
        <f>IF(Taxi_journeydata_clean!K886="","",ROUND(ROUNDUP(H887,1),1))</f>
        <v>0.4</v>
      </c>
      <c r="J887" s="32">
        <f>IF(Taxi_journeydata_clean!K886="","",IF(I887&gt;200%,'Taxi_location&amp;demand'!F900,VLOOKUP(I887,'Taxi_location&amp;demand'!$E$5:$F$26,2,FALSE)))</f>
        <v>-4.6460000000000001E-2</v>
      </c>
      <c r="K887" s="32">
        <f>IF(Taxi_journeydata_clean!K886="","",1+J887)</f>
        <v>0.95354000000000005</v>
      </c>
      <c r="M887" s="19">
        <f>IF(Taxi_journeydata_clean!K886="","",F887*(1+R_/EXP(B887)))</f>
        <v>10.296943239934413</v>
      </c>
      <c r="N887" s="30">
        <f>IF(Taxi_journeydata_clean!K886="","",(M887-F887)/F887)</f>
        <v>0.90796020634663399</v>
      </c>
      <c r="O887" s="31">
        <f>IF(Taxi_journeydata_clean!K886="","",ROUND(ROUNDUP(N887,1),1))</f>
        <v>1</v>
      </c>
      <c r="P887" s="32">
        <f>IF(Taxi_journeydata_clean!K886="","",IF(O887&gt;200%,'Taxi_location&amp;demand'!F900,VLOOKUP(O887,'Taxi_location&amp;demand'!$E$5:$F$26,2,FALSE)))</f>
        <v>-0.28280000000000005</v>
      </c>
      <c r="Q887" s="32">
        <f>IF(Taxi_journeydata_clean!K886="","",1+P887)</f>
        <v>0.71719999999999995</v>
      </c>
      <c r="S887" t="str">
        <f>IF(Taxi_journeydata_clean!K886="","",VLOOKUP(Taxi_journeydata_clean!G886,'Taxi_location&amp;demand'!$A$5:$B$269,2,FALSE))</f>
        <v>A</v>
      </c>
      <c r="T887" t="str">
        <f>IF(Taxi_journeydata_clean!K886="","",VLOOKUP(Taxi_journeydata_clean!H886,'Taxi_location&amp;demand'!$A$5:$B$269,2,FALSE))</f>
        <v>A</v>
      </c>
      <c r="U887" t="str">
        <f>IF(Taxi_journeydata_clean!K886="","",IF(OR(S887="A",T887="A"),"Y","N"))</f>
        <v>Y</v>
      </c>
    </row>
    <row r="888" spans="2:21" x14ac:dyDescent="0.35">
      <c r="B888">
        <f>IF(Taxi_journeydata_clean!J887="","",Taxi_journeydata_clean!J887)</f>
        <v>0.11</v>
      </c>
      <c r="C888" s="18">
        <f>IF(Taxi_journeydata_clean!J887="","",Taxi_journeydata_clean!N887)</f>
        <v>1.0333333339076489</v>
      </c>
      <c r="D888" s="19">
        <f>IF(Taxi_journeydata_clean!K887="","",Taxi_journeydata_clean!K887)</f>
        <v>3</v>
      </c>
      <c r="F888" s="19">
        <f>IF(Taxi_journeydata_clean!K887="","",Constant+Dist_Mult*Fare_analysis!B888+Dur_Mult*Fare_analysis!C888)</f>
        <v>2.2803333335458298</v>
      </c>
      <c r="G888" s="19">
        <f>IF(Taxi_journeydata_clean!K887="","",F888*(1+1/EXP(B888)))</f>
        <v>4.3231337735907083</v>
      </c>
      <c r="H888" s="30">
        <f>IF(Taxi_journeydata_clean!K887="","",(G888-F888)/F888)</f>
        <v>0.89583413529652844</v>
      </c>
      <c r="I888" s="31">
        <f>IF(Taxi_journeydata_clean!K887="","",ROUND(ROUNDUP(H888,1),1))</f>
        <v>0.9</v>
      </c>
      <c r="J888" s="32">
        <f>IF(Taxi_journeydata_clean!K887="","",IF(I888&gt;200%,'Taxi_location&amp;demand'!F901,VLOOKUP(I888,'Taxi_location&amp;demand'!$E$5:$F$26,2,FALSE)))</f>
        <v>-0.19190000000000002</v>
      </c>
      <c r="K888" s="32">
        <f>IF(Taxi_journeydata_clean!K887="","",1+J888)</f>
        <v>0.80810000000000004</v>
      </c>
      <c r="M888" s="19">
        <f>IF(Taxi_journeydata_clean!K887="","",F888*(1+R_/EXP(B888)))</f>
        <v>7.58065178669729</v>
      </c>
      <c r="N888" s="30">
        <f>IF(Taxi_journeydata_clean!K887="","",(M888-F888)/F888)</f>
        <v>2.3243612568297944</v>
      </c>
      <c r="O888" s="31">
        <f>IF(Taxi_journeydata_clean!K887="","",ROUND(ROUNDUP(N888,1),1))</f>
        <v>2.4</v>
      </c>
      <c r="P888" s="32">
        <f>IF(Taxi_journeydata_clean!K887="","",IF(O888&gt;200%,'Taxi_location&amp;demand'!F901,VLOOKUP(O888,'Taxi_location&amp;demand'!$E$5:$F$26,2,FALSE)))</f>
        <v>0</v>
      </c>
      <c r="Q888" s="32">
        <f>IF(Taxi_journeydata_clean!K887="","",1+P888)</f>
        <v>1</v>
      </c>
      <c r="S888" t="str">
        <f>IF(Taxi_journeydata_clean!K887="","",VLOOKUP(Taxi_journeydata_clean!G887,'Taxi_location&amp;demand'!$A$5:$B$269,2,FALSE))</f>
        <v>A</v>
      </c>
      <c r="T888" t="str">
        <f>IF(Taxi_journeydata_clean!K887="","",VLOOKUP(Taxi_journeydata_clean!H887,'Taxi_location&amp;demand'!$A$5:$B$269,2,FALSE))</f>
        <v>A</v>
      </c>
      <c r="U888" t="str">
        <f>IF(Taxi_journeydata_clean!K887="","",IF(OR(S888="A",T888="A"),"Y","N"))</f>
        <v>Y</v>
      </c>
    </row>
    <row r="889" spans="2:21" x14ac:dyDescent="0.35">
      <c r="B889">
        <f>IF(Taxi_journeydata_clean!J888="","",Taxi_journeydata_clean!J888)</f>
        <v>2.09</v>
      </c>
      <c r="C889" s="18">
        <f>IF(Taxi_journeydata_clean!J888="","",Taxi_journeydata_clean!N888)</f>
        <v>10.433333331020549</v>
      </c>
      <c r="D889" s="19">
        <f>IF(Taxi_journeydata_clean!K888="","",Taxi_journeydata_clean!K888)</f>
        <v>10</v>
      </c>
      <c r="F889" s="19">
        <f>IF(Taxi_journeydata_clean!K888="","",Constant+Dist_Mult*Fare_analysis!B889+Dur_Mult*Fare_analysis!C889)</f>
        <v>9.3223333324776032</v>
      </c>
      <c r="G889" s="19">
        <f>IF(Taxi_journeydata_clean!K888="","",F889*(1+1/EXP(B889)))</f>
        <v>10.475386041507347</v>
      </c>
      <c r="H889" s="30">
        <f>IF(Taxi_journeydata_clean!K888="","",(G889-F889)/F889)</f>
        <v>0.12368713581745487</v>
      </c>
      <c r="I889" s="31">
        <f>IF(Taxi_journeydata_clean!K888="","",ROUND(ROUNDUP(H889,1),1))</f>
        <v>0.2</v>
      </c>
      <c r="J889" s="32">
        <f>IF(Taxi_journeydata_clean!K888="","",IF(I889&gt;200%,'Taxi_location&amp;demand'!F902,VLOOKUP(I889,'Taxi_location&amp;demand'!$E$5:$F$26,2,FALSE)))</f>
        <v>-2.1210000000000003E-2</v>
      </c>
      <c r="K889" s="32">
        <f>IF(Taxi_journeydata_clean!K888="","",1+J889)</f>
        <v>0.97879000000000005</v>
      </c>
      <c r="M889" s="19">
        <f>IF(Taxi_journeydata_clean!K888="","",F889*(1+R_/EXP(B889)))</f>
        <v>12.314082517235153</v>
      </c>
      <c r="N889" s="30">
        <f>IF(Taxi_journeydata_clean!K888="","",(M889-F889)/F889)</f>
        <v>0.32092278596547791</v>
      </c>
      <c r="O889" s="31">
        <f>IF(Taxi_journeydata_clean!K888="","",ROUND(ROUNDUP(N889,1),1))</f>
        <v>0.4</v>
      </c>
      <c r="P889" s="32">
        <f>IF(Taxi_journeydata_clean!K888="","",IF(O889&gt;200%,'Taxi_location&amp;demand'!F902,VLOOKUP(O889,'Taxi_location&amp;demand'!$E$5:$F$26,2,FALSE)))</f>
        <v>-4.6460000000000001E-2</v>
      </c>
      <c r="Q889" s="32">
        <f>IF(Taxi_journeydata_clean!K888="","",1+P889)</f>
        <v>0.95354000000000005</v>
      </c>
      <c r="S889" t="str">
        <f>IF(Taxi_journeydata_clean!K888="","",VLOOKUP(Taxi_journeydata_clean!G888,'Taxi_location&amp;demand'!$A$5:$B$269,2,FALSE))</f>
        <v>A</v>
      </c>
      <c r="T889" t="str">
        <f>IF(Taxi_journeydata_clean!K888="","",VLOOKUP(Taxi_journeydata_clean!H888,'Taxi_location&amp;demand'!$A$5:$B$269,2,FALSE))</f>
        <v>Bx</v>
      </c>
      <c r="U889" t="str">
        <f>IF(Taxi_journeydata_clean!K888="","",IF(OR(S889="A",T889="A"),"Y","N"))</f>
        <v>Y</v>
      </c>
    </row>
    <row r="890" spans="2:21" x14ac:dyDescent="0.35">
      <c r="B890">
        <f>IF(Taxi_journeydata_clean!J889="","",Taxi_journeydata_clean!J889)</f>
        <v>1.19</v>
      </c>
      <c r="C890" s="18">
        <f>IF(Taxi_journeydata_clean!J889="","",Taxi_journeydata_clean!N889)</f>
        <v>9.3000000051688403</v>
      </c>
      <c r="D890" s="19">
        <f>IF(Taxi_journeydata_clean!K889="","",Taxi_journeydata_clean!K889)</f>
        <v>7.5</v>
      </c>
      <c r="F890" s="19">
        <f>IF(Taxi_journeydata_clean!K889="","",Constant+Dist_Mult*Fare_analysis!B890+Dur_Mult*Fare_analysis!C890)</f>
        <v>7.2830000019124705</v>
      </c>
      <c r="G890" s="19">
        <f>IF(Taxi_journeydata_clean!K889="","",F890*(1+1/EXP(B890)))</f>
        <v>9.4986434686920909</v>
      </c>
      <c r="H890" s="30">
        <f>IF(Taxi_journeydata_clean!K889="","",(G890-F890)/F890)</f>
        <v>0.30422126406670413</v>
      </c>
      <c r="I890" s="31">
        <f>IF(Taxi_journeydata_clean!K889="","",ROUND(ROUNDUP(H890,1),1))</f>
        <v>0.4</v>
      </c>
      <c r="J890" s="32">
        <f>IF(Taxi_journeydata_clean!K889="","",IF(I890&gt;200%,'Taxi_location&amp;demand'!F903,VLOOKUP(I890,'Taxi_location&amp;demand'!$E$5:$F$26,2,FALSE)))</f>
        <v>-4.6460000000000001E-2</v>
      </c>
      <c r="K890" s="32">
        <f>IF(Taxi_journeydata_clean!K889="","",1+J890)</f>
        <v>0.95354000000000005</v>
      </c>
      <c r="M890" s="19">
        <f>IF(Taxi_journeydata_clean!K889="","",F890*(1+R_/EXP(B890)))</f>
        <v>13.031782762267905</v>
      </c>
      <c r="N890" s="30">
        <f>IF(Taxi_journeydata_clean!K889="","",(M890-F890)/F890)</f>
        <v>0.78934268280184539</v>
      </c>
      <c r="O890" s="31">
        <f>IF(Taxi_journeydata_clean!K889="","",ROUND(ROUNDUP(N890,1),1))</f>
        <v>0.8</v>
      </c>
      <c r="P890" s="32">
        <f>IF(Taxi_journeydata_clean!K889="","",IF(O890&gt;200%,'Taxi_location&amp;demand'!F903,VLOOKUP(O890,'Taxi_location&amp;demand'!$E$5:$F$26,2,FALSE)))</f>
        <v>-0.1515</v>
      </c>
      <c r="Q890" s="32">
        <f>IF(Taxi_journeydata_clean!K889="","",1+P890)</f>
        <v>0.84850000000000003</v>
      </c>
      <c r="S890" t="str">
        <f>IF(Taxi_journeydata_clean!K889="","",VLOOKUP(Taxi_journeydata_clean!G889,'Taxi_location&amp;demand'!$A$5:$B$269,2,FALSE))</f>
        <v>A</v>
      </c>
      <c r="T890" t="str">
        <f>IF(Taxi_journeydata_clean!K889="","",VLOOKUP(Taxi_journeydata_clean!H889,'Taxi_location&amp;demand'!$A$5:$B$269,2,FALSE))</f>
        <v>A</v>
      </c>
      <c r="U890" t="str">
        <f>IF(Taxi_journeydata_clean!K889="","",IF(OR(S890="A",T890="A"),"Y","N"))</f>
        <v>Y</v>
      </c>
    </row>
    <row r="891" spans="2:21" x14ac:dyDescent="0.35">
      <c r="B891">
        <f>IF(Taxi_journeydata_clean!J890="","",Taxi_journeydata_clean!J890)</f>
        <v>0.74</v>
      </c>
      <c r="C891" s="18">
        <f>IF(Taxi_journeydata_clean!J890="","",Taxi_journeydata_clean!N890)</f>
        <v>3.9500000013504177</v>
      </c>
      <c r="D891" s="19">
        <f>IF(Taxi_journeydata_clean!K890="","",Taxi_journeydata_clean!K890)</f>
        <v>5</v>
      </c>
      <c r="F891" s="19">
        <f>IF(Taxi_journeydata_clean!K890="","",Constant+Dist_Mult*Fare_analysis!B891+Dur_Mult*Fare_analysis!C891)</f>
        <v>4.4935000004996546</v>
      </c>
      <c r="G891" s="19">
        <f>IF(Taxi_journeydata_clean!K890="","",F891*(1+1/EXP(B891)))</f>
        <v>6.6374113801318151</v>
      </c>
      <c r="H891" s="30">
        <f>IF(Taxi_journeydata_clean!K890="","",(G891-F891)/F891)</f>
        <v>0.47711391552103444</v>
      </c>
      <c r="I891" s="31">
        <f>IF(Taxi_journeydata_clean!K890="","",ROUND(ROUNDUP(H891,1),1))</f>
        <v>0.5</v>
      </c>
      <c r="J891" s="32">
        <f>IF(Taxi_journeydata_clean!K890="","",IF(I891&gt;200%,'Taxi_location&amp;demand'!F904,VLOOKUP(I891,'Taxi_location&amp;demand'!$E$5:$F$26,2,FALSE)))</f>
        <v>-6.7670000000000008E-2</v>
      </c>
      <c r="K891" s="32">
        <f>IF(Taxi_journeydata_clean!K890="","",1+J891)</f>
        <v>0.93232999999999999</v>
      </c>
      <c r="M891" s="19">
        <f>IF(Taxi_journeydata_clean!K890="","",F891*(1+R_/EXP(B891)))</f>
        <v>10.056164284601778</v>
      </c>
      <c r="N891" s="30">
        <f>IF(Taxi_journeydata_clean!K890="","",(M891-F891)/F891)</f>
        <v>1.2379357479656354</v>
      </c>
      <c r="O891" s="31">
        <f>IF(Taxi_journeydata_clean!K890="","",ROUND(ROUNDUP(N891,1),1))</f>
        <v>1.3</v>
      </c>
      <c r="P891" s="32">
        <f>IF(Taxi_journeydata_clean!K890="","",IF(O891&gt;200%,'Taxi_location&amp;demand'!F904,VLOOKUP(O891,'Taxi_location&amp;demand'!$E$5:$F$26,2,FALSE)))</f>
        <v>-0.47469999999999996</v>
      </c>
      <c r="Q891" s="32">
        <f>IF(Taxi_journeydata_clean!K890="","",1+P891)</f>
        <v>0.5253000000000001</v>
      </c>
      <c r="S891" t="str">
        <f>IF(Taxi_journeydata_clean!K890="","",VLOOKUP(Taxi_journeydata_clean!G890,'Taxi_location&amp;demand'!$A$5:$B$269,2,FALSE))</f>
        <v>A</v>
      </c>
      <c r="T891" t="str">
        <f>IF(Taxi_journeydata_clean!K890="","",VLOOKUP(Taxi_journeydata_clean!H890,'Taxi_location&amp;demand'!$A$5:$B$269,2,FALSE))</f>
        <v>A</v>
      </c>
      <c r="U891" t="str">
        <f>IF(Taxi_journeydata_clean!K890="","",IF(OR(S891="A",T891="A"),"Y","N"))</f>
        <v>Y</v>
      </c>
    </row>
    <row r="892" spans="2:21" x14ac:dyDescent="0.35">
      <c r="B892">
        <f>IF(Taxi_journeydata_clean!J891="","",Taxi_journeydata_clean!J891)</f>
        <v>0.8</v>
      </c>
      <c r="C892" s="18">
        <f>IF(Taxi_journeydata_clean!J891="","",Taxi_journeydata_clean!N891)</f>
        <v>9.9666666705161333</v>
      </c>
      <c r="D892" s="19">
        <f>IF(Taxi_journeydata_clean!K891="","",Taxi_journeydata_clean!K891)</f>
        <v>7.5</v>
      </c>
      <c r="F892" s="19">
        <f>IF(Taxi_journeydata_clean!K891="","",Constant+Dist_Mult*Fare_analysis!B892+Dur_Mult*Fare_analysis!C892)</f>
        <v>6.8276666680909699</v>
      </c>
      <c r="G892" s="19">
        <f>IF(Taxi_journeydata_clean!K891="","",F892*(1+1/EXP(B892)))</f>
        <v>9.8955350594019666</v>
      </c>
      <c r="H892" s="30">
        <f>IF(Taxi_journeydata_clean!K891="","",(G892-F892)/F892)</f>
        <v>0.44932896411722151</v>
      </c>
      <c r="I892" s="31">
        <f>IF(Taxi_journeydata_clean!K891="","",ROUND(ROUNDUP(H892,1),1))</f>
        <v>0.5</v>
      </c>
      <c r="J892" s="32">
        <f>IF(Taxi_journeydata_clean!K891="","",IF(I892&gt;200%,'Taxi_location&amp;demand'!F905,VLOOKUP(I892,'Taxi_location&amp;demand'!$E$5:$F$26,2,FALSE)))</f>
        <v>-6.7670000000000008E-2</v>
      </c>
      <c r="K892" s="32">
        <f>IF(Taxi_journeydata_clean!K891="","",1+J892)</f>
        <v>0.93232999999999999</v>
      </c>
      <c r="M892" s="19">
        <f>IF(Taxi_journeydata_clean!K891="","",F892*(1+R_/EXP(B892)))</f>
        <v>14.787660766167692</v>
      </c>
      <c r="N892" s="30">
        <f>IF(Taxi_journeydata_clean!K891="","",(M892-F892)/F892)</f>
        <v>1.1658439822901245</v>
      </c>
      <c r="O892" s="31">
        <f>IF(Taxi_journeydata_clean!K891="","",ROUND(ROUNDUP(N892,1),1))</f>
        <v>1.2</v>
      </c>
      <c r="P892" s="32">
        <f>IF(Taxi_journeydata_clean!K891="","",IF(O892&gt;200%,'Taxi_location&amp;demand'!F905,VLOOKUP(O892,'Taxi_location&amp;demand'!$E$5:$F$26,2,FALSE)))</f>
        <v>-0.42419999999999997</v>
      </c>
      <c r="Q892" s="32">
        <f>IF(Taxi_journeydata_clean!K891="","",1+P892)</f>
        <v>0.57580000000000009</v>
      </c>
      <c r="S892" t="str">
        <f>IF(Taxi_journeydata_clean!K891="","",VLOOKUP(Taxi_journeydata_clean!G891,'Taxi_location&amp;demand'!$A$5:$B$269,2,FALSE))</f>
        <v>A</v>
      </c>
      <c r="T892" t="str">
        <f>IF(Taxi_journeydata_clean!K891="","",VLOOKUP(Taxi_journeydata_clean!H891,'Taxi_location&amp;demand'!$A$5:$B$269,2,FALSE))</f>
        <v>A</v>
      </c>
      <c r="U892" t="str">
        <f>IF(Taxi_journeydata_clean!K891="","",IF(OR(S892="A",T892="A"),"Y","N"))</f>
        <v>Y</v>
      </c>
    </row>
    <row r="893" spans="2:21" x14ac:dyDescent="0.35">
      <c r="B893">
        <f>IF(Taxi_journeydata_clean!J892="","",Taxi_journeydata_clean!J892)</f>
        <v>2.76</v>
      </c>
      <c r="C893" s="18">
        <f>IF(Taxi_journeydata_clean!J892="","",Taxi_journeydata_clean!N892)</f>
        <v>18.566666669212282</v>
      </c>
      <c r="D893" s="19">
        <f>IF(Taxi_journeydata_clean!K892="","",Taxi_journeydata_clean!K892)</f>
        <v>14</v>
      </c>
      <c r="F893" s="19">
        <f>IF(Taxi_journeydata_clean!K892="","",Constant+Dist_Mult*Fare_analysis!B893+Dur_Mult*Fare_analysis!C893)</f>
        <v>13.537666667608544</v>
      </c>
      <c r="G893" s="19">
        <f>IF(Taxi_journeydata_clean!K892="","",F893*(1+1/EXP(B893)))</f>
        <v>14.394489530464854</v>
      </c>
      <c r="H893" s="30">
        <f>IF(Taxi_journeydata_clean!K892="","",(G893-F893)/F893)</f>
        <v>6.3291768359640788E-2</v>
      </c>
      <c r="I893" s="31">
        <f>IF(Taxi_journeydata_clean!K892="","",ROUND(ROUNDUP(H893,1),1))</f>
        <v>0.1</v>
      </c>
      <c r="J893" s="32">
        <f>IF(Taxi_journeydata_clean!K892="","",IF(I893&gt;200%,'Taxi_location&amp;demand'!F906,VLOOKUP(I893,'Taxi_location&amp;demand'!$E$5:$F$26,2,FALSE)))</f>
        <v>-9.0899999999999991E-3</v>
      </c>
      <c r="K893" s="32">
        <f>IF(Taxi_journeydata_clean!K892="","",1+J893)</f>
        <v>0.99090999999999996</v>
      </c>
      <c r="M893" s="19">
        <f>IF(Taxi_journeydata_clean!K892="","",F893*(1+R_/EXP(B893)))</f>
        <v>15.760807970133223</v>
      </c>
      <c r="N893" s="30">
        <f>IF(Taxi_journeydata_clean!K892="","",(M893-F893)/F893)</f>
        <v>0.16421894238568968</v>
      </c>
      <c r="O893" s="31">
        <f>IF(Taxi_journeydata_clean!K892="","",ROUND(ROUNDUP(N893,1),1))</f>
        <v>0.2</v>
      </c>
      <c r="P893" s="32">
        <f>IF(Taxi_journeydata_clean!K892="","",IF(O893&gt;200%,'Taxi_location&amp;demand'!F906,VLOOKUP(O893,'Taxi_location&amp;demand'!$E$5:$F$26,2,FALSE)))</f>
        <v>-2.1210000000000003E-2</v>
      </c>
      <c r="Q893" s="32">
        <f>IF(Taxi_journeydata_clean!K892="","",1+P893)</f>
        <v>0.97879000000000005</v>
      </c>
      <c r="S893" t="str">
        <f>IF(Taxi_journeydata_clean!K892="","",VLOOKUP(Taxi_journeydata_clean!G892,'Taxi_location&amp;demand'!$A$5:$B$269,2,FALSE))</f>
        <v>A</v>
      </c>
      <c r="T893" t="str">
        <f>IF(Taxi_journeydata_clean!K892="","",VLOOKUP(Taxi_journeydata_clean!H892,'Taxi_location&amp;demand'!$A$5:$B$269,2,FALSE))</f>
        <v>A</v>
      </c>
      <c r="U893" t="str">
        <f>IF(Taxi_journeydata_clean!K892="","",IF(OR(S893="A",T893="A"),"Y","N"))</f>
        <v>Y</v>
      </c>
    </row>
    <row r="894" spans="2:21" x14ac:dyDescent="0.35">
      <c r="B894">
        <f>IF(Taxi_journeydata_clean!J893="","",Taxi_journeydata_clean!J893)</f>
        <v>7.77</v>
      </c>
      <c r="C894" s="18">
        <f>IF(Taxi_journeydata_clean!J893="","",Taxi_journeydata_clean!N893)</f>
        <v>30.716666670050472</v>
      </c>
      <c r="D894" s="19">
        <f>IF(Taxi_journeydata_clean!K893="","",Taxi_journeydata_clean!K893)</f>
        <v>28.5</v>
      </c>
      <c r="F894" s="19">
        <f>IF(Taxi_journeydata_clean!K893="","",Constant+Dist_Mult*Fare_analysis!B894+Dur_Mult*Fare_analysis!C894)</f>
        <v>27.051166667918672</v>
      </c>
      <c r="G894" s="19">
        <f>IF(Taxi_journeydata_clean!K893="","",F894*(1+1/EXP(B894)))</f>
        <v>27.062588029368531</v>
      </c>
      <c r="H894" s="30">
        <f>IF(Taxi_journeydata_clean!K893="","",(G894-F894)/F894)</f>
        <v>4.2221326680907993E-4</v>
      </c>
      <c r="I894" s="31">
        <f>IF(Taxi_journeydata_clean!K893="","",ROUND(ROUNDUP(H894,1),1))</f>
        <v>0.1</v>
      </c>
      <c r="J894" s="32">
        <f>IF(Taxi_journeydata_clean!K893="","",IF(I894&gt;200%,'Taxi_location&amp;demand'!F907,VLOOKUP(I894,'Taxi_location&amp;demand'!$E$5:$F$26,2,FALSE)))</f>
        <v>-9.0899999999999991E-3</v>
      </c>
      <c r="K894" s="32">
        <f>IF(Taxi_journeydata_clean!K893="","",1+J894)</f>
        <v>0.99090999999999996</v>
      </c>
      <c r="M894" s="19">
        <f>IF(Taxi_journeydata_clean!K893="","",F894*(1+R_/EXP(B894)))</f>
        <v>27.080800914938642</v>
      </c>
      <c r="N894" s="30">
        <f>IF(Taxi_journeydata_clean!K893="","",(M894-F894)/F894)</f>
        <v>1.0954886857103708E-3</v>
      </c>
      <c r="O894" s="31">
        <f>IF(Taxi_journeydata_clean!K893="","",ROUND(ROUNDUP(N894,1),1))</f>
        <v>0.1</v>
      </c>
      <c r="P894" s="32">
        <f>IF(Taxi_journeydata_clean!K893="","",IF(O894&gt;200%,'Taxi_location&amp;demand'!F907,VLOOKUP(O894,'Taxi_location&amp;demand'!$E$5:$F$26,2,FALSE)))</f>
        <v>-9.0899999999999991E-3</v>
      </c>
      <c r="Q894" s="32">
        <f>IF(Taxi_journeydata_clean!K893="","",1+P894)</f>
        <v>0.99090999999999996</v>
      </c>
      <c r="S894" t="str">
        <f>IF(Taxi_journeydata_clean!K893="","",VLOOKUP(Taxi_journeydata_clean!G893,'Taxi_location&amp;demand'!$A$5:$B$269,2,FALSE))</f>
        <v>Q</v>
      </c>
      <c r="T894" t="str">
        <f>IF(Taxi_journeydata_clean!K893="","",VLOOKUP(Taxi_journeydata_clean!H893,'Taxi_location&amp;demand'!$A$5:$B$269,2,FALSE))</f>
        <v>Q</v>
      </c>
      <c r="U894" t="str">
        <f>IF(Taxi_journeydata_clean!K893="","",IF(OR(S894="A",T894="A"),"Y","N"))</f>
        <v>N</v>
      </c>
    </row>
    <row r="895" spans="2:21" x14ac:dyDescent="0.35">
      <c r="B895">
        <f>IF(Taxi_journeydata_clean!J894="","",Taxi_journeydata_clean!J894)</f>
        <v>2.1800000000000002</v>
      </c>
      <c r="C895" s="18">
        <f>IF(Taxi_journeydata_clean!J894="","",Taxi_journeydata_clean!N894)</f>
        <v>9.5333333301823586</v>
      </c>
      <c r="D895" s="19">
        <f>IF(Taxi_journeydata_clean!K894="","",Taxi_journeydata_clean!K894)</f>
        <v>9.5</v>
      </c>
      <c r="F895" s="19">
        <f>IF(Taxi_journeydata_clean!K894="","",Constant+Dist_Mult*Fare_analysis!B895+Dur_Mult*Fare_analysis!C895)</f>
        <v>9.1513333321674732</v>
      </c>
      <c r="G895" s="19">
        <f>IF(Taxi_journeydata_clean!K894="","",F895*(1+1/EXP(B895)))</f>
        <v>10.185814059436652</v>
      </c>
      <c r="H895" s="30">
        <f>IF(Taxi_journeydata_clean!K894="","",(G895-F895)/F895)</f>
        <v>0.11304153064044975</v>
      </c>
      <c r="I895" s="31">
        <f>IF(Taxi_journeydata_clean!K894="","",ROUND(ROUNDUP(H895,1),1))</f>
        <v>0.2</v>
      </c>
      <c r="J895" s="32">
        <f>IF(Taxi_journeydata_clean!K894="","",IF(I895&gt;200%,'Taxi_location&amp;demand'!F908,VLOOKUP(I895,'Taxi_location&amp;demand'!$E$5:$F$26,2,FALSE)))</f>
        <v>-2.1210000000000003E-2</v>
      </c>
      <c r="K895" s="32">
        <f>IF(Taxi_journeydata_clean!K894="","",1+J895)</f>
        <v>0.97879000000000005</v>
      </c>
      <c r="M895" s="19">
        <f>IF(Taxi_journeydata_clean!K894="","",F895*(1+R_/EXP(B895)))</f>
        <v>11.835431681027197</v>
      </c>
      <c r="N895" s="30">
        <f>IF(Taxi_journeydata_clean!K894="","",(M895-F895)/F895)</f>
        <v>0.29330134215797393</v>
      </c>
      <c r="O895" s="31">
        <f>IF(Taxi_journeydata_clean!K894="","",ROUND(ROUNDUP(N895,1),1))</f>
        <v>0.3</v>
      </c>
      <c r="P895" s="32">
        <f>IF(Taxi_journeydata_clean!K894="","",IF(O895&gt;200%,'Taxi_location&amp;demand'!F908,VLOOKUP(O895,'Taxi_location&amp;demand'!$E$5:$F$26,2,FALSE)))</f>
        <v>-3.4340000000000002E-2</v>
      </c>
      <c r="Q895" s="32">
        <f>IF(Taxi_journeydata_clean!K894="","",1+P895)</f>
        <v>0.96565999999999996</v>
      </c>
      <c r="S895" t="str">
        <f>IF(Taxi_journeydata_clean!K894="","",VLOOKUP(Taxi_journeydata_clean!G894,'Taxi_location&amp;demand'!$A$5:$B$269,2,FALSE))</f>
        <v>A</v>
      </c>
      <c r="T895" t="str">
        <f>IF(Taxi_journeydata_clean!K894="","",VLOOKUP(Taxi_journeydata_clean!H894,'Taxi_location&amp;demand'!$A$5:$B$269,2,FALSE))</f>
        <v>Bx</v>
      </c>
      <c r="U895" t="str">
        <f>IF(Taxi_journeydata_clean!K894="","",IF(OR(S895="A",T895="A"),"Y","N"))</f>
        <v>Y</v>
      </c>
    </row>
    <row r="896" spans="2:21" x14ac:dyDescent="0.35">
      <c r="B896">
        <f>IF(Taxi_journeydata_clean!J895="","",Taxi_journeydata_clean!J895)</f>
        <v>0.57999999999999996</v>
      </c>
      <c r="C896" s="18">
        <f>IF(Taxi_journeydata_clean!J895="","",Taxi_journeydata_clean!N895)</f>
        <v>6.5833333320915699</v>
      </c>
      <c r="D896" s="19">
        <f>IF(Taxi_journeydata_clean!K895="","",Taxi_journeydata_clean!K895)</f>
        <v>5.5</v>
      </c>
      <c r="F896" s="19">
        <f>IF(Taxi_journeydata_clean!K895="","",Constant+Dist_Mult*Fare_analysis!B896+Dur_Mult*Fare_analysis!C896)</f>
        <v>5.1798333328738808</v>
      </c>
      <c r="G896" s="19">
        <f>IF(Taxi_journeydata_clean!K895="","",F896*(1+1/EXP(B896)))</f>
        <v>8.0800135550309893</v>
      </c>
      <c r="H896" s="30">
        <f>IF(Taxi_journeydata_clean!K895="","",(G896-F896)/F896)</f>
        <v>0.55989836656540204</v>
      </c>
      <c r="I896" s="31">
        <f>IF(Taxi_journeydata_clean!K895="","",ROUND(ROUNDUP(H896,1),1))</f>
        <v>0.6</v>
      </c>
      <c r="J896" s="32">
        <f>IF(Taxi_journeydata_clean!K895="","",IF(I896&gt;200%,'Taxi_location&amp;demand'!F909,VLOOKUP(I896,'Taxi_location&amp;demand'!$E$5:$F$26,2,FALSE)))</f>
        <v>-8.8880000000000001E-2</v>
      </c>
      <c r="K896" s="32">
        <f>IF(Taxi_journeydata_clean!K895="","",1+J896)</f>
        <v>0.91112000000000004</v>
      </c>
      <c r="M896" s="19">
        <f>IF(Taxi_journeydata_clean!K895="","",F896*(1+R_/EXP(B896)))</f>
        <v>12.704738089907572</v>
      </c>
      <c r="N896" s="30">
        <f>IF(Taxi_journeydata_clean!K895="","",(M896-F896)/F896)</f>
        <v>1.4527310578270509</v>
      </c>
      <c r="O896" s="31">
        <f>IF(Taxi_journeydata_clean!K895="","",ROUND(ROUNDUP(N896,1),1))</f>
        <v>1.5</v>
      </c>
      <c r="P896" s="32">
        <f>IF(Taxi_journeydata_clean!K895="","",IF(O896&gt;200%,'Taxi_location&amp;demand'!F909,VLOOKUP(O896,'Taxi_location&amp;demand'!$E$5:$F$26,2,FALSE)))</f>
        <v>-0.60599999999999998</v>
      </c>
      <c r="Q896" s="32">
        <f>IF(Taxi_journeydata_clean!K895="","",1+P896)</f>
        <v>0.39400000000000002</v>
      </c>
      <c r="S896" t="str">
        <f>IF(Taxi_journeydata_clean!K895="","",VLOOKUP(Taxi_journeydata_clean!G895,'Taxi_location&amp;demand'!$A$5:$B$269,2,FALSE))</f>
        <v>A</v>
      </c>
      <c r="T896" t="str">
        <f>IF(Taxi_journeydata_clean!K895="","",VLOOKUP(Taxi_journeydata_clean!H895,'Taxi_location&amp;demand'!$A$5:$B$269,2,FALSE))</f>
        <v>A</v>
      </c>
      <c r="U896" t="str">
        <f>IF(Taxi_journeydata_clean!K895="","",IF(OR(S896="A",T896="A"),"Y","N"))</f>
        <v>Y</v>
      </c>
    </row>
    <row r="897" spans="2:21" x14ac:dyDescent="0.35">
      <c r="B897">
        <f>IF(Taxi_journeydata_clean!J896="","",Taxi_journeydata_clean!J896)</f>
        <v>1.4</v>
      </c>
      <c r="C897" s="18">
        <f>IF(Taxi_journeydata_clean!J896="","",Taxi_journeydata_clean!N896)</f>
        <v>8.5166666668374091</v>
      </c>
      <c r="D897" s="19">
        <f>IF(Taxi_journeydata_clean!K896="","",Taxi_journeydata_clean!K896)</f>
        <v>7.5</v>
      </c>
      <c r="F897" s="19">
        <f>IF(Taxi_journeydata_clean!K896="","",Constant+Dist_Mult*Fare_analysis!B897+Dur_Mult*Fare_analysis!C897)</f>
        <v>7.3711666667298417</v>
      </c>
      <c r="G897" s="19">
        <f>IF(Taxi_journeydata_clean!K896="","",F897*(1+1/EXP(B897)))</f>
        <v>9.1888739874529932</v>
      </c>
      <c r="H897" s="30">
        <f>IF(Taxi_journeydata_clean!K896="","",(G897-F897)/F897)</f>
        <v>0.24659696394160663</v>
      </c>
      <c r="I897" s="31">
        <f>IF(Taxi_journeydata_clean!K896="","",ROUND(ROUNDUP(H897,1),1))</f>
        <v>0.3</v>
      </c>
      <c r="J897" s="32">
        <f>IF(Taxi_journeydata_clean!K896="","",IF(I897&gt;200%,'Taxi_location&amp;demand'!F910,VLOOKUP(I897,'Taxi_location&amp;demand'!$E$5:$F$26,2,FALSE)))</f>
        <v>-3.4340000000000002E-2</v>
      </c>
      <c r="K897" s="32">
        <f>IF(Taxi_journeydata_clean!K896="","",1+J897)</f>
        <v>0.96565999999999996</v>
      </c>
      <c r="M897" s="19">
        <f>IF(Taxi_journeydata_clean!K896="","",F897*(1+R_/EXP(B897)))</f>
        <v>12.087450972134512</v>
      </c>
      <c r="N897" s="30">
        <f>IF(Taxi_journeydata_clean!K896="","",(M897-F897)/F897)</f>
        <v>0.63982874335101847</v>
      </c>
      <c r="O897" s="31">
        <f>IF(Taxi_journeydata_clean!K896="","",ROUND(ROUNDUP(N897,1),1))</f>
        <v>0.7</v>
      </c>
      <c r="P897" s="32">
        <f>IF(Taxi_journeydata_clean!K896="","",IF(O897&gt;200%,'Taxi_location&amp;demand'!F910,VLOOKUP(O897,'Taxi_location&amp;demand'!$E$5:$F$26,2,FALSE)))</f>
        <v>-0.1111</v>
      </c>
      <c r="Q897" s="32">
        <f>IF(Taxi_journeydata_clean!K896="","",1+P897)</f>
        <v>0.88890000000000002</v>
      </c>
      <c r="S897" t="str">
        <f>IF(Taxi_journeydata_clean!K896="","",VLOOKUP(Taxi_journeydata_clean!G896,'Taxi_location&amp;demand'!$A$5:$B$269,2,FALSE))</f>
        <v>A</v>
      </c>
      <c r="T897" t="str">
        <f>IF(Taxi_journeydata_clean!K896="","",VLOOKUP(Taxi_journeydata_clean!H896,'Taxi_location&amp;demand'!$A$5:$B$269,2,FALSE))</f>
        <v>A</v>
      </c>
      <c r="U897" t="str">
        <f>IF(Taxi_journeydata_clean!K896="","",IF(OR(S897="A",T897="A"),"Y","N"))</f>
        <v>Y</v>
      </c>
    </row>
    <row r="898" spans="2:21" x14ac:dyDescent="0.35">
      <c r="B898">
        <f>IF(Taxi_journeydata_clean!J897="","",Taxi_journeydata_clean!J897)</f>
        <v>1.4</v>
      </c>
      <c r="C898" s="18">
        <f>IF(Taxi_journeydata_clean!J897="","",Taxi_journeydata_clean!N897)</f>
        <v>13.066666661761701</v>
      </c>
      <c r="D898" s="19">
        <f>IF(Taxi_journeydata_clean!K897="","",Taxi_journeydata_clean!K897)</f>
        <v>10</v>
      </c>
      <c r="F898" s="19">
        <f>IF(Taxi_journeydata_clean!K897="","",Constant+Dist_Mult*Fare_analysis!B898+Dur_Mult*Fare_analysis!C898)</f>
        <v>9.0546666648518297</v>
      </c>
      <c r="G898" s="19">
        <f>IF(Taxi_journeydata_clean!K897="","",F898*(1+1/EXP(B898)))</f>
        <v>11.287519973907564</v>
      </c>
      <c r="H898" s="30">
        <f>IF(Taxi_journeydata_clean!K897="","",(G898-F898)/F898)</f>
        <v>0.24659696394160663</v>
      </c>
      <c r="I898" s="31">
        <f>IF(Taxi_journeydata_clean!K897="","",ROUND(ROUNDUP(H898,1),1))</f>
        <v>0.3</v>
      </c>
      <c r="J898" s="32">
        <f>IF(Taxi_journeydata_clean!K897="","",IF(I898&gt;200%,'Taxi_location&amp;demand'!F911,VLOOKUP(I898,'Taxi_location&amp;demand'!$E$5:$F$26,2,FALSE)))</f>
        <v>-3.4340000000000002E-2</v>
      </c>
      <c r="K898" s="32">
        <f>IF(Taxi_journeydata_clean!K897="","",1+J898)</f>
        <v>0.96565999999999996</v>
      </c>
      <c r="M898" s="19">
        <f>IF(Taxi_journeydata_clean!K897="","",F898*(1+R_/EXP(B898)))</f>
        <v>14.848102658486335</v>
      </c>
      <c r="N898" s="30">
        <f>IF(Taxi_journeydata_clean!K897="","",(M898-F898)/F898)</f>
        <v>0.63982874335101858</v>
      </c>
      <c r="O898" s="31">
        <f>IF(Taxi_journeydata_clean!K897="","",ROUND(ROUNDUP(N898,1),1))</f>
        <v>0.7</v>
      </c>
      <c r="P898" s="32">
        <f>IF(Taxi_journeydata_clean!K897="","",IF(O898&gt;200%,'Taxi_location&amp;demand'!F911,VLOOKUP(O898,'Taxi_location&amp;demand'!$E$5:$F$26,2,FALSE)))</f>
        <v>-0.1111</v>
      </c>
      <c r="Q898" s="32">
        <f>IF(Taxi_journeydata_clean!K897="","",1+P898)</f>
        <v>0.88890000000000002</v>
      </c>
      <c r="S898" t="str">
        <f>IF(Taxi_journeydata_clean!K897="","",VLOOKUP(Taxi_journeydata_clean!G897,'Taxi_location&amp;demand'!$A$5:$B$269,2,FALSE))</f>
        <v>A</v>
      </c>
      <c r="T898" t="str">
        <f>IF(Taxi_journeydata_clean!K897="","",VLOOKUP(Taxi_journeydata_clean!H897,'Taxi_location&amp;demand'!$A$5:$B$269,2,FALSE))</f>
        <v>A</v>
      </c>
      <c r="U898" t="str">
        <f>IF(Taxi_journeydata_clean!K897="","",IF(OR(S898="A",T898="A"),"Y","N"))</f>
        <v>Y</v>
      </c>
    </row>
    <row r="899" spans="2:21" x14ac:dyDescent="0.35">
      <c r="B899">
        <f>IF(Taxi_journeydata_clean!J898="","",Taxi_journeydata_clean!J898)</f>
        <v>0.71</v>
      </c>
      <c r="C899" s="18">
        <f>IF(Taxi_journeydata_clean!J898="","",Taxi_journeydata_clean!N898)</f>
        <v>6.0833333304617554</v>
      </c>
      <c r="D899" s="19">
        <f>IF(Taxi_journeydata_clean!K898="","",Taxi_journeydata_clean!K898)</f>
        <v>5.5</v>
      </c>
      <c r="F899" s="19">
        <f>IF(Taxi_journeydata_clean!K898="","",Constant+Dist_Mult*Fare_analysis!B899+Dur_Mult*Fare_analysis!C899)</f>
        <v>5.2288333322708489</v>
      </c>
      <c r="G899" s="19">
        <f>IF(Taxi_journeydata_clean!K898="","",F899*(1+1/EXP(B899)))</f>
        <v>7.7995588995722942</v>
      </c>
      <c r="H899" s="30">
        <f>IF(Taxi_journeydata_clean!K898="","",(G899-F899)/F899)</f>
        <v>0.4916441974609651</v>
      </c>
      <c r="I899" s="31">
        <f>IF(Taxi_journeydata_clean!K898="","",ROUND(ROUNDUP(H899,1),1))</f>
        <v>0.5</v>
      </c>
      <c r="J899" s="32">
        <f>IF(Taxi_journeydata_clean!K898="","",IF(I899&gt;200%,'Taxi_location&amp;demand'!F912,VLOOKUP(I899,'Taxi_location&amp;demand'!$E$5:$F$26,2,FALSE)))</f>
        <v>-6.7670000000000008E-2</v>
      </c>
      <c r="K899" s="32">
        <f>IF(Taxi_journeydata_clean!K898="","",1+J899)</f>
        <v>0.93232999999999999</v>
      </c>
      <c r="M899" s="19">
        <f>IF(Taxi_journeydata_clean!K898="","",F899*(1+R_/EXP(B899)))</f>
        <v>11.898924005472763</v>
      </c>
      <c r="N899" s="30">
        <f>IF(Taxi_journeydata_clean!K898="","",(M899-F899)/F899)</f>
        <v>1.2756365042343272</v>
      </c>
      <c r="O899" s="31">
        <f>IF(Taxi_journeydata_clean!K898="","",ROUND(ROUNDUP(N899,1),1))</f>
        <v>1.3</v>
      </c>
      <c r="P899" s="32">
        <f>IF(Taxi_journeydata_clean!K898="","",IF(O899&gt;200%,'Taxi_location&amp;demand'!F912,VLOOKUP(O899,'Taxi_location&amp;demand'!$E$5:$F$26,2,FALSE)))</f>
        <v>-0.47469999999999996</v>
      </c>
      <c r="Q899" s="32">
        <f>IF(Taxi_journeydata_clean!K898="","",1+P899)</f>
        <v>0.5253000000000001</v>
      </c>
      <c r="S899" t="str">
        <f>IF(Taxi_journeydata_clean!K898="","",VLOOKUP(Taxi_journeydata_clean!G898,'Taxi_location&amp;demand'!$A$5:$B$269,2,FALSE))</f>
        <v>Q</v>
      </c>
      <c r="T899" t="str">
        <f>IF(Taxi_journeydata_clean!K898="","",VLOOKUP(Taxi_journeydata_clean!H898,'Taxi_location&amp;demand'!$A$5:$B$269,2,FALSE))</f>
        <v>Q</v>
      </c>
      <c r="U899" t="str">
        <f>IF(Taxi_journeydata_clean!K898="","",IF(OR(S899="A",T899="A"),"Y","N"))</f>
        <v>N</v>
      </c>
    </row>
    <row r="900" spans="2:21" x14ac:dyDescent="0.35">
      <c r="B900">
        <f>IF(Taxi_journeydata_clean!J899="","",Taxi_journeydata_clean!J899)</f>
        <v>3.54</v>
      </c>
      <c r="C900" s="18">
        <f>IF(Taxi_journeydata_clean!J899="","",Taxi_journeydata_clean!N899)</f>
        <v>13.249999996041879</v>
      </c>
      <c r="D900" s="19">
        <f>IF(Taxi_journeydata_clean!K899="","",Taxi_journeydata_clean!K899)</f>
        <v>13.5</v>
      </c>
      <c r="F900" s="19">
        <f>IF(Taxi_journeydata_clean!K899="","",Constant+Dist_Mult*Fare_analysis!B900+Dur_Mult*Fare_analysis!C900)</f>
        <v>12.974499998535494</v>
      </c>
      <c r="G900" s="19">
        <f>IF(Taxi_journeydata_clean!K899="","",F900*(1+1/EXP(B900)))</f>
        <v>13.35093341072097</v>
      </c>
      <c r="H900" s="30">
        <f>IF(Taxi_journeydata_clean!K899="","",(G900-F900)/F900)</f>
        <v>2.901332708219706E-2</v>
      </c>
      <c r="I900" s="31">
        <f>IF(Taxi_journeydata_clean!K899="","",ROUND(ROUNDUP(H900,1),1))</f>
        <v>0.1</v>
      </c>
      <c r="J900" s="32">
        <f>IF(Taxi_journeydata_clean!K899="","",IF(I900&gt;200%,'Taxi_location&amp;demand'!F913,VLOOKUP(I900,'Taxi_location&amp;demand'!$E$5:$F$26,2,FALSE)))</f>
        <v>-9.0899999999999991E-3</v>
      </c>
      <c r="K900" s="32">
        <f>IF(Taxi_journeydata_clean!K899="","",1+J900)</f>
        <v>0.99090999999999996</v>
      </c>
      <c r="M900" s="19">
        <f>IF(Taxi_journeydata_clean!K899="","",F900*(1+R_/EXP(B900)))</f>
        <v>13.951206739868296</v>
      </c>
      <c r="N900" s="30">
        <f>IF(Taxi_journeydata_clean!K899="","",(M900-F900)/F900)</f>
        <v>7.5278950359786337E-2</v>
      </c>
      <c r="O900" s="31">
        <f>IF(Taxi_journeydata_clean!K899="","",ROUND(ROUNDUP(N900,1),1))</f>
        <v>0.1</v>
      </c>
      <c r="P900" s="32">
        <f>IF(Taxi_journeydata_clean!K899="","",IF(O900&gt;200%,'Taxi_location&amp;demand'!F913,VLOOKUP(O900,'Taxi_location&amp;demand'!$E$5:$F$26,2,FALSE)))</f>
        <v>-9.0899999999999991E-3</v>
      </c>
      <c r="Q900" s="32">
        <f>IF(Taxi_journeydata_clean!K899="","",1+P900)</f>
        <v>0.99090999999999996</v>
      </c>
      <c r="S900" t="str">
        <f>IF(Taxi_journeydata_clean!K899="","",VLOOKUP(Taxi_journeydata_clean!G899,'Taxi_location&amp;demand'!$A$5:$B$269,2,FALSE))</f>
        <v>A</v>
      </c>
      <c r="T900" t="str">
        <f>IF(Taxi_journeydata_clean!K899="","",VLOOKUP(Taxi_journeydata_clean!H899,'Taxi_location&amp;demand'!$A$5:$B$269,2,FALSE))</f>
        <v>Bx</v>
      </c>
      <c r="U900" t="str">
        <f>IF(Taxi_journeydata_clean!K899="","",IF(OR(S900="A",T900="A"),"Y","N"))</f>
        <v>Y</v>
      </c>
    </row>
    <row r="901" spans="2:21" x14ac:dyDescent="0.35">
      <c r="B901">
        <f>IF(Taxi_journeydata_clean!J900="","",Taxi_journeydata_clean!J900)</f>
        <v>0.93</v>
      </c>
      <c r="C901" s="18">
        <f>IF(Taxi_journeydata_clean!J900="","",Taxi_journeydata_clean!N900)</f>
        <v>9.2166666628327221</v>
      </c>
      <c r="D901" s="19">
        <f>IF(Taxi_journeydata_clean!K900="","",Taxi_journeydata_clean!K900)</f>
        <v>7.5</v>
      </c>
      <c r="F901" s="19">
        <f>IF(Taxi_journeydata_clean!K900="","",Constant+Dist_Mult*Fare_analysis!B901+Dur_Mult*Fare_analysis!C901)</f>
        <v>6.7841666652481072</v>
      </c>
      <c r="G901" s="19">
        <f>IF(Taxi_journeydata_clean!K900="","",F901*(1+1/EXP(B901)))</f>
        <v>9.4608847948010801</v>
      </c>
      <c r="H901" s="30">
        <f>IF(Taxi_journeydata_clean!K900="","",(G901-F901)/F901)</f>
        <v>0.39455371037160114</v>
      </c>
      <c r="I901" s="31">
        <f>IF(Taxi_journeydata_clean!K900="","",ROUND(ROUNDUP(H901,1),1))</f>
        <v>0.4</v>
      </c>
      <c r="J901" s="32">
        <f>IF(Taxi_journeydata_clean!K900="","",IF(I901&gt;200%,'Taxi_location&amp;demand'!F914,VLOOKUP(I901,'Taxi_location&amp;demand'!$E$5:$F$26,2,FALSE)))</f>
        <v>-4.6460000000000001E-2</v>
      </c>
      <c r="K901" s="32">
        <f>IF(Taxi_journeydata_clean!K900="","",1+J901)</f>
        <v>0.95354000000000005</v>
      </c>
      <c r="M901" s="19">
        <f>IF(Taxi_journeydata_clean!K900="","",F901*(1+R_/EXP(B901)))</f>
        <v>13.72926919109395</v>
      </c>
      <c r="N901" s="30">
        <f>IF(Taxi_journeydata_clean!K900="","",(M901-F901)/F901)</f>
        <v>1.0237222740151903</v>
      </c>
      <c r="O901" s="31">
        <f>IF(Taxi_journeydata_clean!K900="","",ROUND(ROUNDUP(N901,1),1))</f>
        <v>1.1000000000000001</v>
      </c>
      <c r="P901" s="32">
        <f>IF(Taxi_journeydata_clean!K900="","",IF(O901&gt;200%,'Taxi_location&amp;demand'!F914,VLOOKUP(O901,'Taxi_location&amp;demand'!$E$5:$F$26,2,FALSE)))</f>
        <v>-0.35349999999999998</v>
      </c>
      <c r="Q901" s="32">
        <f>IF(Taxi_journeydata_clean!K900="","",1+P901)</f>
        <v>0.64650000000000007</v>
      </c>
      <c r="S901" t="str">
        <f>IF(Taxi_journeydata_clean!K900="","",VLOOKUP(Taxi_journeydata_clean!G900,'Taxi_location&amp;demand'!$A$5:$B$269,2,FALSE))</f>
        <v>Q</v>
      </c>
      <c r="T901" t="str">
        <f>IF(Taxi_journeydata_clean!K900="","",VLOOKUP(Taxi_journeydata_clean!H900,'Taxi_location&amp;demand'!$A$5:$B$269,2,FALSE))</f>
        <v>Q</v>
      </c>
      <c r="U901" t="str">
        <f>IF(Taxi_journeydata_clean!K900="","",IF(OR(S901="A",T901="A"),"Y","N"))</f>
        <v>N</v>
      </c>
    </row>
    <row r="902" spans="2:21" x14ac:dyDescent="0.35">
      <c r="B902">
        <f>IF(Taxi_journeydata_clean!J901="","",Taxi_journeydata_clean!J901)</f>
        <v>1.61</v>
      </c>
      <c r="C902" s="18">
        <f>IF(Taxi_journeydata_clean!J901="","",Taxi_journeydata_clean!N901)</f>
        <v>11.166666668141261</v>
      </c>
      <c r="D902" s="19">
        <f>IF(Taxi_journeydata_clean!K901="","",Taxi_journeydata_clean!K901)</f>
        <v>9</v>
      </c>
      <c r="F902" s="19">
        <f>IF(Taxi_journeydata_clean!K901="","",Constant+Dist_Mult*Fare_analysis!B902+Dur_Mult*Fare_analysis!C902)</f>
        <v>8.7296666672122676</v>
      </c>
      <c r="G902" s="19">
        <f>IF(Taxi_journeydata_clean!K901="","",F902*(1+1/EXP(B902)))</f>
        <v>10.474618908992646</v>
      </c>
      <c r="H902" s="30">
        <f>IF(Taxi_journeydata_clean!K901="","",(G902-F902)/F902)</f>
        <v>0.19988761407514447</v>
      </c>
      <c r="I902" s="31">
        <f>IF(Taxi_journeydata_clean!K901="","",ROUND(ROUNDUP(H902,1),1))</f>
        <v>0.2</v>
      </c>
      <c r="J902" s="32">
        <f>IF(Taxi_journeydata_clean!K901="","",IF(I902&gt;200%,'Taxi_location&amp;demand'!F915,VLOOKUP(I902,'Taxi_location&amp;demand'!$E$5:$F$26,2,FALSE)))</f>
        <v>-2.1210000000000003E-2</v>
      </c>
      <c r="K902" s="32">
        <f>IF(Taxi_journeydata_clean!K901="","",1+J902)</f>
        <v>0.97879000000000005</v>
      </c>
      <c r="M902" s="19">
        <f>IF(Taxi_journeydata_clean!K901="","",F902*(1+R_/EXP(B902)))</f>
        <v>13.257178207582488</v>
      </c>
      <c r="N902" s="30">
        <f>IF(Taxi_journeydata_clean!K901="","",(M902-F902)/F902)</f>
        <v>0.51863509947923769</v>
      </c>
      <c r="O902" s="31">
        <f>IF(Taxi_journeydata_clean!K901="","",ROUND(ROUNDUP(N902,1),1))</f>
        <v>0.6</v>
      </c>
      <c r="P902" s="32">
        <f>IF(Taxi_journeydata_clean!K901="","",IF(O902&gt;200%,'Taxi_location&amp;demand'!F915,VLOOKUP(O902,'Taxi_location&amp;demand'!$E$5:$F$26,2,FALSE)))</f>
        <v>-8.8880000000000001E-2</v>
      </c>
      <c r="Q902" s="32">
        <f>IF(Taxi_journeydata_clean!K901="","",1+P902)</f>
        <v>0.91112000000000004</v>
      </c>
      <c r="S902" t="str">
        <f>IF(Taxi_journeydata_clean!K901="","",VLOOKUP(Taxi_journeydata_clean!G901,'Taxi_location&amp;demand'!$A$5:$B$269,2,FALSE))</f>
        <v>A</v>
      </c>
      <c r="T902" t="str">
        <f>IF(Taxi_journeydata_clean!K901="","",VLOOKUP(Taxi_journeydata_clean!H901,'Taxi_location&amp;demand'!$A$5:$B$269,2,FALSE))</f>
        <v>A</v>
      </c>
      <c r="U902" t="str">
        <f>IF(Taxi_journeydata_clean!K901="","",IF(OR(S902="A",T902="A"),"Y","N"))</f>
        <v>Y</v>
      </c>
    </row>
    <row r="903" spans="2:21" x14ac:dyDescent="0.35">
      <c r="B903">
        <f>IF(Taxi_journeydata_clean!J902="","",Taxi_journeydata_clean!J902)</f>
        <v>1.06</v>
      </c>
      <c r="C903" s="18">
        <f>IF(Taxi_journeydata_clean!J902="","",Taxi_journeydata_clean!N902)</f>
        <v>6.2333333340939134</v>
      </c>
      <c r="D903" s="19">
        <f>IF(Taxi_journeydata_clean!K902="","",Taxi_journeydata_clean!K902)</f>
        <v>6</v>
      </c>
      <c r="F903" s="19">
        <f>IF(Taxi_journeydata_clean!K902="","",Constant+Dist_Mult*Fare_analysis!B903+Dur_Mult*Fare_analysis!C903)</f>
        <v>5.9143333336147474</v>
      </c>
      <c r="G903" s="19">
        <f>IF(Taxi_journeydata_clean!K902="","",F903*(1+1/EXP(B903)))</f>
        <v>7.9633884812743148</v>
      </c>
      <c r="H903" s="30">
        <f>IF(Taxi_journeydata_clean!K902="","",(G903-F903)/F903)</f>
        <v>0.34645581033005746</v>
      </c>
      <c r="I903" s="31">
        <f>IF(Taxi_journeydata_clean!K902="","",ROUND(ROUNDUP(H903,1),1))</f>
        <v>0.4</v>
      </c>
      <c r="J903" s="32">
        <f>IF(Taxi_journeydata_clean!K902="","",IF(I903&gt;200%,'Taxi_location&amp;demand'!F916,VLOOKUP(I903,'Taxi_location&amp;demand'!$E$5:$F$26,2,FALSE)))</f>
        <v>-4.6460000000000001E-2</v>
      </c>
      <c r="K903" s="32">
        <f>IF(Taxi_journeydata_clean!K902="","",1+J903)</f>
        <v>0.95354000000000005</v>
      </c>
      <c r="M903" s="19">
        <f>IF(Taxi_journeydata_clean!K902="","",F903*(1+R_/EXP(B903)))</f>
        <v>11.230880460668624</v>
      </c>
      <c r="N903" s="30">
        <f>IF(Taxi_journeydata_clean!K902="","",(M903-F903)/F903)</f>
        <v>0.89892585134434533</v>
      </c>
      <c r="O903" s="31">
        <f>IF(Taxi_journeydata_clean!K902="","",ROUND(ROUNDUP(N903,1),1))</f>
        <v>0.9</v>
      </c>
      <c r="P903" s="32">
        <f>IF(Taxi_journeydata_clean!K902="","",IF(O903&gt;200%,'Taxi_location&amp;demand'!F916,VLOOKUP(O903,'Taxi_location&amp;demand'!$E$5:$F$26,2,FALSE)))</f>
        <v>-0.19190000000000002</v>
      </c>
      <c r="Q903" s="32">
        <f>IF(Taxi_journeydata_clean!K902="","",1+P903)</f>
        <v>0.80810000000000004</v>
      </c>
      <c r="S903" t="str">
        <f>IF(Taxi_journeydata_clean!K902="","",VLOOKUP(Taxi_journeydata_clean!G902,'Taxi_location&amp;demand'!$A$5:$B$269,2,FALSE))</f>
        <v>A</v>
      </c>
      <c r="T903" t="str">
        <f>IF(Taxi_journeydata_clean!K902="","",VLOOKUP(Taxi_journeydata_clean!H902,'Taxi_location&amp;demand'!$A$5:$B$269,2,FALSE))</f>
        <v>A</v>
      </c>
      <c r="U903" t="str">
        <f>IF(Taxi_journeydata_clean!K902="","",IF(OR(S903="A",T903="A"),"Y","N"))</f>
        <v>Y</v>
      </c>
    </row>
    <row r="904" spans="2:21" x14ac:dyDescent="0.35">
      <c r="B904">
        <f>IF(Taxi_journeydata_clean!J903="","",Taxi_journeydata_clean!J903)</f>
        <v>4.3899999999999997</v>
      </c>
      <c r="C904" s="18">
        <f>IF(Taxi_journeydata_clean!J903="","",Taxi_journeydata_clean!N903)</f>
        <v>30.149999996647239</v>
      </c>
      <c r="D904" s="19">
        <f>IF(Taxi_journeydata_clean!K903="","",Taxi_journeydata_clean!K903)</f>
        <v>21.5</v>
      </c>
      <c r="F904" s="19">
        <f>IF(Taxi_journeydata_clean!K903="","",Constant+Dist_Mult*Fare_analysis!B904+Dur_Mult*Fare_analysis!C904)</f>
        <v>20.757499998759478</v>
      </c>
      <c r="G904" s="19">
        <f>IF(Taxi_journeydata_clean!K903="","",F904*(1+1/EXP(B904)))</f>
        <v>21.014908135537446</v>
      </c>
      <c r="H904" s="30">
        <f>IF(Taxi_journeydata_clean!K903="","",(G904-F904)/F904)</f>
        <v>1.2400729220443297E-2</v>
      </c>
      <c r="I904" s="31">
        <f>IF(Taxi_journeydata_clean!K903="","",ROUND(ROUNDUP(H904,1),1))</f>
        <v>0.1</v>
      </c>
      <c r="J904" s="32">
        <f>IF(Taxi_journeydata_clean!K903="","",IF(I904&gt;200%,'Taxi_location&amp;demand'!F917,VLOOKUP(I904,'Taxi_location&amp;demand'!$E$5:$F$26,2,FALSE)))</f>
        <v>-9.0899999999999991E-3</v>
      </c>
      <c r="K904" s="32">
        <f>IF(Taxi_journeydata_clean!K903="","",1+J904)</f>
        <v>0.99090999999999996</v>
      </c>
      <c r="M904" s="19">
        <f>IF(Taxi_journeydata_clean!K903="","",F904*(1+R_/EXP(B904)))</f>
        <v>21.425379773313292</v>
      </c>
      <c r="N904" s="30">
        <f>IF(Taxi_journeydata_clean!K903="","",(M904-F904)/F904)</f>
        <v>3.2175347445199488E-2</v>
      </c>
      <c r="O904" s="31">
        <f>IF(Taxi_journeydata_clean!K903="","",ROUND(ROUNDUP(N904,1),1))</f>
        <v>0.1</v>
      </c>
      <c r="P904" s="32">
        <f>IF(Taxi_journeydata_clean!K903="","",IF(O904&gt;200%,'Taxi_location&amp;demand'!F917,VLOOKUP(O904,'Taxi_location&amp;demand'!$E$5:$F$26,2,FALSE)))</f>
        <v>-9.0899999999999991E-3</v>
      </c>
      <c r="Q904" s="32">
        <f>IF(Taxi_journeydata_clean!K903="","",1+P904)</f>
        <v>0.99090999999999996</v>
      </c>
      <c r="S904" t="str">
        <f>IF(Taxi_journeydata_clean!K903="","",VLOOKUP(Taxi_journeydata_clean!G903,'Taxi_location&amp;demand'!$A$5:$B$269,2,FALSE))</f>
        <v>Q</v>
      </c>
      <c r="T904" t="str">
        <f>IF(Taxi_journeydata_clean!K903="","",VLOOKUP(Taxi_journeydata_clean!H903,'Taxi_location&amp;demand'!$A$5:$B$269,2,FALSE))</f>
        <v>Q</v>
      </c>
      <c r="U904" t="str">
        <f>IF(Taxi_journeydata_clean!K903="","",IF(OR(S904="A",T904="A"),"Y","N"))</f>
        <v>N</v>
      </c>
    </row>
    <row r="905" spans="2:21" x14ac:dyDescent="0.35">
      <c r="B905">
        <f>IF(Taxi_journeydata_clean!J904="","",Taxi_journeydata_clean!J904)</f>
        <v>1.32</v>
      </c>
      <c r="C905" s="18">
        <f>IF(Taxi_journeydata_clean!J904="","",Taxi_journeydata_clean!N904)</f>
        <v>11.700000000419095</v>
      </c>
      <c r="D905" s="19">
        <f>IF(Taxi_journeydata_clean!K904="","",Taxi_journeydata_clean!K904)</f>
        <v>9</v>
      </c>
      <c r="F905" s="19">
        <f>IF(Taxi_journeydata_clean!K904="","",Constant+Dist_Mult*Fare_analysis!B905+Dur_Mult*Fare_analysis!C905)</f>
        <v>8.4050000001550664</v>
      </c>
      <c r="G905" s="19">
        <f>IF(Taxi_journeydata_clean!K904="","",F905*(1+1/EXP(B905)))</f>
        <v>10.650272213219461</v>
      </c>
      <c r="H905" s="30">
        <f>IF(Taxi_journeydata_clean!K904="","",(G905-F905)/F905)</f>
        <v>0.26713530196585017</v>
      </c>
      <c r="I905" s="31">
        <f>IF(Taxi_journeydata_clean!K904="","",ROUND(ROUNDUP(H905,1),1))</f>
        <v>0.3</v>
      </c>
      <c r="J905" s="32">
        <f>IF(Taxi_journeydata_clean!K904="","",IF(I905&gt;200%,'Taxi_location&amp;demand'!F918,VLOOKUP(I905,'Taxi_location&amp;demand'!$E$5:$F$26,2,FALSE)))</f>
        <v>-3.4340000000000002E-2</v>
      </c>
      <c r="K905" s="32">
        <f>IF(Taxi_journeydata_clean!K904="","",1+J905)</f>
        <v>0.96565999999999996</v>
      </c>
      <c r="M905" s="19">
        <f>IF(Taxi_journeydata_clean!K904="","",F905*(1+R_/EXP(B905)))</f>
        <v>14.230658498149118</v>
      </c>
      <c r="N905" s="30">
        <f>IF(Taxi_journeydata_clean!K904="","",(M905-F905)/F905)</f>
        <v>0.6931182031988784</v>
      </c>
      <c r="O905" s="31">
        <f>IF(Taxi_journeydata_clean!K904="","",ROUND(ROUNDUP(N905,1),1))</f>
        <v>0.7</v>
      </c>
      <c r="P905" s="32">
        <f>IF(Taxi_journeydata_clean!K904="","",IF(O905&gt;200%,'Taxi_location&amp;demand'!F918,VLOOKUP(O905,'Taxi_location&amp;demand'!$E$5:$F$26,2,FALSE)))</f>
        <v>-0.1111</v>
      </c>
      <c r="Q905" s="32">
        <f>IF(Taxi_journeydata_clean!K904="","",1+P905)</f>
        <v>0.88890000000000002</v>
      </c>
      <c r="S905" t="str">
        <f>IF(Taxi_journeydata_clean!K904="","",VLOOKUP(Taxi_journeydata_clean!G904,'Taxi_location&amp;demand'!$A$5:$B$269,2,FALSE))</f>
        <v>A</v>
      </c>
      <c r="T905" t="str">
        <f>IF(Taxi_journeydata_clean!K904="","",VLOOKUP(Taxi_journeydata_clean!H904,'Taxi_location&amp;demand'!$A$5:$B$269,2,FALSE))</f>
        <v>A</v>
      </c>
      <c r="U905" t="str">
        <f>IF(Taxi_journeydata_clean!K904="","",IF(OR(S905="A",T905="A"),"Y","N"))</f>
        <v>Y</v>
      </c>
    </row>
    <row r="906" spans="2:21" x14ac:dyDescent="0.35">
      <c r="B906">
        <f>IF(Taxi_journeydata_clean!J905="","",Taxi_journeydata_clean!J905)</f>
        <v>4.2300000000000004</v>
      </c>
      <c r="C906" s="18">
        <f>IF(Taxi_journeydata_clean!J905="","",Taxi_journeydata_clean!N905)</f>
        <v>34.750000003259629</v>
      </c>
      <c r="D906" s="19">
        <f>IF(Taxi_journeydata_clean!K905="","",Taxi_journeydata_clean!K905)</f>
        <v>22</v>
      </c>
      <c r="F906" s="19">
        <f>IF(Taxi_journeydata_clean!K905="","",Constant+Dist_Mult*Fare_analysis!B906+Dur_Mult*Fare_analysis!C906)</f>
        <v>22.171500001206063</v>
      </c>
      <c r="G906" s="19">
        <f>IF(Taxi_journeydata_clean!K905="","",F906*(1+1/EXP(B906)))</f>
        <v>22.494148328267823</v>
      </c>
      <c r="H906" s="30">
        <f>IF(Taxi_journeydata_clean!K905="","",(G906-F906)/F906)</f>
        <v>1.4552390548416158E-2</v>
      </c>
      <c r="I906" s="31">
        <f>IF(Taxi_journeydata_clean!K905="","",ROUND(ROUNDUP(H906,1),1))</f>
        <v>0.1</v>
      </c>
      <c r="J906" s="32">
        <f>IF(Taxi_journeydata_clean!K905="","",IF(I906&gt;200%,'Taxi_location&amp;demand'!F919,VLOOKUP(I906,'Taxi_location&amp;demand'!$E$5:$F$26,2,FALSE)))</f>
        <v>-9.0899999999999991E-3</v>
      </c>
      <c r="K906" s="32">
        <f>IF(Taxi_journeydata_clean!K905="","",1+J906)</f>
        <v>0.99090999999999996</v>
      </c>
      <c r="M906" s="19">
        <f>IF(Taxi_journeydata_clean!K905="","",F906*(1+R_/EXP(B906)))</f>
        <v>23.008654158939809</v>
      </c>
      <c r="N906" s="30">
        <f>IF(Taxi_journeydata_clean!K905="","",(M906-F906)/F906)</f>
        <v>3.775812000488047E-2</v>
      </c>
      <c r="O906" s="31">
        <f>IF(Taxi_journeydata_clean!K905="","",ROUND(ROUNDUP(N906,1),1))</f>
        <v>0.1</v>
      </c>
      <c r="P906" s="32">
        <f>IF(Taxi_journeydata_clean!K905="","",IF(O906&gt;200%,'Taxi_location&amp;demand'!F919,VLOOKUP(O906,'Taxi_location&amp;demand'!$E$5:$F$26,2,FALSE)))</f>
        <v>-9.0899999999999991E-3</v>
      </c>
      <c r="Q906" s="32">
        <f>IF(Taxi_journeydata_clean!K905="","",1+P906)</f>
        <v>0.99090999999999996</v>
      </c>
      <c r="S906" t="str">
        <f>IF(Taxi_journeydata_clean!K905="","",VLOOKUP(Taxi_journeydata_clean!G905,'Taxi_location&amp;demand'!$A$5:$B$269,2,FALSE))</f>
        <v>B</v>
      </c>
      <c r="T906" t="str">
        <f>IF(Taxi_journeydata_clean!K905="","",VLOOKUP(Taxi_journeydata_clean!H905,'Taxi_location&amp;demand'!$A$5:$B$269,2,FALSE))</f>
        <v>B</v>
      </c>
      <c r="U906" t="str">
        <f>IF(Taxi_journeydata_clean!K905="","",IF(OR(S906="A",T906="A"),"Y","N"))</f>
        <v>N</v>
      </c>
    </row>
    <row r="907" spans="2:21" x14ac:dyDescent="0.35">
      <c r="B907">
        <f>IF(Taxi_journeydata_clean!J906="","",Taxi_journeydata_clean!J906)</f>
        <v>1.84</v>
      </c>
      <c r="C907" s="18">
        <f>IF(Taxi_journeydata_clean!J906="","",Taxi_journeydata_clean!N906)</f>
        <v>9.7999999963212758</v>
      </c>
      <c r="D907" s="19">
        <f>IF(Taxi_journeydata_clean!K906="","",Taxi_journeydata_clean!K906)</f>
        <v>8.5</v>
      </c>
      <c r="F907" s="19">
        <f>IF(Taxi_journeydata_clean!K906="","",Constant+Dist_Mult*Fare_analysis!B907+Dur_Mult*Fare_analysis!C907)</f>
        <v>8.6379999986388718</v>
      </c>
      <c r="G907" s="19">
        <f>IF(Taxi_journeydata_clean!K906="","",F907*(1+1/EXP(B907)))</f>
        <v>10.009864925134281</v>
      </c>
      <c r="H907" s="30">
        <f>IF(Taxi_journeydata_clean!K906="","",(G907-F907)/F907)</f>
        <v>0.15881742610692054</v>
      </c>
      <c r="I907" s="31">
        <f>IF(Taxi_journeydata_clean!K906="","",ROUND(ROUNDUP(H907,1),1))</f>
        <v>0.2</v>
      </c>
      <c r="J907" s="32">
        <f>IF(Taxi_journeydata_clean!K906="","",IF(I907&gt;200%,'Taxi_location&amp;demand'!F920,VLOOKUP(I907,'Taxi_location&amp;demand'!$E$5:$F$26,2,FALSE)))</f>
        <v>-2.1210000000000003E-2</v>
      </c>
      <c r="K907" s="32">
        <f>IF(Taxi_journeydata_clean!K906="","",1+J907)</f>
        <v>0.97879000000000005</v>
      </c>
      <c r="M907" s="19">
        <f>IF(Taxi_journeydata_clean!K906="","",F907*(1+R_/EXP(B907)))</f>
        <v>12.197486692784654</v>
      </c>
      <c r="N907" s="30">
        <f>IF(Taxi_journeydata_clean!K906="","",(M907-F907)/F907)</f>
        <v>0.41207301397391372</v>
      </c>
      <c r="O907" s="31">
        <f>IF(Taxi_journeydata_clean!K906="","",ROUND(ROUNDUP(N907,1),1))</f>
        <v>0.5</v>
      </c>
      <c r="P907" s="32">
        <f>IF(Taxi_journeydata_clean!K906="","",IF(O907&gt;200%,'Taxi_location&amp;demand'!F920,VLOOKUP(O907,'Taxi_location&amp;demand'!$E$5:$F$26,2,FALSE)))</f>
        <v>-6.7670000000000008E-2</v>
      </c>
      <c r="Q907" s="32">
        <f>IF(Taxi_journeydata_clean!K906="","",1+P907)</f>
        <v>0.93232999999999999</v>
      </c>
      <c r="S907" t="str">
        <f>IF(Taxi_journeydata_clean!K906="","",VLOOKUP(Taxi_journeydata_clean!G906,'Taxi_location&amp;demand'!$A$5:$B$269,2,FALSE))</f>
        <v>Q</v>
      </c>
      <c r="T907" t="str">
        <f>IF(Taxi_journeydata_clean!K906="","",VLOOKUP(Taxi_journeydata_clean!H906,'Taxi_location&amp;demand'!$A$5:$B$269,2,FALSE))</f>
        <v>Q</v>
      </c>
      <c r="U907" t="str">
        <f>IF(Taxi_journeydata_clean!K906="","",IF(OR(S907="A",T907="A"),"Y","N"))</f>
        <v>N</v>
      </c>
    </row>
    <row r="908" spans="2:21" x14ac:dyDescent="0.35">
      <c r="B908">
        <f>IF(Taxi_journeydata_clean!J907="","",Taxi_journeydata_clean!J907)</f>
        <v>1.03</v>
      </c>
      <c r="C908" s="18">
        <f>IF(Taxi_journeydata_clean!J907="","",Taxi_journeydata_clean!N907)</f>
        <v>5.5999999993946403</v>
      </c>
      <c r="D908" s="19">
        <f>IF(Taxi_journeydata_clean!K907="","",Taxi_journeydata_clean!K907)</f>
        <v>6</v>
      </c>
      <c r="F908" s="19">
        <f>IF(Taxi_journeydata_clean!K907="","",Constant+Dist_Mult*Fare_analysis!B908+Dur_Mult*Fare_analysis!C908)</f>
        <v>5.6259999997760168</v>
      </c>
      <c r="G908" s="19">
        <f>IF(Taxi_journeydata_clean!K907="","",F908*(1+1/EXP(B908)))</f>
        <v>7.6345211598580773</v>
      </c>
      <c r="H908" s="30">
        <f>IF(Taxi_journeydata_clean!K907="","",(G908-F908)/F908)</f>
        <v>0.35700696056914755</v>
      </c>
      <c r="I908" s="31">
        <f>IF(Taxi_journeydata_clean!K907="","",ROUND(ROUNDUP(H908,1),1))</f>
        <v>0.4</v>
      </c>
      <c r="J908" s="32">
        <f>IF(Taxi_journeydata_clean!K907="","",IF(I908&gt;200%,'Taxi_location&amp;demand'!F921,VLOOKUP(I908,'Taxi_location&amp;demand'!$E$5:$F$26,2,FALSE)))</f>
        <v>-4.6460000000000001E-2</v>
      </c>
      <c r="K908" s="32">
        <f>IF(Taxi_journeydata_clean!K907="","",1+J908)</f>
        <v>0.95354000000000005</v>
      </c>
      <c r="M908" s="19">
        <f>IF(Taxi_journeydata_clean!K907="","",F908*(1+R_/EXP(B908)))</f>
        <v>10.837376284820404</v>
      </c>
      <c r="N908" s="30">
        <f>IF(Taxi_journeydata_clean!K907="","",(M908-F908)/F908)</f>
        <v>0.92630221920580591</v>
      </c>
      <c r="O908" s="31">
        <f>IF(Taxi_journeydata_clean!K907="","",ROUND(ROUNDUP(N908,1),1))</f>
        <v>1</v>
      </c>
      <c r="P908" s="32">
        <f>IF(Taxi_journeydata_clean!K907="","",IF(O908&gt;200%,'Taxi_location&amp;demand'!F921,VLOOKUP(O908,'Taxi_location&amp;demand'!$E$5:$F$26,2,FALSE)))</f>
        <v>-0.28280000000000005</v>
      </c>
      <c r="Q908" s="32">
        <f>IF(Taxi_journeydata_clean!K907="","",1+P908)</f>
        <v>0.71719999999999995</v>
      </c>
      <c r="S908" t="str">
        <f>IF(Taxi_journeydata_clean!K907="","",VLOOKUP(Taxi_journeydata_clean!G907,'Taxi_location&amp;demand'!$A$5:$B$269,2,FALSE))</f>
        <v>A</v>
      </c>
      <c r="T908" t="str">
        <f>IF(Taxi_journeydata_clean!K907="","",VLOOKUP(Taxi_journeydata_clean!H907,'Taxi_location&amp;demand'!$A$5:$B$269,2,FALSE))</f>
        <v>A</v>
      </c>
      <c r="U908" t="str">
        <f>IF(Taxi_journeydata_clean!K907="","",IF(OR(S908="A",T908="A"),"Y","N"))</f>
        <v>Y</v>
      </c>
    </row>
    <row r="909" spans="2:21" x14ac:dyDescent="0.35">
      <c r="B909">
        <f>IF(Taxi_journeydata_clean!J908="","",Taxi_journeydata_clean!J908)</f>
        <v>5.43</v>
      </c>
      <c r="C909" s="18">
        <f>IF(Taxi_journeydata_clean!J908="","",Taxi_journeydata_clean!N908)</f>
        <v>33.833333331858739</v>
      </c>
      <c r="D909" s="19">
        <f>IF(Taxi_journeydata_clean!K908="","",Taxi_journeydata_clean!K908)</f>
        <v>25</v>
      </c>
      <c r="F909" s="19">
        <f>IF(Taxi_journeydata_clean!K908="","",Constant+Dist_Mult*Fare_analysis!B909+Dur_Mult*Fare_analysis!C909)</f>
        <v>23.99233333278773</v>
      </c>
      <c r="G909" s="19">
        <f>IF(Taxi_journeydata_clean!K908="","",F909*(1+1/EXP(B909)))</f>
        <v>24.097494028314902</v>
      </c>
      <c r="H909" s="30">
        <f>IF(Taxi_journeydata_clean!K908="","",(G909-F909)/F909)</f>
        <v>4.3830958026687544E-3</v>
      </c>
      <c r="I909" s="31">
        <f>IF(Taxi_journeydata_clean!K908="","",ROUND(ROUNDUP(H909,1),1))</f>
        <v>0.1</v>
      </c>
      <c r="J909" s="32">
        <f>IF(Taxi_journeydata_clean!K908="","",IF(I909&gt;200%,'Taxi_location&amp;demand'!F922,VLOOKUP(I909,'Taxi_location&amp;demand'!$E$5:$F$26,2,FALSE)))</f>
        <v>-9.0899999999999991E-3</v>
      </c>
      <c r="K909" s="32">
        <f>IF(Taxi_journeydata_clean!K908="","",1+J909)</f>
        <v>0.99090999999999996</v>
      </c>
      <c r="M909" s="19">
        <f>IF(Taxi_journeydata_clean!K908="","",F909*(1+R_/EXP(B909)))</f>
        <v>24.265186796162094</v>
      </c>
      <c r="N909" s="30">
        <f>IF(Taxi_journeydata_clean!K908="","",(M909-F909)/F909)</f>
        <v>1.1372527198156457E-2</v>
      </c>
      <c r="O909" s="31">
        <f>IF(Taxi_journeydata_clean!K908="","",ROUND(ROUNDUP(N909,1),1))</f>
        <v>0.1</v>
      </c>
      <c r="P909" s="32">
        <f>IF(Taxi_journeydata_clean!K908="","",IF(O909&gt;200%,'Taxi_location&amp;demand'!F922,VLOOKUP(O909,'Taxi_location&amp;demand'!$E$5:$F$26,2,FALSE)))</f>
        <v>-9.0899999999999991E-3</v>
      </c>
      <c r="Q909" s="32">
        <f>IF(Taxi_journeydata_clean!K908="","",1+P909)</f>
        <v>0.99090999999999996</v>
      </c>
      <c r="S909" t="str">
        <f>IF(Taxi_journeydata_clean!K908="","",VLOOKUP(Taxi_journeydata_clean!G908,'Taxi_location&amp;demand'!$A$5:$B$269,2,FALSE))</f>
        <v>Bx</v>
      </c>
      <c r="T909" t="str">
        <f>IF(Taxi_journeydata_clean!K908="","",VLOOKUP(Taxi_journeydata_clean!H908,'Taxi_location&amp;demand'!$A$5:$B$269,2,FALSE))</f>
        <v>A</v>
      </c>
      <c r="U909" t="str">
        <f>IF(Taxi_journeydata_clean!K908="","",IF(OR(S909="A",T909="A"),"Y","N"))</f>
        <v>Y</v>
      </c>
    </row>
    <row r="910" spans="2:21" x14ac:dyDescent="0.35">
      <c r="B910">
        <f>IF(Taxi_journeydata_clean!J909="","",Taxi_journeydata_clean!J909)</f>
        <v>0.63</v>
      </c>
      <c r="C910" s="18">
        <f>IF(Taxi_journeydata_clean!J909="","",Taxi_journeydata_clean!N909)</f>
        <v>6.3833333377260715</v>
      </c>
      <c r="D910" s="19">
        <f>IF(Taxi_journeydata_clean!K909="","",Taxi_journeydata_clean!K909)</f>
        <v>5.5</v>
      </c>
      <c r="F910" s="19">
        <f>IF(Taxi_journeydata_clean!K909="","",Constant+Dist_Mult*Fare_analysis!B910+Dur_Mult*Fare_analysis!C910)</f>
        <v>5.1958333349586461</v>
      </c>
      <c r="G910" s="19">
        <f>IF(Taxi_journeydata_clean!K909="","",F910*(1+1/EXP(B910)))</f>
        <v>7.9630915685559449</v>
      </c>
      <c r="H910" s="30">
        <f>IF(Taxi_journeydata_clean!K909="","",(G910-F910)/F910)</f>
        <v>0.53259180100689729</v>
      </c>
      <c r="I910" s="31">
        <f>IF(Taxi_journeydata_clean!K909="","",ROUND(ROUNDUP(H910,1),1))</f>
        <v>0.6</v>
      </c>
      <c r="J910" s="32">
        <f>IF(Taxi_journeydata_clean!K909="","",IF(I910&gt;200%,'Taxi_location&amp;demand'!F923,VLOOKUP(I910,'Taxi_location&amp;demand'!$E$5:$F$26,2,FALSE)))</f>
        <v>-8.8880000000000001E-2</v>
      </c>
      <c r="K910" s="32">
        <f>IF(Taxi_journeydata_clean!K909="","",1+J910)</f>
        <v>0.91112000000000004</v>
      </c>
      <c r="M910" s="19">
        <f>IF(Taxi_journeydata_clean!K909="","",F910*(1+R_/EXP(B910)))</f>
        <v>12.375854247744844</v>
      </c>
      <c r="N910" s="30">
        <f>IF(Taxi_journeydata_clean!K909="","",(M910-F910)/F910)</f>
        <v>1.381880528091139</v>
      </c>
      <c r="O910" s="31">
        <f>IF(Taxi_journeydata_clean!K909="","",ROUND(ROUNDUP(N910,1),1))</f>
        <v>1.4</v>
      </c>
      <c r="P910" s="32">
        <f>IF(Taxi_journeydata_clean!K909="","",IF(O910&gt;200%,'Taxi_location&amp;demand'!F923,VLOOKUP(O910,'Taxi_location&amp;demand'!$E$5:$F$26,2,FALSE)))</f>
        <v>-0.5454</v>
      </c>
      <c r="Q910" s="32">
        <f>IF(Taxi_journeydata_clean!K909="","",1+P910)</f>
        <v>0.4546</v>
      </c>
      <c r="S910" t="str">
        <f>IF(Taxi_journeydata_clean!K909="","",VLOOKUP(Taxi_journeydata_clean!G909,'Taxi_location&amp;demand'!$A$5:$B$269,2,FALSE))</f>
        <v>A</v>
      </c>
      <c r="T910" t="str">
        <f>IF(Taxi_journeydata_clean!K909="","",VLOOKUP(Taxi_journeydata_clean!H909,'Taxi_location&amp;demand'!$A$5:$B$269,2,FALSE))</f>
        <v>A</v>
      </c>
      <c r="U910" t="str">
        <f>IF(Taxi_journeydata_clean!K909="","",IF(OR(S910="A",T910="A"),"Y","N"))</f>
        <v>Y</v>
      </c>
    </row>
    <row r="911" spans="2:21" x14ac:dyDescent="0.35">
      <c r="B911">
        <f>IF(Taxi_journeydata_clean!J910="","",Taxi_journeydata_clean!J910)</f>
        <v>3.29</v>
      </c>
      <c r="C911" s="18">
        <f>IF(Taxi_journeydata_clean!J910="","",Taxi_journeydata_clean!N910)</f>
        <v>17.716666669584811</v>
      </c>
      <c r="D911" s="19">
        <f>IF(Taxi_journeydata_clean!K910="","",Taxi_journeydata_clean!K910)</f>
        <v>15</v>
      </c>
      <c r="F911" s="19">
        <f>IF(Taxi_journeydata_clean!K910="","",Constant+Dist_Mult*Fare_analysis!B911+Dur_Mult*Fare_analysis!C911)</f>
        <v>14.177166667746381</v>
      </c>
      <c r="G911" s="19">
        <f>IF(Taxi_journeydata_clean!K910="","",F911*(1+1/EXP(B911)))</f>
        <v>14.705320699651654</v>
      </c>
      <c r="H911" s="30">
        <f>IF(Taxi_journeydata_clean!K910="","",(G911-F911)/F911)</f>
        <v>3.7253849396215767E-2</v>
      </c>
      <c r="I911" s="31">
        <f>IF(Taxi_journeydata_clean!K910="","",ROUND(ROUNDUP(H911,1),1))</f>
        <v>0.1</v>
      </c>
      <c r="J911" s="32">
        <f>IF(Taxi_journeydata_clean!K910="","",IF(I911&gt;200%,'Taxi_location&amp;demand'!F924,VLOOKUP(I911,'Taxi_location&amp;demand'!$E$5:$F$26,2,FALSE)))</f>
        <v>-9.0899999999999991E-3</v>
      </c>
      <c r="K911" s="32">
        <f>IF(Taxi_journeydata_clean!K910="","",1+J911)</f>
        <v>0.99090999999999996</v>
      </c>
      <c r="M911" s="19">
        <f>IF(Taxi_journeydata_clean!K910="","",F911*(1+R_/EXP(B911)))</f>
        <v>15.547532811466406</v>
      </c>
      <c r="N911" s="30">
        <f>IF(Taxi_journeydata_clean!K910="","",(M911-F911)/F911)</f>
        <v>9.6660085603540419E-2</v>
      </c>
      <c r="O911" s="31">
        <f>IF(Taxi_journeydata_clean!K910="","",ROUND(ROUNDUP(N911,1),1))</f>
        <v>0.1</v>
      </c>
      <c r="P911" s="32">
        <f>IF(Taxi_journeydata_clean!K910="","",IF(O911&gt;200%,'Taxi_location&amp;demand'!F924,VLOOKUP(O911,'Taxi_location&amp;demand'!$E$5:$F$26,2,FALSE)))</f>
        <v>-9.0899999999999991E-3</v>
      </c>
      <c r="Q911" s="32">
        <f>IF(Taxi_journeydata_clean!K910="","",1+P911)</f>
        <v>0.99090999999999996</v>
      </c>
      <c r="S911" t="str">
        <f>IF(Taxi_journeydata_clean!K910="","",VLOOKUP(Taxi_journeydata_clean!G910,'Taxi_location&amp;demand'!$A$5:$B$269,2,FALSE))</f>
        <v>Q</v>
      </c>
      <c r="T911" t="str">
        <f>IF(Taxi_journeydata_clean!K910="","",VLOOKUP(Taxi_journeydata_clean!H910,'Taxi_location&amp;demand'!$A$5:$B$269,2,FALSE))</f>
        <v>Q</v>
      </c>
      <c r="U911" t="str">
        <f>IF(Taxi_journeydata_clean!K910="","",IF(OR(S911="A",T911="A"),"Y","N"))</f>
        <v>N</v>
      </c>
    </row>
    <row r="912" spans="2:21" x14ac:dyDescent="0.35">
      <c r="B912">
        <f>IF(Taxi_journeydata_clean!J911="","",Taxi_journeydata_clean!J911)</f>
        <v>2.87</v>
      </c>
      <c r="C912" s="18">
        <f>IF(Taxi_journeydata_clean!J911="","",Taxi_journeydata_clean!N911)</f>
        <v>27.416666663484648</v>
      </c>
      <c r="D912" s="19">
        <f>IF(Taxi_journeydata_clean!K911="","",Taxi_journeydata_clean!K911)</f>
        <v>17.5</v>
      </c>
      <c r="F912" s="19">
        <f>IF(Taxi_journeydata_clean!K911="","",Constant+Dist_Mult*Fare_analysis!B912+Dur_Mult*Fare_analysis!C912)</f>
        <v>17.010166665489319</v>
      </c>
      <c r="G912" s="19">
        <f>IF(Taxi_journeydata_clean!K911="","",F912*(1+1/EXP(B912)))</f>
        <v>17.974624856366859</v>
      </c>
      <c r="H912" s="30">
        <f>IF(Taxi_journeydata_clean!K911="","",(G912-F912)/F912)</f>
        <v>5.6698926579847014E-2</v>
      </c>
      <c r="I912" s="31">
        <f>IF(Taxi_journeydata_clean!K911="","",ROUND(ROUNDUP(H912,1),1))</f>
        <v>0.1</v>
      </c>
      <c r="J912" s="32">
        <f>IF(Taxi_journeydata_clean!K911="","",IF(I912&gt;200%,'Taxi_location&amp;demand'!F925,VLOOKUP(I912,'Taxi_location&amp;demand'!$E$5:$F$26,2,FALSE)))</f>
        <v>-9.0899999999999991E-3</v>
      </c>
      <c r="K912" s="32">
        <f>IF(Taxi_journeydata_clean!K911="","",1+J912)</f>
        <v>0.99090999999999996</v>
      </c>
      <c r="M912" s="19">
        <f>IF(Taxi_journeydata_clean!K911="","",F912*(1+R_/EXP(B912)))</f>
        <v>19.512582195754717</v>
      </c>
      <c r="N912" s="30">
        <f>IF(Taxi_journeydata_clean!K911="","",(M912-F912)/F912)</f>
        <v>0.14711293425139488</v>
      </c>
      <c r="O912" s="31">
        <f>IF(Taxi_journeydata_clean!K911="","",ROUND(ROUNDUP(N912,1),1))</f>
        <v>0.2</v>
      </c>
      <c r="P912" s="32">
        <f>IF(Taxi_journeydata_clean!K911="","",IF(O912&gt;200%,'Taxi_location&amp;demand'!F925,VLOOKUP(O912,'Taxi_location&amp;demand'!$E$5:$F$26,2,FALSE)))</f>
        <v>-2.1210000000000003E-2</v>
      </c>
      <c r="Q912" s="32">
        <f>IF(Taxi_journeydata_clean!K911="","",1+P912)</f>
        <v>0.97879000000000005</v>
      </c>
      <c r="S912" t="str">
        <f>IF(Taxi_journeydata_clean!K911="","",VLOOKUP(Taxi_journeydata_clean!G911,'Taxi_location&amp;demand'!$A$5:$B$269,2,FALSE))</f>
        <v>B</v>
      </c>
      <c r="T912" t="str">
        <f>IF(Taxi_journeydata_clean!K911="","",VLOOKUP(Taxi_journeydata_clean!H911,'Taxi_location&amp;demand'!$A$5:$B$269,2,FALSE))</f>
        <v>B</v>
      </c>
      <c r="U912" t="str">
        <f>IF(Taxi_journeydata_clean!K911="","",IF(OR(S912="A",T912="A"),"Y","N"))</f>
        <v>N</v>
      </c>
    </row>
    <row r="913" spans="2:21" x14ac:dyDescent="0.35">
      <c r="B913">
        <f>IF(Taxi_journeydata_clean!J912="","",Taxi_journeydata_clean!J912)</f>
        <v>2.25</v>
      </c>
      <c r="C913" s="18">
        <f>IF(Taxi_journeydata_clean!J912="","",Taxi_journeydata_clean!N912)</f>
        <v>14.833333332790062</v>
      </c>
      <c r="D913" s="19">
        <f>IF(Taxi_journeydata_clean!K912="","",Taxi_journeydata_clean!K912)</f>
        <v>11</v>
      </c>
      <c r="F913" s="19">
        <f>IF(Taxi_journeydata_clean!K912="","",Constant+Dist_Mult*Fare_analysis!B913+Dur_Mult*Fare_analysis!C913)</f>
        <v>11.238333333132323</v>
      </c>
      <c r="G913" s="19">
        <f>IF(Taxi_journeydata_clean!K912="","",F913*(1+1/EXP(B913)))</f>
        <v>12.42284495181222</v>
      </c>
      <c r="H913" s="30">
        <f>IF(Taxi_journeydata_clean!K912="","",(G913-F913)/F913)</f>
        <v>0.10539922456186418</v>
      </c>
      <c r="I913" s="31">
        <f>IF(Taxi_journeydata_clean!K912="","",ROUND(ROUNDUP(H913,1),1))</f>
        <v>0.2</v>
      </c>
      <c r="J913" s="32">
        <f>IF(Taxi_journeydata_clean!K912="","",IF(I913&gt;200%,'Taxi_location&amp;demand'!F926,VLOOKUP(I913,'Taxi_location&amp;demand'!$E$5:$F$26,2,FALSE)))</f>
        <v>-2.1210000000000003E-2</v>
      </c>
      <c r="K913" s="32">
        <f>IF(Taxi_journeydata_clean!K912="","",1+J913)</f>
        <v>0.97879000000000005</v>
      </c>
      <c r="M913" s="19">
        <f>IF(Taxi_journeydata_clean!K912="","",F913*(1+R_/EXP(B913)))</f>
        <v>14.311706858704623</v>
      </c>
      <c r="N913" s="30">
        <f>IF(Taxi_journeydata_clean!K912="","",(M913-F913)/F913)</f>
        <v>0.27347235879821485</v>
      </c>
      <c r="O913" s="31">
        <f>IF(Taxi_journeydata_clean!K912="","",ROUND(ROUNDUP(N913,1),1))</f>
        <v>0.3</v>
      </c>
      <c r="P913" s="32">
        <f>IF(Taxi_journeydata_clean!K912="","",IF(O913&gt;200%,'Taxi_location&amp;demand'!F926,VLOOKUP(O913,'Taxi_location&amp;demand'!$E$5:$F$26,2,FALSE)))</f>
        <v>-3.4340000000000002E-2</v>
      </c>
      <c r="Q913" s="32">
        <f>IF(Taxi_journeydata_clean!K912="","",1+P913)</f>
        <v>0.96565999999999996</v>
      </c>
      <c r="S913" t="str">
        <f>IF(Taxi_journeydata_clean!K912="","",VLOOKUP(Taxi_journeydata_clean!G912,'Taxi_location&amp;demand'!$A$5:$B$269,2,FALSE))</f>
        <v>Q</v>
      </c>
      <c r="T913" t="str">
        <f>IF(Taxi_journeydata_clean!K912="","",VLOOKUP(Taxi_journeydata_clean!H912,'Taxi_location&amp;demand'!$A$5:$B$269,2,FALSE))</f>
        <v>Q</v>
      </c>
      <c r="U913" t="str">
        <f>IF(Taxi_journeydata_clean!K912="","",IF(OR(S913="A",T913="A"),"Y","N"))</f>
        <v>N</v>
      </c>
    </row>
    <row r="914" spans="2:21" x14ac:dyDescent="0.35">
      <c r="B914">
        <f>IF(Taxi_journeydata_clean!J913="","",Taxi_journeydata_clean!J913)</f>
        <v>1.3</v>
      </c>
      <c r="C914" s="18">
        <f>IF(Taxi_journeydata_clean!J913="","",Taxi_journeydata_clean!N913)</f>
        <v>12.616666671819985</v>
      </c>
      <c r="D914" s="19">
        <f>IF(Taxi_journeydata_clean!K913="","",Taxi_journeydata_clean!K913)</f>
        <v>9</v>
      </c>
      <c r="F914" s="19">
        <f>IF(Taxi_journeydata_clean!K913="","",Constant+Dist_Mult*Fare_analysis!B914+Dur_Mult*Fare_analysis!C914)</f>
        <v>8.7081666685733943</v>
      </c>
      <c r="G914" s="19">
        <f>IF(Taxi_journeydata_clean!K913="","",F914*(1+1/EXP(B914)))</f>
        <v>11.081418944798726</v>
      </c>
      <c r="H914" s="30">
        <f>IF(Taxi_journeydata_clean!K913="","",(G914-F914)/F914)</f>
        <v>0.27253179303401259</v>
      </c>
      <c r="I914" s="31">
        <f>IF(Taxi_journeydata_clean!K913="","",ROUND(ROUNDUP(H914,1),1))</f>
        <v>0.3</v>
      </c>
      <c r="J914" s="32">
        <f>IF(Taxi_journeydata_clean!K913="","",IF(I914&gt;200%,'Taxi_location&amp;demand'!F927,VLOOKUP(I914,'Taxi_location&amp;demand'!$E$5:$F$26,2,FALSE)))</f>
        <v>-3.4340000000000002E-2</v>
      </c>
      <c r="K914" s="32">
        <f>IF(Taxi_journeydata_clean!K913="","",1+J914)</f>
        <v>0.96565999999999996</v>
      </c>
      <c r="M914" s="19">
        <f>IF(Taxi_journeydata_clean!K913="","",F914*(1+R_/EXP(B914)))</f>
        <v>14.865886525626333</v>
      </c>
      <c r="N914" s="30">
        <f>IF(Taxi_journeydata_clean!K913="","",(M914-F914)/F914)</f>
        <v>0.70712011970043298</v>
      </c>
      <c r="O914" s="31">
        <f>IF(Taxi_journeydata_clean!K913="","",ROUND(ROUNDUP(N914,1),1))</f>
        <v>0.8</v>
      </c>
      <c r="P914" s="32">
        <f>IF(Taxi_journeydata_clean!K913="","",IF(O914&gt;200%,'Taxi_location&amp;demand'!F927,VLOOKUP(O914,'Taxi_location&amp;demand'!$E$5:$F$26,2,FALSE)))</f>
        <v>-0.1515</v>
      </c>
      <c r="Q914" s="32">
        <f>IF(Taxi_journeydata_clean!K913="","",1+P914)</f>
        <v>0.84850000000000003</v>
      </c>
      <c r="S914" t="str">
        <f>IF(Taxi_journeydata_clean!K913="","",VLOOKUP(Taxi_journeydata_clean!G913,'Taxi_location&amp;demand'!$A$5:$B$269,2,FALSE))</f>
        <v>B</v>
      </c>
      <c r="T914" t="str">
        <f>IF(Taxi_journeydata_clean!K913="","",VLOOKUP(Taxi_journeydata_clean!H913,'Taxi_location&amp;demand'!$A$5:$B$269,2,FALSE))</f>
        <v>B</v>
      </c>
      <c r="U914" t="str">
        <f>IF(Taxi_journeydata_clean!K913="","",IF(OR(S914="A",T914="A"),"Y","N"))</f>
        <v>N</v>
      </c>
    </row>
    <row r="915" spans="2:21" x14ac:dyDescent="0.35">
      <c r="B915">
        <f>IF(Taxi_journeydata_clean!J914="","",Taxi_journeydata_clean!J914)</f>
        <v>8.2100000000000009</v>
      </c>
      <c r="C915" s="18">
        <f>IF(Taxi_journeydata_clean!J914="","",Taxi_journeydata_clean!N914)</f>
        <v>61.450000000186265</v>
      </c>
      <c r="D915" s="19">
        <f>IF(Taxi_journeydata_clean!K914="","",Taxi_journeydata_clean!K914)</f>
        <v>38.5</v>
      </c>
      <c r="F915" s="19">
        <f>IF(Taxi_journeydata_clean!K914="","",Constant+Dist_Mult*Fare_analysis!B915+Dur_Mult*Fare_analysis!C915)</f>
        <v>39.214500000068924</v>
      </c>
      <c r="G915" s="19">
        <f>IF(Taxi_journeydata_clean!K914="","",F915*(1+1/EXP(B915)))</f>
        <v>39.225163235193953</v>
      </c>
      <c r="H915" s="30">
        <f>IF(Taxi_journeydata_clean!K914="","",(G915-F915)/F915)</f>
        <v>2.7192072128959992E-4</v>
      </c>
      <c r="I915" s="31">
        <f>IF(Taxi_journeydata_clean!K914="","",ROUND(ROUNDUP(H915,1),1))</f>
        <v>0.1</v>
      </c>
      <c r="J915" s="32">
        <f>IF(Taxi_journeydata_clean!K914="","",IF(I915&gt;200%,'Taxi_location&amp;demand'!F928,VLOOKUP(I915,'Taxi_location&amp;demand'!$E$5:$F$26,2,FALSE)))</f>
        <v>-9.0899999999999991E-3</v>
      </c>
      <c r="K915" s="32">
        <f>IF(Taxi_journeydata_clean!K914="","",1+J915)</f>
        <v>0.99090999999999996</v>
      </c>
      <c r="M915" s="19">
        <f>IF(Taxi_journeydata_clean!K914="","",F915*(1+R_/EXP(B915)))</f>
        <v>39.24216718713015</v>
      </c>
      <c r="N915" s="30">
        <f>IF(Taxi_journeydata_clean!K914="","",(M915-F915)/F915)</f>
        <v>7.0553461248205494E-4</v>
      </c>
      <c r="O915" s="31">
        <f>IF(Taxi_journeydata_clean!K914="","",ROUND(ROUNDUP(N915,1),1))</f>
        <v>0.1</v>
      </c>
      <c r="P915" s="32">
        <f>IF(Taxi_journeydata_clean!K914="","",IF(O915&gt;200%,'Taxi_location&amp;demand'!F928,VLOOKUP(O915,'Taxi_location&amp;demand'!$E$5:$F$26,2,FALSE)))</f>
        <v>-9.0899999999999991E-3</v>
      </c>
      <c r="Q915" s="32">
        <f>IF(Taxi_journeydata_clean!K914="","",1+P915)</f>
        <v>0.99090999999999996</v>
      </c>
      <c r="S915" t="str">
        <f>IF(Taxi_journeydata_clean!K914="","",VLOOKUP(Taxi_journeydata_clean!G914,'Taxi_location&amp;demand'!$A$5:$B$269,2,FALSE))</f>
        <v>Q</v>
      </c>
      <c r="T915" t="str">
        <f>IF(Taxi_journeydata_clean!K914="","",VLOOKUP(Taxi_journeydata_clean!H914,'Taxi_location&amp;demand'!$A$5:$B$269,2,FALSE))</f>
        <v>B</v>
      </c>
      <c r="U915" t="str">
        <f>IF(Taxi_journeydata_clean!K914="","",IF(OR(S915="A",T915="A"),"Y","N"))</f>
        <v>N</v>
      </c>
    </row>
    <row r="916" spans="2:21" x14ac:dyDescent="0.35">
      <c r="B916">
        <f>IF(Taxi_journeydata_clean!J915="","",Taxi_journeydata_clean!J915)</f>
        <v>1.46</v>
      </c>
      <c r="C916" s="18">
        <f>IF(Taxi_journeydata_clean!J915="","",Taxi_journeydata_clean!N915)</f>
        <v>8.3833333337679505</v>
      </c>
      <c r="D916" s="19">
        <f>IF(Taxi_journeydata_clean!K915="","",Taxi_journeydata_clean!K915)</f>
        <v>7.5</v>
      </c>
      <c r="F916" s="19">
        <f>IF(Taxi_journeydata_clean!K915="","",Constant+Dist_Mult*Fare_analysis!B916+Dur_Mult*Fare_analysis!C916)</f>
        <v>7.429833333494142</v>
      </c>
      <c r="G916" s="19">
        <f>IF(Taxi_journeydata_clean!K915="","",F916*(1+1/EXP(B916)))</f>
        <v>9.155310148727807</v>
      </c>
      <c r="H916" s="30">
        <f>IF(Taxi_journeydata_clean!K915="","",(G916-F916)/F916)</f>
        <v>0.23223627472975877</v>
      </c>
      <c r="I916" s="31">
        <f>IF(Taxi_journeydata_clean!K915="","",ROUND(ROUNDUP(H916,1),1))</f>
        <v>0.3</v>
      </c>
      <c r="J916" s="32">
        <f>IF(Taxi_journeydata_clean!K915="","",IF(I916&gt;200%,'Taxi_location&amp;demand'!F929,VLOOKUP(I916,'Taxi_location&amp;demand'!$E$5:$F$26,2,FALSE)))</f>
        <v>-3.4340000000000002E-2</v>
      </c>
      <c r="K916" s="32">
        <f>IF(Taxi_journeydata_clean!K915="","",1+J916)</f>
        <v>0.96565999999999996</v>
      </c>
      <c r="M916" s="19">
        <f>IF(Taxi_journeydata_clean!K915="","",F916*(1+R_/EXP(B916)))</f>
        <v>11.906813279742385</v>
      </c>
      <c r="N916" s="30">
        <f>IF(Taxi_journeydata_clean!K915="","",(M916-F916)/F916)</f>
        <v>0.60256801805576776</v>
      </c>
      <c r="O916" s="31">
        <f>IF(Taxi_journeydata_clean!K915="","",ROUND(ROUNDUP(N916,1),1))</f>
        <v>0.7</v>
      </c>
      <c r="P916" s="32">
        <f>IF(Taxi_journeydata_clean!K915="","",IF(O916&gt;200%,'Taxi_location&amp;demand'!F929,VLOOKUP(O916,'Taxi_location&amp;demand'!$E$5:$F$26,2,FALSE)))</f>
        <v>-0.1111</v>
      </c>
      <c r="Q916" s="32">
        <f>IF(Taxi_journeydata_clean!K915="","",1+P916)</f>
        <v>0.88890000000000002</v>
      </c>
      <c r="S916" t="str">
        <f>IF(Taxi_journeydata_clean!K915="","",VLOOKUP(Taxi_journeydata_clean!G915,'Taxi_location&amp;demand'!$A$5:$B$269,2,FALSE))</f>
        <v>A</v>
      </c>
      <c r="T916" t="str">
        <f>IF(Taxi_journeydata_clean!K915="","",VLOOKUP(Taxi_journeydata_clean!H915,'Taxi_location&amp;demand'!$A$5:$B$269,2,FALSE))</f>
        <v>A</v>
      </c>
      <c r="U916" t="str">
        <f>IF(Taxi_journeydata_clean!K915="","",IF(OR(S916="A",T916="A"),"Y","N"))</f>
        <v>Y</v>
      </c>
    </row>
    <row r="917" spans="2:21" x14ac:dyDescent="0.35">
      <c r="B917">
        <f>IF(Taxi_journeydata_clean!J916="","",Taxi_journeydata_clean!J916)</f>
        <v>1.4</v>
      </c>
      <c r="C917" s="18">
        <f>IF(Taxi_journeydata_clean!J916="","",Taxi_journeydata_clean!N916)</f>
        <v>10.31666666851379</v>
      </c>
      <c r="D917" s="19">
        <f>IF(Taxi_journeydata_clean!K916="","",Taxi_journeydata_clean!K916)</f>
        <v>8.5</v>
      </c>
      <c r="F917" s="19">
        <f>IF(Taxi_journeydata_clean!K916="","",Constant+Dist_Mult*Fare_analysis!B917+Dur_Mult*Fare_analysis!C917)</f>
        <v>8.0371666673501014</v>
      </c>
      <c r="G917" s="19">
        <f>IF(Taxi_journeydata_clean!K916="","",F917*(1+1/EXP(B917)))</f>
        <v>10.019107566211316</v>
      </c>
      <c r="H917" s="30">
        <f>IF(Taxi_journeydata_clean!K916="","",(G917-F917)/F917)</f>
        <v>0.24659696394160649</v>
      </c>
      <c r="I917" s="31">
        <f>IF(Taxi_journeydata_clean!K916="","",ROUND(ROUNDUP(H917,1),1))</f>
        <v>0.3</v>
      </c>
      <c r="J917" s="32">
        <f>IF(Taxi_journeydata_clean!K916="","",IF(I917&gt;200%,'Taxi_location&amp;demand'!F930,VLOOKUP(I917,'Taxi_location&amp;demand'!$E$5:$F$26,2,FALSE)))</f>
        <v>-3.4340000000000002E-2</v>
      </c>
      <c r="K917" s="32">
        <f>IF(Taxi_journeydata_clean!K916="","",1+J917)</f>
        <v>0.96565999999999996</v>
      </c>
      <c r="M917" s="19">
        <f>IF(Taxi_journeydata_clean!K916="","",F917*(1+R_/EXP(B917)))</f>
        <v>13.179576916223411</v>
      </c>
      <c r="N917" s="30">
        <f>IF(Taxi_journeydata_clean!K916="","",(M917-F917)/F917)</f>
        <v>0.63982874335101858</v>
      </c>
      <c r="O917" s="31">
        <f>IF(Taxi_journeydata_clean!K916="","",ROUND(ROUNDUP(N917,1),1))</f>
        <v>0.7</v>
      </c>
      <c r="P917" s="32">
        <f>IF(Taxi_journeydata_clean!K916="","",IF(O917&gt;200%,'Taxi_location&amp;demand'!F930,VLOOKUP(O917,'Taxi_location&amp;demand'!$E$5:$F$26,2,FALSE)))</f>
        <v>-0.1111</v>
      </c>
      <c r="Q917" s="32">
        <f>IF(Taxi_journeydata_clean!K916="","",1+P917)</f>
        <v>0.88890000000000002</v>
      </c>
      <c r="S917" t="str">
        <f>IF(Taxi_journeydata_clean!K916="","",VLOOKUP(Taxi_journeydata_clean!G916,'Taxi_location&amp;demand'!$A$5:$B$269,2,FALSE))</f>
        <v>A</v>
      </c>
      <c r="T917" t="str">
        <f>IF(Taxi_journeydata_clean!K916="","",VLOOKUP(Taxi_journeydata_clean!H916,'Taxi_location&amp;demand'!$A$5:$B$269,2,FALSE))</f>
        <v>A</v>
      </c>
      <c r="U917" t="str">
        <f>IF(Taxi_journeydata_clean!K916="","",IF(OR(S917="A",T917="A"),"Y","N"))</f>
        <v>Y</v>
      </c>
    </row>
    <row r="918" spans="2:21" x14ac:dyDescent="0.35">
      <c r="B918">
        <f>IF(Taxi_journeydata_clean!J917="","",Taxi_journeydata_clean!J917)</f>
        <v>0.9</v>
      </c>
      <c r="C918" s="18">
        <f>IF(Taxi_journeydata_clean!J917="","",Taxi_journeydata_clean!N917)</f>
        <v>4.4333333324175328</v>
      </c>
      <c r="D918" s="19">
        <f>IF(Taxi_journeydata_clean!K917="","",Taxi_journeydata_clean!K917)</f>
        <v>5.5</v>
      </c>
      <c r="F918" s="19">
        <f>IF(Taxi_journeydata_clean!K917="","",Constant+Dist_Mult*Fare_analysis!B918+Dur_Mult*Fare_analysis!C918)</f>
        <v>4.9603333329944874</v>
      </c>
      <c r="G918" s="19">
        <f>IF(Taxi_journeydata_clean!K917="","",F918*(1+1/EXP(B918)))</f>
        <v>6.9770543683900073</v>
      </c>
      <c r="H918" s="30">
        <f>IF(Taxi_journeydata_clean!K917="","",(G918-F918)/F918)</f>
        <v>0.40656965974059894</v>
      </c>
      <c r="I918" s="31">
        <f>IF(Taxi_journeydata_clean!K917="","",ROUND(ROUNDUP(H918,1),1))</f>
        <v>0.5</v>
      </c>
      <c r="J918" s="32">
        <f>IF(Taxi_journeydata_clean!K917="","",IF(I918&gt;200%,'Taxi_location&amp;demand'!F931,VLOOKUP(I918,'Taxi_location&amp;demand'!$E$5:$F$26,2,FALSE)))</f>
        <v>-6.7670000000000008E-2</v>
      </c>
      <c r="K918" s="32">
        <f>IF(Taxi_journeydata_clean!K917="","",1+J918)</f>
        <v>0.93232999999999999</v>
      </c>
      <c r="M918" s="19">
        <f>IF(Taxi_journeydata_clean!K917="","",F918*(1+R_/EXP(B918)))</f>
        <v>10.192985289213356</v>
      </c>
      <c r="N918" s="30">
        <f>IF(Taxi_journeydata_clean!K917="","",(M918-F918)/F918)</f>
        <v>1.0548992587681574</v>
      </c>
      <c r="O918" s="31">
        <f>IF(Taxi_journeydata_clean!K917="","",ROUND(ROUNDUP(N918,1),1))</f>
        <v>1.1000000000000001</v>
      </c>
      <c r="P918" s="32">
        <f>IF(Taxi_journeydata_clean!K917="","",IF(O918&gt;200%,'Taxi_location&amp;demand'!F931,VLOOKUP(O918,'Taxi_location&amp;demand'!$E$5:$F$26,2,FALSE)))</f>
        <v>-0.35349999999999998</v>
      </c>
      <c r="Q918" s="32">
        <f>IF(Taxi_journeydata_clean!K917="","",1+P918)</f>
        <v>0.64650000000000007</v>
      </c>
      <c r="S918" t="str">
        <f>IF(Taxi_journeydata_clean!K917="","",VLOOKUP(Taxi_journeydata_clean!G917,'Taxi_location&amp;demand'!$A$5:$B$269,2,FALSE))</f>
        <v>A</v>
      </c>
      <c r="T918" t="str">
        <f>IF(Taxi_journeydata_clean!K917="","",VLOOKUP(Taxi_journeydata_clean!H917,'Taxi_location&amp;demand'!$A$5:$B$269,2,FALSE))</f>
        <v>A</v>
      </c>
      <c r="U918" t="str">
        <f>IF(Taxi_journeydata_clean!K917="","",IF(OR(S918="A",T918="A"),"Y","N"))</f>
        <v>Y</v>
      </c>
    </row>
    <row r="919" spans="2:21" x14ac:dyDescent="0.35">
      <c r="B919">
        <f>IF(Taxi_journeydata_clean!J918="","",Taxi_journeydata_clean!J918)</f>
        <v>2.5</v>
      </c>
      <c r="C919" s="18">
        <f>IF(Taxi_journeydata_clean!J918="","",Taxi_journeydata_clean!N918)</f>
        <v>10.133333334233612</v>
      </c>
      <c r="D919" s="19">
        <f>IF(Taxi_journeydata_clean!K918="","",Taxi_journeydata_clean!K918)</f>
        <v>10</v>
      </c>
      <c r="F919" s="19">
        <f>IF(Taxi_journeydata_clean!K918="","",Constant+Dist_Mult*Fare_analysis!B919+Dur_Mult*Fare_analysis!C919)</f>
        <v>9.949333333666436</v>
      </c>
      <c r="G919" s="19">
        <f>IF(Taxi_journeydata_clean!K918="","",F919*(1+1/EXP(B919)))</f>
        <v>10.766024346669155</v>
      </c>
      <c r="H919" s="30">
        <f>IF(Taxi_journeydata_clean!K918="","",(G919-F919)/F919)</f>
        <v>8.2084998623898758E-2</v>
      </c>
      <c r="I919" s="31">
        <f>IF(Taxi_journeydata_clean!K918="","",ROUND(ROUNDUP(H919,1),1))</f>
        <v>0.1</v>
      </c>
      <c r="J919" s="32">
        <f>IF(Taxi_journeydata_clean!K918="","",IF(I919&gt;200%,'Taxi_location&amp;demand'!F932,VLOOKUP(I919,'Taxi_location&amp;demand'!$E$5:$F$26,2,FALSE)))</f>
        <v>-9.0899999999999991E-3</v>
      </c>
      <c r="K919" s="32">
        <f>IF(Taxi_journeydata_clean!K918="","",1+J919)</f>
        <v>0.99090999999999996</v>
      </c>
      <c r="M919" s="19">
        <f>IF(Taxi_journeydata_clean!K918="","",F919*(1+R_/EXP(B919)))</f>
        <v>12.068347194191244</v>
      </c>
      <c r="N919" s="30">
        <f>IF(Taxi_journeydata_clean!K918="","",(M919-F919)/F919)</f>
        <v>0.21298048718043386</v>
      </c>
      <c r="O919" s="31">
        <f>IF(Taxi_journeydata_clean!K918="","",ROUND(ROUNDUP(N919,1),1))</f>
        <v>0.3</v>
      </c>
      <c r="P919" s="32">
        <f>IF(Taxi_journeydata_clean!K918="","",IF(O919&gt;200%,'Taxi_location&amp;demand'!F932,VLOOKUP(O919,'Taxi_location&amp;demand'!$E$5:$F$26,2,FALSE)))</f>
        <v>-3.4340000000000002E-2</v>
      </c>
      <c r="Q919" s="32">
        <f>IF(Taxi_journeydata_clean!K918="","",1+P919)</f>
        <v>0.96565999999999996</v>
      </c>
      <c r="S919" t="str">
        <f>IF(Taxi_journeydata_clean!K918="","",VLOOKUP(Taxi_journeydata_clean!G918,'Taxi_location&amp;demand'!$A$5:$B$269,2,FALSE))</f>
        <v>Q</v>
      </c>
      <c r="T919" t="str">
        <f>IF(Taxi_journeydata_clean!K918="","",VLOOKUP(Taxi_journeydata_clean!H918,'Taxi_location&amp;demand'!$A$5:$B$269,2,FALSE))</f>
        <v>Q</v>
      </c>
      <c r="U919" t="str">
        <f>IF(Taxi_journeydata_clean!K918="","",IF(OR(S919="A",T919="A"),"Y","N"))</f>
        <v>N</v>
      </c>
    </row>
    <row r="920" spans="2:21" x14ac:dyDescent="0.35">
      <c r="B920">
        <f>IF(Taxi_journeydata_clean!J919="","",Taxi_journeydata_clean!J919)</f>
        <v>0.35</v>
      </c>
      <c r="C920" s="18">
        <f>IF(Taxi_journeydata_clean!J919="","",Taxi_journeydata_clean!N919)</f>
        <v>2.7500000037252903</v>
      </c>
      <c r="D920" s="19">
        <f>IF(Taxi_journeydata_clean!K919="","",Taxi_journeydata_clean!K919)</f>
        <v>4</v>
      </c>
      <c r="F920" s="19">
        <f>IF(Taxi_journeydata_clean!K919="","",Constant+Dist_Mult*Fare_analysis!B920+Dur_Mult*Fare_analysis!C920)</f>
        <v>3.3475000013783576</v>
      </c>
      <c r="G920" s="19">
        <f>IF(Taxi_journeydata_clean!K919="","",F920*(1+1/EXP(B920)))</f>
        <v>5.7064433826830632</v>
      </c>
      <c r="H920" s="30">
        <f>IF(Taxi_journeydata_clean!K919="","",(G920-F920)/F920)</f>
        <v>0.70468808971871355</v>
      </c>
      <c r="I920" s="31">
        <f>IF(Taxi_journeydata_clean!K919="","",ROUND(ROUNDUP(H920,1),1))</f>
        <v>0.8</v>
      </c>
      <c r="J920" s="32">
        <f>IF(Taxi_journeydata_clean!K919="","",IF(I920&gt;200%,'Taxi_location&amp;demand'!F933,VLOOKUP(I920,'Taxi_location&amp;demand'!$E$5:$F$26,2,FALSE)))</f>
        <v>-0.1515</v>
      </c>
      <c r="K920" s="32">
        <f>IF(Taxi_journeydata_clean!K919="","",1+J920)</f>
        <v>0.84850000000000003</v>
      </c>
      <c r="M920" s="19">
        <f>IF(Taxi_journeydata_clean!K919="","",F920*(1+R_/EXP(B920)))</f>
        <v>9.4680935203390995</v>
      </c>
      <c r="N920" s="30">
        <f>IF(Taxi_journeydata_clean!K919="","",(M920-F920)/F920)</f>
        <v>1.8284073238059875</v>
      </c>
      <c r="O920" s="31">
        <f>IF(Taxi_journeydata_clean!K919="","",ROUND(ROUNDUP(N920,1),1))</f>
        <v>1.9</v>
      </c>
      <c r="P920" s="32">
        <f>IF(Taxi_journeydata_clean!K919="","",IF(O920&gt;200%,'Taxi_location&amp;demand'!F933,VLOOKUP(O920,'Taxi_location&amp;demand'!$E$5:$F$26,2,FALSE)))</f>
        <v>-0.81810000000000005</v>
      </c>
      <c r="Q920" s="32">
        <f>IF(Taxi_journeydata_clean!K919="","",1+P920)</f>
        <v>0.18189999999999995</v>
      </c>
      <c r="S920" t="str">
        <f>IF(Taxi_journeydata_clean!K919="","",VLOOKUP(Taxi_journeydata_clean!G919,'Taxi_location&amp;demand'!$A$5:$B$269,2,FALSE))</f>
        <v>A</v>
      </c>
      <c r="T920" t="str">
        <f>IF(Taxi_journeydata_clean!K919="","",VLOOKUP(Taxi_journeydata_clean!H919,'Taxi_location&amp;demand'!$A$5:$B$269,2,FALSE))</f>
        <v>A</v>
      </c>
      <c r="U920" t="str">
        <f>IF(Taxi_journeydata_clean!K919="","",IF(OR(S920="A",T920="A"),"Y","N"))</f>
        <v>Y</v>
      </c>
    </row>
    <row r="921" spans="2:21" x14ac:dyDescent="0.35">
      <c r="B921">
        <f>IF(Taxi_journeydata_clean!J920="","",Taxi_journeydata_clean!J920)</f>
        <v>10.89</v>
      </c>
      <c r="C921" s="18">
        <f>IF(Taxi_journeydata_clean!J920="","",Taxi_journeydata_clean!N920)</f>
        <v>23.816666670609266</v>
      </c>
      <c r="D921" s="19">
        <f>IF(Taxi_journeydata_clean!K920="","",Taxi_journeydata_clean!K920)</f>
        <v>32.5</v>
      </c>
      <c r="F921" s="19">
        <f>IF(Taxi_journeydata_clean!K920="","",Constant+Dist_Mult*Fare_analysis!B921+Dur_Mult*Fare_analysis!C921)</f>
        <v>30.114166668125428</v>
      </c>
      <c r="G921" s="19">
        <f>IF(Taxi_journeydata_clean!K920="","",F921*(1+1/EXP(B921)))</f>
        <v>30.114728108889317</v>
      </c>
      <c r="H921" s="30">
        <f>IF(Taxi_journeydata_clean!K920="","",(G921-F921)/F921)</f>
        <v>1.8643742331512548E-5</v>
      </c>
      <c r="I921" s="31">
        <f>IF(Taxi_journeydata_clean!K920="","",ROUND(ROUNDUP(H921,1),1))</f>
        <v>0.1</v>
      </c>
      <c r="J921" s="32">
        <f>IF(Taxi_journeydata_clean!K920="","",IF(I921&gt;200%,'Taxi_location&amp;demand'!F934,VLOOKUP(I921,'Taxi_location&amp;demand'!$E$5:$F$26,2,FALSE)))</f>
        <v>-9.0899999999999991E-3</v>
      </c>
      <c r="K921" s="32">
        <f>IF(Taxi_journeydata_clean!K920="","",1+J921)</f>
        <v>0.99090999999999996</v>
      </c>
      <c r="M921" s="19">
        <f>IF(Taxi_journeydata_clean!K920="","",F921*(1+R_/EXP(B921)))</f>
        <v>30.115623401139018</v>
      </c>
      <c r="N921" s="30">
        <f>IF(Taxi_journeydata_clean!K920="","",(M921-F921)/F921)</f>
        <v>4.8373678396762173E-5</v>
      </c>
      <c r="O921" s="31">
        <f>IF(Taxi_journeydata_clean!K920="","",ROUND(ROUNDUP(N921,1),1))</f>
        <v>0.1</v>
      </c>
      <c r="P921" s="32">
        <f>IF(Taxi_journeydata_clean!K920="","",IF(O921&gt;200%,'Taxi_location&amp;demand'!F934,VLOOKUP(O921,'Taxi_location&amp;demand'!$E$5:$F$26,2,FALSE)))</f>
        <v>-9.0899999999999991E-3</v>
      </c>
      <c r="Q921" s="32">
        <f>IF(Taxi_journeydata_clean!K920="","",1+P921)</f>
        <v>0.99090999999999996</v>
      </c>
      <c r="S921" t="str">
        <f>IF(Taxi_journeydata_clean!K920="","",VLOOKUP(Taxi_journeydata_clean!G920,'Taxi_location&amp;demand'!$A$5:$B$269,2,FALSE))</f>
        <v>Q</v>
      </c>
      <c r="T921" t="str">
        <f>IF(Taxi_journeydata_clean!K920="","",VLOOKUP(Taxi_journeydata_clean!H920,'Taxi_location&amp;demand'!$A$5:$B$269,2,FALSE))</f>
        <v>B</v>
      </c>
      <c r="U921" t="str">
        <f>IF(Taxi_journeydata_clean!K920="","",IF(OR(S921="A",T921="A"),"Y","N"))</f>
        <v>N</v>
      </c>
    </row>
    <row r="922" spans="2:21" x14ac:dyDescent="0.35">
      <c r="B922">
        <f>IF(Taxi_journeydata_clean!J921="","",Taxi_journeydata_clean!J921)</f>
        <v>1.37</v>
      </c>
      <c r="C922" s="18">
        <f>IF(Taxi_journeydata_clean!J921="","",Taxi_journeydata_clean!N921)</f>
        <v>5.1666666695382446</v>
      </c>
      <c r="D922" s="19">
        <f>IF(Taxi_journeydata_clean!K921="","",Taxi_journeydata_clean!K921)</f>
        <v>6.5</v>
      </c>
      <c r="F922" s="19">
        <f>IF(Taxi_journeydata_clean!K921="","",Constant+Dist_Mult*Fare_analysis!B922+Dur_Mult*Fare_analysis!C922)</f>
        <v>6.0776666677291509</v>
      </c>
      <c r="G922" s="19">
        <f>IF(Taxi_journeydata_clean!K921="","",F922*(1+1/EXP(B922)))</f>
        <v>7.6220440658412043</v>
      </c>
      <c r="H922" s="30">
        <f>IF(Taxi_journeydata_clean!K921="","",(G922-F922)/F922)</f>
        <v>0.25410695955280022</v>
      </c>
      <c r="I922" s="31">
        <f>IF(Taxi_journeydata_clean!K921="","",ROUND(ROUNDUP(H922,1),1))</f>
        <v>0.3</v>
      </c>
      <c r="J922" s="32">
        <f>IF(Taxi_journeydata_clean!K921="","",IF(I922&gt;200%,'Taxi_location&amp;demand'!F935,VLOOKUP(I922,'Taxi_location&amp;demand'!$E$5:$F$26,2,FALSE)))</f>
        <v>-3.4340000000000002E-2</v>
      </c>
      <c r="K922" s="32">
        <f>IF(Taxi_journeydata_clean!K921="","",1+J922)</f>
        <v>0.96565999999999996</v>
      </c>
      <c r="M922" s="19">
        <f>IF(Taxi_journeydata_clean!K921="","",F922*(1+R_/EXP(B922)))</f>
        <v>10.084759999696285</v>
      </c>
      <c r="N922" s="30">
        <f>IF(Taxi_journeydata_clean!K921="","",(M922-F922)/F922)</f>
        <v>0.6593144295398381</v>
      </c>
      <c r="O922" s="31">
        <f>IF(Taxi_journeydata_clean!K921="","",ROUND(ROUNDUP(N922,1),1))</f>
        <v>0.7</v>
      </c>
      <c r="P922" s="32">
        <f>IF(Taxi_journeydata_clean!K921="","",IF(O922&gt;200%,'Taxi_location&amp;demand'!F935,VLOOKUP(O922,'Taxi_location&amp;demand'!$E$5:$F$26,2,FALSE)))</f>
        <v>-0.1111</v>
      </c>
      <c r="Q922" s="32">
        <f>IF(Taxi_journeydata_clean!K921="","",1+P922)</f>
        <v>0.88890000000000002</v>
      </c>
      <c r="S922" t="str">
        <f>IF(Taxi_journeydata_clean!K921="","",VLOOKUP(Taxi_journeydata_clean!G921,'Taxi_location&amp;demand'!$A$5:$B$269,2,FALSE))</f>
        <v>A</v>
      </c>
      <c r="T922" t="str">
        <f>IF(Taxi_journeydata_clean!K921="","",VLOOKUP(Taxi_journeydata_clean!H921,'Taxi_location&amp;demand'!$A$5:$B$269,2,FALSE))</f>
        <v>A</v>
      </c>
      <c r="U922" t="str">
        <f>IF(Taxi_journeydata_clean!K921="","",IF(OR(S922="A",T922="A"),"Y","N"))</f>
        <v>Y</v>
      </c>
    </row>
    <row r="923" spans="2:21" x14ac:dyDescent="0.35">
      <c r="B923">
        <f>IF(Taxi_journeydata_clean!J922="","",Taxi_journeydata_clean!J922)</f>
        <v>1.86</v>
      </c>
      <c r="C923" s="18">
        <f>IF(Taxi_journeydata_clean!J922="","",Taxi_journeydata_clean!N922)</f>
        <v>12.18333333148621</v>
      </c>
      <c r="D923" s="19">
        <f>IF(Taxi_journeydata_clean!K922="","",Taxi_journeydata_clean!K922)</f>
        <v>9.5</v>
      </c>
      <c r="F923" s="19">
        <f>IF(Taxi_journeydata_clean!K922="","",Constant+Dist_Mult*Fare_analysis!B923+Dur_Mult*Fare_analysis!C923)</f>
        <v>9.5558333326498968</v>
      </c>
      <c r="G923" s="19">
        <f>IF(Taxi_journeydata_clean!K922="","",F923*(1+1/EXP(B923)))</f>
        <v>11.043415042901692</v>
      </c>
      <c r="H923" s="30">
        <f>IF(Taxi_journeydata_clean!K922="","",(G923-F923)/F923)</f>
        <v>0.15567263036799736</v>
      </c>
      <c r="I923" s="31">
        <f>IF(Taxi_journeydata_clean!K922="","",ROUND(ROUNDUP(H923,1),1))</f>
        <v>0.2</v>
      </c>
      <c r="J923" s="32">
        <f>IF(Taxi_journeydata_clean!K922="","",IF(I923&gt;200%,'Taxi_location&amp;demand'!F936,VLOOKUP(I923,'Taxi_location&amp;demand'!$E$5:$F$26,2,FALSE)))</f>
        <v>-2.1210000000000003E-2</v>
      </c>
      <c r="K923" s="32">
        <f>IF(Taxi_journeydata_clean!K922="","",1+J923)</f>
        <v>0.97879000000000005</v>
      </c>
      <c r="M923" s="19">
        <f>IF(Taxi_journeydata_clean!K922="","",F923*(1+R_/EXP(B923)))</f>
        <v>13.415562670306089</v>
      </c>
      <c r="N923" s="30">
        <f>IF(Taxi_journeydata_clean!K922="","",(M923-F923)/F923)</f>
        <v>0.40391342160274613</v>
      </c>
      <c r="O923" s="31">
        <f>IF(Taxi_journeydata_clean!K922="","",ROUND(ROUNDUP(N923,1),1))</f>
        <v>0.5</v>
      </c>
      <c r="P923" s="32">
        <f>IF(Taxi_journeydata_clean!K922="","",IF(O923&gt;200%,'Taxi_location&amp;demand'!F936,VLOOKUP(O923,'Taxi_location&amp;demand'!$E$5:$F$26,2,FALSE)))</f>
        <v>-6.7670000000000008E-2</v>
      </c>
      <c r="Q923" s="32">
        <f>IF(Taxi_journeydata_clean!K922="","",1+P923)</f>
        <v>0.93232999999999999</v>
      </c>
      <c r="S923" t="str">
        <f>IF(Taxi_journeydata_clean!K922="","",VLOOKUP(Taxi_journeydata_clean!G922,'Taxi_location&amp;demand'!$A$5:$B$269,2,FALSE))</f>
        <v>A</v>
      </c>
      <c r="T923" t="str">
        <f>IF(Taxi_journeydata_clean!K922="","",VLOOKUP(Taxi_journeydata_clean!H922,'Taxi_location&amp;demand'!$A$5:$B$269,2,FALSE))</f>
        <v>A</v>
      </c>
      <c r="U923" t="str">
        <f>IF(Taxi_journeydata_clean!K922="","",IF(OR(S923="A",T923="A"),"Y","N"))</f>
        <v>Y</v>
      </c>
    </row>
    <row r="924" spans="2:21" x14ac:dyDescent="0.35">
      <c r="B924">
        <f>IF(Taxi_journeydata_clean!J923="","",Taxi_journeydata_clean!J923)</f>
        <v>1.1200000000000001</v>
      </c>
      <c r="C924" s="18">
        <f>IF(Taxi_journeydata_clean!J923="","",Taxi_journeydata_clean!N923)</f>
        <v>7.8500000014901161</v>
      </c>
      <c r="D924" s="19">
        <f>IF(Taxi_journeydata_clean!K923="","",Taxi_journeydata_clean!K923)</f>
        <v>7</v>
      </c>
      <c r="F924" s="19">
        <f>IF(Taxi_journeydata_clean!K923="","",Constant+Dist_Mult*Fare_analysis!B924+Dur_Mult*Fare_analysis!C924)</f>
        <v>6.6205000005513437</v>
      </c>
      <c r="G924" s="19">
        <f>IF(Taxi_journeydata_clean!K923="","",F924*(1+1/EXP(B924)))</f>
        <v>8.7806353810330684</v>
      </c>
      <c r="H924" s="30">
        <f>IF(Taxi_journeydata_clean!K923="","",(G924-F924)/F924)</f>
        <v>0.32627979462303941</v>
      </c>
      <c r="I924" s="31">
        <f>IF(Taxi_journeydata_clean!K923="","",ROUND(ROUNDUP(H924,1),1))</f>
        <v>0.4</v>
      </c>
      <c r="J924" s="32">
        <f>IF(Taxi_journeydata_clean!K923="","",IF(I924&gt;200%,'Taxi_location&amp;demand'!F937,VLOOKUP(I924,'Taxi_location&amp;demand'!$E$5:$F$26,2,FALSE)))</f>
        <v>-4.6460000000000001E-2</v>
      </c>
      <c r="K924" s="32">
        <f>IF(Taxi_journeydata_clean!K923="","",1+J924)</f>
        <v>0.95354000000000005</v>
      </c>
      <c r="M924" s="19">
        <f>IF(Taxi_journeydata_clean!K923="","",F924*(1+R_/EXP(B924)))</f>
        <v>12.225259620742685</v>
      </c>
      <c r="N924" s="30">
        <f>IF(Taxi_journeydata_clean!K923="","",(M924-F924)/F924)</f>
        <v>0.84657648511813111</v>
      </c>
      <c r="O924" s="31">
        <f>IF(Taxi_journeydata_clean!K923="","",ROUND(ROUNDUP(N924,1),1))</f>
        <v>0.9</v>
      </c>
      <c r="P924" s="32">
        <f>IF(Taxi_journeydata_clean!K923="","",IF(O924&gt;200%,'Taxi_location&amp;demand'!F937,VLOOKUP(O924,'Taxi_location&amp;demand'!$E$5:$F$26,2,FALSE)))</f>
        <v>-0.19190000000000002</v>
      </c>
      <c r="Q924" s="32">
        <f>IF(Taxi_journeydata_clean!K923="","",1+P924)</f>
        <v>0.80810000000000004</v>
      </c>
      <c r="S924" t="str">
        <f>IF(Taxi_journeydata_clean!K923="","",VLOOKUP(Taxi_journeydata_clean!G923,'Taxi_location&amp;demand'!$A$5:$B$269,2,FALSE))</f>
        <v>A</v>
      </c>
      <c r="T924" t="str">
        <f>IF(Taxi_journeydata_clean!K923="","",VLOOKUP(Taxi_journeydata_clean!H923,'Taxi_location&amp;demand'!$A$5:$B$269,2,FALSE))</f>
        <v>A</v>
      </c>
      <c r="U924" t="str">
        <f>IF(Taxi_journeydata_clean!K923="","",IF(OR(S924="A",T924="A"),"Y","N"))</f>
        <v>Y</v>
      </c>
    </row>
    <row r="925" spans="2:21" x14ac:dyDescent="0.35">
      <c r="B925">
        <f>IF(Taxi_journeydata_clean!J924="","",Taxi_journeydata_clean!J924)</f>
        <v>9.36</v>
      </c>
      <c r="C925" s="18">
        <f>IF(Taxi_journeydata_clean!J924="","",Taxi_journeydata_clean!N924)</f>
        <v>23.500000003259629</v>
      </c>
      <c r="D925" s="19">
        <f>IF(Taxi_journeydata_clean!K924="","",Taxi_journeydata_clean!K924)</f>
        <v>27</v>
      </c>
      <c r="F925" s="19">
        <f>IF(Taxi_journeydata_clean!K924="","",Constant+Dist_Mult*Fare_analysis!B925+Dur_Mult*Fare_analysis!C925)</f>
        <v>27.243000001206063</v>
      </c>
      <c r="G925" s="19">
        <f>IF(Taxi_journeydata_clean!K924="","",F925*(1+1/EXP(B925)))</f>
        <v>27.245345626195494</v>
      </c>
      <c r="H925" s="30">
        <f>IF(Taxi_journeydata_clean!K924="","",(G925-F925)/F925)</f>
        <v>8.610009871626012E-5</v>
      </c>
      <c r="I925" s="31">
        <f>IF(Taxi_journeydata_clean!K924="","",ROUND(ROUNDUP(H925,1),1))</f>
        <v>0.1</v>
      </c>
      <c r="J925" s="32">
        <f>IF(Taxi_journeydata_clean!K924="","",IF(I925&gt;200%,'Taxi_location&amp;demand'!F938,VLOOKUP(I925,'Taxi_location&amp;demand'!$E$5:$F$26,2,FALSE)))</f>
        <v>-9.0899999999999991E-3</v>
      </c>
      <c r="K925" s="32">
        <f>IF(Taxi_journeydata_clean!K924="","",1+J925)</f>
        <v>0.99090999999999996</v>
      </c>
      <c r="M925" s="19">
        <f>IF(Taxi_journeydata_clean!K924="","",F925*(1+R_/EXP(B925)))</f>
        <v>27.249086038379325</v>
      </c>
      <c r="N925" s="30">
        <f>IF(Taxi_journeydata_clean!K924="","",(M925-F925)/F925)</f>
        <v>2.2339820038146251E-4</v>
      </c>
      <c r="O925" s="31">
        <f>IF(Taxi_journeydata_clean!K924="","",ROUND(ROUNDUP(N925,1),1))</f>
        <v>0.1</v>
      </c>
      <c r="P925" s="32">
        <f>IF(Taxi_journeydata_clean!K924="","",IF(O925&gt;200%,'Taxi_location&amp;demand'!F938,VLOOKUP(O925,'Taxi_location&amp;demand'!$E$5:$F$26,2,FALSE)))</f>
        <v>-9.0899999999999991E-3</v>
      </c>
      <c r="Q925" s="32">
        <f>IF(Taxi_journeydata_clean!K924="","",1+P925)</f>
        <v>0.99090999999999996</v>
      </c>
      <c r="S925" t="str">
        <f>IF(Taxi_journeydata_clean!K924="","",VLOOKUP(Taxi_journeydata_clean!G924,'Taxi_location&amp;demand'!$A$5:$B$269,2,FALSE))</f>
        <v>Q</v>
      </c>
      <c r="T925" t="str">
        <f>IF(Taxi_journeydata_clean!K924="","",VLOOKUP(Taxi_journeydata_clean!H924,'Taxi_location&amp;demand'!$A$5:$B$269,2,FALSE))</f>
        <v>U</v>
      </c>
      <c r="U925" t="str">
        <f>IF(Taxi_journeydata_clean!K924="","",IF(OR(S925="A",T925="A"),"Y","N"))</f>
        <v>N</v>
      </c>
    </row>
    <row r="926" spans="2:21" x14ac:dyDescent="0.35">
      <c r="B926">
        <f>IF(Taxi_journeydata_clean!J925="","",Taxi_journeydata_clean!J925)</f>
        <v>1.3</v>
      </c>
      <c r="C926" s="18">
        <f>IF(Taxi_journeydata_clean!J925="","",Taxi_journeydata_clean!N925)</f>
        <v>8.1666666688397527</v>
      </c>
      <c r="D926" s="19">
        <f>IF(Taxi_journeydata_clean!K925="","",Taxi_journeydata_clean!K925)</f>
        <v>7</v>
      </c>
      <c r="F926" s="19">
        <f>IF(Taxi_journeydata_clean!K925="","",Constant+Dist_Mult*Fare_analysis!B926+Dur_Mult*Fare_analysis!C926)</f>
        <v>7.0616666674707087</v>
      </c>
      <c r="G926" s="19">
        <f>IF(Taxi_journeydata_clean!K925="","",F926*(1+1/EXP(B926)))</f>
        <v>8.9861953461650206</v>
      </c>
      <c r="H926" s="30">
        <f>IF(Taxi_journeydata_clean!K925="","",(G926-F926)/F926)</f>
        <v>0.27253179303401248</v>
      </c>
      <c r="I926" s="31">
        <f>IF(Taxi_journeydata_clean!K925="","",ROUND(ROUNDUP(H926,1),1))</f>
        <v>0.3</v>
      </c>
      <c r="J926" s="32">
        <f>IF(Taxi_journeydata_clean!K925="","",IF(I926&gt;200%,'Taxi_location&amp;demand'!F939,VLOOKUP(I926,'Taxi_location&amp;demand'!$E$5:$F$26,2,FALSE)))</f>
        <v>-3.4340000000000002E-2</v>
      </c>
      <c r="K926" s="32">
        <f>IF(Taxi_journeydata_clean!K925="","",1+J926)</f>
        <v>0.96565999999999996</v>
      </c>
      <c r="M926" s="19">
        <f>IF(Taxi_journeydata_clean!K925="","",F926*(1+R_/EXP(B926)))</f>
        <v>12.055113246657154</v>
      </c>
      <c r="N926" s="30">
        <f>IF(Taxi_journeydata_clean!K925="","",(M926-F926)/F926)</f>
        <v>0.70712011970043298</v>
      </c>
      <c r="O926" s="31">
        <f>IF(Taxi_journeydata_clean!K925="","",ROUND(ROUNDUP(N926,1),1))</f>
        <v>0.8</v>
      </c>
      <c r="P926" s="32">
        <f>IF(Taxi_journeydata_clean!K925="","",IF(O926&gt;200%,'Taxi_location&amp;demand'!F939,VLOOKUP(O926,'Taxi_location&amp;demand'!$E$5:$F$26,2,FALSE)))</f>
        <v>-0.1515</v>
      </c>
      <c r="Q926" s="32">
        <f>IF(Taxi_journeydata_clean!K925="","",1+P926)</f>
        <v>0.84850000000000003</v>
      </c>
      <c r="S926" t="str">
        <f>IF(Taxi_journeydata_clean!K925="","",VLOOKUP(Taxi_journeydata_clean!G925,'Taxi_location&amp;demand'!$A$5:$B$269,2,FALSE))</f>
        <v>A</v>
      </c>
      <c r="T926" t="str">
        <f>IF(Taxi_journeydata_clean!K925="","",VLOOKUP(Taxi_journeydata_clean!H925,'Taxi_location&amp;demand'!$A$5:$B$269,2,FALSE))</f>
        <v>A</v>
      </c>
      <c r="U926" t="str">
        <f>IF(Taxi_journeydata_clean!K925="","",IF(OR(S926="A",T926="A"),"Y","N"))</f>
        <v>Y</v>
      </c>
    </row>
    <row r="927" spans="2:21" x14ac:dyDescent="0.35">
      <c r="B927">
        <f>IF(Taxi_journeydata_clean!J926="","",Taxi_journeydata_clean!J926)</f>
        <v>0.6</v>
      </c>
      <c r="C927" s="18">
        <f>IF(Taxi_journeydata_clean!J926="","",Taxi_journeydata_clean!N926)</f>
        <v>5.7500000030267984</v>
      </c>
      <c r="D927" s="19">
        <f>IF(Taxi_journeydata_clean!K926="","",Taxi_journeydata_clean!K926)</f>
        <v>5.5</v>
      </c>
      <c r="F927" s="19">
        <f>IF(Taxi_journeydata_clean!K926="","",Constant+Dist_Mult*Fare_analysis!B927+Dur_Mult*Fare_analysis!C927)</f>
        <v>4.9075000011199155</v>
      </c>
      <c r="G927" s="19">
        <f>IF(Taxi_journeydata_clean!K926="","",F927*(1+1/EXP(B927)))</f>
        <v>7.6007931058659732</v>
      </c>
      <c r="H927" s="30">
        <f>IF(Taxi_journeydata_clean!K926="","",(G927-F927)/F927)</f>
        <v>0.5488116360940265</v>
      </c>
      <c r="I927" s="31">
        <f>IF(Taxi_journeydata_clean!K926="","",ROUND(ROUNDUP(H927,1),1))</f>
        <v>0.6</v>
      </c>
      <c r="J927" s="32">
        <f>IF(Taxi_journeydata_clean!K926="","",IF(I927&gt;200%,'Taxi_location&amp;demand'!F940,VLOOKUP(I927,'Taxi_location&amp;demand'!$E$5:$F$26,2,FALSE)))</f>
        <v>-8.8880000000000001E-2</v>
      </c>
      <c r="K927" s="32">
        <f>IF(Taxi_journeydata_clean!K926="","",1+J927)</f>
        <v>0.91112000000000004</v>
      </c>
      <c r="M927" s="19">
        <f>IF(Taxi_journeydata_clean!K926="","",F927*(1+R_/EXP(B927)))</f>
        <v>11.895608512843902</v>
      </c>
      <c r="N927" s="30">
        <f>IF(Taxi_journeydata_clean!K926="","",(M927-F927)/F927)</f>
        <v>1.4239650555535948</v>
      </c>
      <c r="O927" s="31">
        <f>IF(Taxi_journeydata_clean!K926="","",ROUND(ROUNDUP(N927,1),1))</f>
        <v>1.5</v>
      </c>
      <c r="P927" s="32">
        <f>IF(Taxi_journeydata_clean!K926="","",IF(O927&gt;200%,'Taxi_location&amp;demand'!F940,VLOOKUP(O927,'Taxi_location&amp;demand'!$E$5:$F$26,2,FALSE)))</f>
        <v>-0.60599999999999998</v>
      </c>
      <c r="Q927" s="32">
        <f>IF(Taxi_journeydata_clean!K926="","",1+P927)</f>
        <v>0.39400000000000002</v>
      </c>
      <c r="S927" t="str">
        <f>IF(Taxi_journeydata_clean!K926="","",VLOOKUP(Taxi_journeydata_clean!G926,'Taxi_location&amp;demand'!$A$5:$B$269,2,FALSE))</f>
        <v>A</v>
      </c>
      <c r="T927" t="str">
        <f>IF(Taxi_journeydata_clean!K926="","",VLOOKUP(Taxi_journeydata_clean!H926,'Taxi_location&amp;demand'!$A$5:$B$269,2,FALSE))</f>
        <v>A</v>
      </c>
      <c r="U927" t="str">
        <f>IF(Taxi_journeydata_clean!K926="","",IF(OR(S927="A",T927="A"),"Y","N"))</f>
        <v>Y</v>
      </c>
    </row>
    <row r="928" spans="2:21" x14ac:dyDescent="0.35">
      <c r="B928">
        <f>IF(Taxi_journeydata_clean!J927="","",Taxi_journeydata_clean!J927)</f>
        <v>1.5</v>
      </c>
      <c r="C928" s="18">
        <f>IF(Taxi_journeydata_clean!J927="","",Taxi_journeydata_clean!N927)</f>
        <v>10.916666662087664</v>
      </c>
      <c r="D928" s="19">
        <f>IF(Taxi_journeydata_clean!K927="","",Taxi_journeydata_clean!K927)</f>
        <v>9</v>
      </c>
      <c r="F928" s="19">
        <f>IF(Taxi_journeydata_clean!K927="","",Constant+Dist_Mult*Fare_analysis!B928+Dur_Mult*Fare_analysis!C928)</f>
        <v>8.4391666649724364</v>
      </c>
      <c r="G928" s="19">
        <f>IF(Taxi_journeydata_clean!K927="","",F928*(1+1/EXP(B928)))</f>
        <v>10.322199274447026</v>
      </c>
      <c r="H928" s="30">
        <f>IF(Taxi_journeydata_clean!K927="","",(G928-F928)/F928)</f>
        <v>0.22313016014842979</v>
      </c>
      <c r="I928" s="31">
        <f>IF(Taxi_journeydata_clean!K927="","",ROUND(ROUNDUP(H928,1),1))</f>
        <v>0.3</v>
      </c>
      <c r="J928" s="32">
        <f>IF(Taxi_journeydata_clean!K927="","",IF(I928&gt;200%,'Taxi_location&amp;demand'!F941,VLOOKUP(I928,'Taxi_location&amp;demand'!$E$5:$F$26,2,FALSE)))</f>
        <v>-3.4340000000000002E-2</v>
      </c>
      <c r="K928" s="32">
        <f>IF(Taxi_journeydata_clean!K927="","",1+J928)</f>
        <v>0.96565999999999996</v>
      </c>
      <c r="M928" s="19">
        <f>IF(Taxi_journeydata_clean!K927="","",F928*(1+R_/EXP(B928)))</f>
        <v>13.324946152891899</v>
      </c>
      <c r="N928" s="30">
        <f>IF(Taxi_journeydata_clean!K927="","",(M928-F928)/F928)</f>
        <v>0.57894098811892825</v>
      </c>
      <c r="O928" s="31">
        <f>IF(Taxi_journeydata_clean!K927="","",ROUND(ROUNDUP(N928,1),1))</f>
        <v>0.6</v>
      </c>
      <c r="P928" s="32">
        <f>IF(Taxi_journeydata_clean!K927="","",IF(O928&gt;200%,'Taxi_location&amp;demand'!F941,VLOOKUP(O928,'Taxi_location&amp;demand'!$E$5:$F$26,2,FALSE)))</f>
        <v>-8.8880000000000001E-2</v>
      </c>
      <c r="Q928" s="32">
        <f>IF(Taxi_journeydata_clean!K927="","",1+P928)</f>
        <v>0.91112000000000004</v>
      </c>
      <c r="S928" t="str">
        <f>IF(Taxi_journeydata_clean!K927="","",VLOOKUP(Taxi_journeydata_clean!G927,'Taxi_location&amp;demand'!$A$5:$B$269,2,FALSE))</f>
        <v>A</v>
      </c>
      <c r="T928" t="str">
        <f>IF(Taxi_journeydata_clean!K927="","",VLOOKUP(Taxi_journeydata_clean!H927,'Taxi_location&amp;demand'!$A$5:$B$269,2,FALSE))</f>
        <v>A</v>
      </c>
      <c r="U928" t="str">
        <f>IF(Taxi_journeydata_clean!K927="","",IF(OR(S928="A",T928="A"),"Y","N"))</f>
        <v>Y</v>
      </c>
    </row>
    <row r="929" spans="2:21" x14ac:dyDescent="0.35">
      <c r="B929">
        <f>IF(Taxi_journeydata_clean!J928="","",Taxi_journeydata_clean!J928)</f>
        <v>1.07</v>
      </c>
      <c r="C929" s="18">
        <f>IF(Taxi_journeydata_clean!J928="","",Taxi_journeydata_clean!N928)</f>
        <v>7.0500000030733645</v>
      </c>
      <c r="D929" s="19">
        <f>IF(Taxi_journeydata_clean!K928="","",Taxi_journeydata_clean!K928)</f>
        <v>6.5</v>
      </c>
      <c r="F929" s="19">
        <f>IF(Taxi_journeydata_clean!K928="","",Constant+Dist_Mult*Fare_analysis!B929+Dur_Mult*Fare_analysis!C929)</f>
        <v>6.2345000011371452</v>
      </c>
      <c r="G929" s="19">
        <f>IF(Taxi_journeydata_clean!K928="","",F929*(1+1/EXP(B929)))</f>
        <v>8.3729866033741231</v>
      </c>
      <c r="H929" s="30">
        <f>IF(Taxi_journeydata_clean!K928="","",(G929-F929)/F929)</f>
        <v>0.3430085174187068</v>
      </c>
      <c r="I929" s="31">
        <f>IF(Taxi_journeydata_clean!K928="","",ROUND(ROUNDUP(H929,1),1))</f>
        <v>0.4</v>
      </c>
      <c r="J929" s="32">
        <f>IF(Taxi_journeydata_clean!K928="","",IF(I929&gt;200%,'Taxi_location&amp;demand'!F942,VLOOKUP(I929,'Taxi_location&amp;demand'!$E$5:$F$26,2,FALSE)))</f>
        <v>-4.6460000000000001E-2</v>
      </c>
      <c r="K929" s="32">
        <f>IF(Taxi_journeydata_clean!K928="","",1+J929)</f>
        <v>0.95354000000000005</v>
      </c>
      <c r="M929" s="19">
        <f>IF(Taxi_journeydata_clean!K928="","",F929*(1+R_/EXP(B929)))</f>
        <v>11.783088976086066</v>
      </c>
      <c r="N929" s="30">
        <f>IF(Taxi_journeydata_clean!K928="","",(M929-F929)/F929)</f>
        <v>0.88998138967629847</v>
      </c>
      <c r="O929" s="31">
        <f>IF(Taxi_journeydata_clean!K928="","",ROUND(ROUNDUP(N929,1),1))</f>
        <v>0.9</v>
      </c>
      <c r="P929" s="32">
        <f>IF(Taxi_journeydata_clean!K928="","",IF(O929&gt;200%,'Taxi_location&amp;demand'!F942,VLOOKUP(O929,'Taxi_location&amp;demand'!$E$5:$F$26,2,FALSE)))</f>
        <v>-0.19190000000000002</v>
      </c>
      <c r="Q929" s="32">
        <f>IF(Taxi_journeydata_clean!K928="","",1+P929)</f>
        <v>0.80810000000000004</v>
      </c>
      <c r="S929" t="str">
        <f>IF(Taxi_journeydata_clean!K928="","",VLOOKUP(Taxi_journeydata_clean!G928,'Taxi_location&amp;demand'!$A$5:$B$269,2,FALSE))</f>
        <v>A</v>
      </c>
      <c r="T929" t="str">
        <f>IF(Taxi_journeydata_clean!K928="","",VLOOKUP(Taxi_journeydata_clean!H928,'Taxi_location&amp;demand'!$A$5:$B$269,2,FALSE))</f>
        <v>A</v>
      </c>
      <c r="U929" t="str">
        <f>IF(Taxi_journeydata_clean!K928="","",IF(OR(S929="A",T929="A"),"Y","N"))</f>
        <v>Y</v>
      </c>
    </row>
    <row r="930" spans="2:21" x14ac:dyDescent="0.35">
      <c r="B930">
        <f>IF(Taxi_journeydata_clean!J929="","",Taxi_journeydata_clean!J929)</f>
        <v>0.83</v>
      </c>
      <c r="C930" s="18">
        <f>IF(Taxi_journeydata_clean!J929="","",Taxi_journeydata_clean!N929)</f>
        <v>4.2666666687000543</v>
      </c>
      <c r="D930" s="19">
        <f>IF(Taxi_journeydata_clean!K929="","",Taxi_journeydata_clean!K929)</f>
        <v>5</v>
      </c>
      <c r="F930" s="19">
        <f>IF(Taxi_journeydata_clean!K929="","",Constant+Dist_Mult*Fare_analysis!B930+Dur_Mult*Fare_analysis!C930)</f>
        <v>4.7726666674190206</v>
      </c>
      <c r="G930" s="19">
        <f>IF(Taxi_journeydata_clean!K929="","",F930*(1+1/EXP(B930)))</f>
        <v>6.8537845615976671</v>
      </c>
      <c r="H930" s="30">
        <f>IF(Taxi_journeydata_clean!K929="","",(G930-F930)/F930)</f>
        <v>0.43604928632153578</v>
      </c>
      <c r="I930" s="31">
        <f>IF(Taxi_journeydata_clean!K929="","",ROUND(ROUNDUP(H930,1),1))</f>
        <v>0.5</v>
      </c>
      <c r="J930" s="32">
        <f>IF(Taxi_journeydata_clean!K929="","",IF(I930&gt;200%,'Taxi_location&amp;demand'!F943,VLOOKUP(I930,'Taxi_location&amp;demand'!$E$5:$F$26,2,FALSE)))</f>
        <v>-6.7670000000000008E-2</v>
      </c>
      <c r="K930" s="32">
        <f>IF(Taxi_journeydata_clean!K929="","",1+J930)</f>
        <v>0.93232999999999999</v>
      </c>
      <c r="M930" s="19">
        <f>IF(Taxi_journeydata_clean!K929="","",F930*(1+R_/EXP(B930)))</f>
        <v>10.172404870655582</v>
      </c>
      <c r="N930" s="30">
        <f>IF(Taxi_journeydata_clean!K929="","",(M930-F930)/F930)</f>
        <v>1.131388085427858</v>
      </c>
      <c r="O930" s="31">
        <f>IF(Taxi_journeydata_clean!K929="","",ROUND(ROUNDUP(N930,1),1))</f>
        <v>1.2</v>
      </c>
      <c r="P930" s="32">
        <f>IF(Taxi_journeydata_clean!K929="","",IF(O930&gt;200%,'Taxi_location&amp;demand'!F943,VLOOKUP(O930,'Taxi_location&amp;demand'!$E$5:$F$26,2,FALSE)))</f>
        <v>-0.42419999999999997</v>
      </c>
      <c r="Q930" s="32">
        <f>IF(Taxi_journeydata_clean!K929="","",1+P930)</f>
        <v>0.57580000000000009</v>
      </c>
      <c r="S930" t="str">
        <f>IF(Taxi_journeydata_clean!K929="","",VLOOKUP(Taxi_journeydata_clean!G929,'Taxi_location&amp;demand'!$A$5:$B$269,2,FALSE))</f>
        <v>A</v>
      </c>
      <c r="T930" t="str">
        <f>IF(Taxi_journeydata_clean!K929="","",VLOOKUP(Taxi_journeydata_clean!H929,'Taxi_location&amp;demand'!$A$5:$B$269,2,FALSE))</f>
        <v>A</v>
      </c>
      <c r="U930" t="str">
        <f>IF(Taxi_journeydata_clean!K929="","",IF(OR(S930="A",T930="A"),"Y","N"))</f>
        <v>Y</v>
      </c>
    </row>
    <row r="931" spans="2:21" x14ac:dyDescent="0.35">
      <c r="B931">
        <f>IF(Taxi_journeydata_clean!J930="","",Taxi_journeydata_clean!J930)</f>
        <v>4.2699999999999996</v>
      </c>
      <c r="C931" s="18">
        <f>IF(Taxi_journeydata_clean!J930="","",Taxi_journeydata_clean!N930)</f>
        <v>20.033333332976326</v>
      </c>
      <c r="D931" s="19">
        <f>IF(Taxi_journeydata_clean!K930="","",Taxi_journeydata_clean!K930)</f>
        <v>17.5</v>
      </c>
      <c r="F931" s="19">
        <f>IF(Taxi_journeydata_clean!K930="","",Constant+Dist_Mult*Fare_analysis!B931+Dur_Mult*Fare_analysis!C931)</f>
        <v>16.798333333201242</v>
      </c>
      <c r="G931" s="19">
        <f>IF(Taxi_journeydata_clean!K930="","",F931*(1+1/EXP(B931)))</f>
        <v>17.033203987203557</v>
      </c>
      <c r="H931" s="30">
        <f>IF(Taxi_journeydata_clean!K930="","",(G931-F931)/F931)</f>
        <v>1.3981783153338307E-2</v>
      </c>
      <c r="I931" s="31">
        <f>IF(Taxi_journeydata_clean!K930="","",ROUND(ROUNDUP(H931,1),1))</f>
        <v>0.1</v>
      </c>
      <c r="J931" s="32">
        <f>IF(Taxi_journeydata_clean!K930="","",IF(I931&gt;200%,'Taxi_location&amp;demand'!F944,VLOOKUP(I931,'Taxi_location&amp;demand'!$E$5:$F$26,2,FALSE)))</f>
        <v>-9.0899999999999991E-3</v>
      </c>
      <c r="K931" s="32">
        <f>IF(Taxi_journeydata_clean!K930="","",1+J931)</f>
        <v>0.99090999999999996</v>
      </c>
      <c r="M931" s="19">
        <f>IF(Taxi_journeydata_clean!K930="","",F931*(1+R_/EXP(B931)))</f>
        <v>17.407736599966189</v>
      </c>
      <c r="N931" s="30">
        <f>IF(Taxi_journeydata_clean!K930="","",(M931-F931)/F931)</f>
        <v>3.6277602942935118E-2</v>
      </c>
      <c r="O931" s="31">
        <f>IF(Taxi_journeydata_clean!K930="","",ROUND(ROUNDUP(N931,1),1))</f>
        <v>0.1</v>
      </c>
      <c r="P931" s="32">
        <f>IF(Taxi_journeydata_clean!K930="","",IF(O931&gt;200%,'Taxi_location&amp;demand'!F944,VLOOKUP(O931,'Taxi_location&amp;demand'!$E$5:$F$26,2,FALSE)))</f>
        <v>-9.0899999999999991E-3</v>
      </c>
      <c r="Q931" s="32">
        <f>IF(Taxi_journeydata_clean!K930="","",1+P931)</f>
        <v>0.99090999999999996</v>
      </c>
      <c r="S931" t="str">
        <f>IF(Taxi_journeydata_clean!K930="","",VLOOKUP(Taxi_journeydata_clean!G930,'Taxi_location&amp;demand'!$A$5:$B$269,2,FALSE))</f>
        <v>Q</v>
      </c>
      <c r="T931" t="str">
        <f>IF(Taxi_journeydata_clean!K930="","",VLOOKUP(Taxi_journeydata_clean!H930,'Taxi_location&amp;demand'!$A$5:$B$269,2,FALSE))</f>
        <v>Q</v>
      </c>
      <c r="U931" t="str">
        <f>IF(Taxi_journeydata_clean!K930="","",IF(OR(S931="A",T931="A"),"Y","N"))</f>
        <v>N</v>
      </c>
    </row>
    <row r="932" spans="2:21" x14ac:dyDescent="0.35">
      <c r="B932">
        <f>IF(Taxi_journeydata_clean!J931="","",Taxi_journeydata_clean!J931)</f>
        <v>0.96</v>
      </c>
      <c r="C932" s="18">
        <f>IF(Taxi_journeydata_clean!J931="","",Taxi_journeydata_clean!N931)</f>
        <v>6.4666666695848107</v>
      </c>
      <c r="D932" s="19">
        <f>IF(Taxi_journeydata_clean!K931="","",Taxi_journeydata_clean!K931)</f>
        <v>6</v>
      </c>
      <c r="F932" s="19">
        <f>IF(Taxi_journeydata_clean!K931="","",Constant+Dist_Mult*Fare_analysis!B932+Dur_Mult*Fare_analysis!C932)</f>
        <v>5.8206666677463801</v>
      </c>
      <c r="G932" s="19">
        <f>IF(Taxi_journeydata_clean!K931="","",F932*(1+1/EXP(B932)))</f>
        <v>8.0493585264589296</v>
      </c>
      <c r="H932" s="30">
        <f>IF(Taxi_journeydata_clean!K931="","",(G932-F932)/F932)</f>
        <v>0.38289288597511195</v>
      </c>
      <c r="I932" s="31">
        <f>IF(Taxi_journeydata_clean!K931="","",ROUND(ROUNDUP(H932,1),1))</f>
        <v>0.4</v>
      </c>
      <c r="J932" s="32">
        <f>IF(Taxi_journeydata_clean!K931="","",IF(I932&gt;200%,'Taxi_location&amp;demand'!F945,VLOOKUP(I932,'Taxi_location&amp;demand'!$E$5:$F$26,2,FALSE)))</f>
        <v>-4.6460000000000001E-2</v>
      </c>
      <c r="K932" s="32">
        <f>IF(Taxi_journeydata_clean!K931="","",1+J932)</f>
        <v>0.95354000000000005</v>
      </c>
      <c r="M932" s="19">
        <f>IF(Taxi_journeydata_clean!K931="","",F932*(1+R_/EXP(B932)))</f>
        <v>11.603305222916772</v>
      </c>
      <c r="N932" s="30">
        <f>IF(Taxi_journeydata_clean!K931="","",(M932-F932)/F932)</f>
        <v>0.99346670841216345</v>
      </c>
      <c r="O932" s="31">
        <f>IF(Taxi_journeydata_clean!K931="","",ROUND(ROUNDUP(N932,1),1))</f>
        <v>1</v>
      </c>
      <c r="P932" s="32">
        <f>IF(Taxi_journeydata_clean!K931="","",IF(O932&gt;200%,'Taxi_location&amp;demand'!F945,VLOOKUP(O932,'Taxi_location&amp;demand'!$E$5:$F$26,2,FALSE)))</f>
        <v>-0.28280000000000005</v>
      </c>
      <c r="Q932" s="32">
        <f>IF(Taxi_journeydata_clean!K931="","",1+P932)</f>
        <v>0.71719999999999995</v>
      </c>
      <c r="S932" t="str">
        <f>IF(Taxi_journeydata_clean!K931="","",VLOOKUP(Taxi_journeydata_clean!G931,'Taxi_location&amp;demand'!$A$5:$B$269,2,FALSE))</f>
        <v>Q</v>
      </c>
      <c r="T932" t="str">
        <f>IF(Taxi_journeydata_clean!K931="","",VLOOKUP(Taxi_journeydata_clean!H931,'Taxi_location&amp;demand'!$A$5:$B$269,2,FALSE))</f>
        <v>Q</v>
      </c>
      <c r="U932" t="str">
        <f>IF(Taxi_journeydata_clean!K931="","",IF(OR(S932="A",T932="A"),"Y","N"))</f>
        <v>N</v>
      </c>
    </row>
    <row r="933" spans="2:21" x14ac:dyDescent="0.35">
      <c r="B933">
        <f>IF(Taxi_journeydata_clean!J932="","",Taxi_journeydata_clean!J932)</f>
        <v>3.63</v>
      </c>
      <c r="C933" s="18">
        <f>IF(Taxi_journeydata_clean!J932="","",Taxi_journeydata_clean!N932)</f>
        <v>21.216666670516133</v>
      </c>
      <c r="D933" s="19">
        <f>IF(Taxi_journeydata_clean!K932="","",Taxi_journeydata_clean!K932)</f>
        <v>16</v>
      </c>
      <c r="F933" s="19">
        <f>IF(Taxi_journeydata_clean!K932="","",Constant+Dist_Mult*Fare_analysis!B933+Dur_Mult*Fare_analysis!C933)</f>
        <v>16.084166668090969</v>
      </c>
      <c r="G933" s="19">
        <f>IF(Taxi_journeydata_clean!K932="","",F933*(1+1/EXP(B933)))</f>
        <v>16.510657397525456</v>
      </c>
      <c r="H933" s="30">
        <f>IF(Taxi_journeydata_clean!K932="","",(G933-F933)/F933)</f>
        <v>2.6516184408894063E-2</v>
      </c>
      <c r="I933" s="31">
        <f>IF(Taxi_journeydata_clean!K932="","",ROUND(ROUNDUP(H933,1),1))</f>
        <v>0.1</v>
      </c>
      <c r="J933" s="32">
        <f>IF(Taxi_journeydata_clean!K932="","",IF(I933&gt;200%,'Taxi_location&amp;demand'!F946,VLOOKUP(I933,'Taxi_location&amp;demand'!$E$5:$F$26,2,FALSE)))</f>
        <v>-9.0899999999999991E-3</v>
      </c>
      <c r="K933" s="32">
        <f>IF(Taxi_journeydata_clean!K932="","",1+J933)</f>
        <v>0.99090999999999996</v>
      </c>
      <c r="M933" s="19">
        <f>IF(Taxi_journeydata_clean!K932="","",F933*(1+R_/EXP(B933)))</f>
        <v>17.190753801619287</v>
      </c>
      <c r="N933" s="30">
        <f>IF(Taxi_journeydata_clean!K932="","",(M933-F933)/F933)</f>
        <v>6.8799780328293453E-2</v>
      </c>
      <c r="O933" s="31">
        <f>IF(Taxi_journeydata_clean!K932="","",ROUND(ROUNDUP(N933,1),1))</f>
        <v>0.1</v>
      </c>
      <c r="P933" s="32">
        <f>IF(Taxi_journeydata_clean!K932="","",IF(O933&gt;200%,'Taxi_location&amp;demand'!F946,VLOOKUP(O933,'Taxi_location&amp;demand'!$E$5:$F$26,2,FALSE)))</f>
        <v>-9.0899999999999991E-3</v>
      </c>
      <c r="Q933" s="32">
        <f>IF(Taxi_journeydata_clean!K932="","",1+P933)</f>
        <v>0.99090999999999996</v>
      </c>
      <c r="S933" t="str">
        <f>IF(Taxi_journeydata_clean!K932="","",VLOOKUP(Taxi_journeydata_clean!G932,'Taxi_location&amp;demand'!$A$5:$B$269,2,FALSE))</f>
        <v>B</v>
      </c>
      <c r="T933" t="str">
        <f>IF(Taxi_journeydata_clean!K932="","",VLOOKUP(Taxi_journeydata_clean!H932,'Taxi_location&amp;demand'!$A$5:$B$269,2,FALSE))</f>
        <v>B</v>
      </c>
      <c r="U933" t="str">
        <f>IF(Taxi_journeydata_clean!K932="","",IF(OR(S933="A",T933="A"),"Y","N"))</f>
        <v>N</v>
      </c>
    </row>
    <row r="934" spans="2:21" x14ac:dyDescent="0.35">
      <c r="B934">
        <f>IF(Taxi_journeydata_clean!J933="","",Taxi_journeydata_clean!J933)</f>
        <v>1.02</v>
      </c>
      <c r="C934" s="18">
        <f>IF(Taxi_journeydata_clean!J933="","",Taxi_journeydata_clean!N933)</f>
        <v>5.4000000050291419</v>
      </c>
      <c r="D934" s="19">
        <f>IF(Taxi_journeydata_clean!K933="","",Taxi_journeydata_clean!K933)</f>
        <v>6</v>
      </c>
      <c r="F934" s="19">
        <f>IF(Taxi_journeydata_clean!K933="","",Constant+Dist_Mult*Fare_analysis!B934+Dur_Mult*Fare_analysis!C934)</f>
        <v>5.5340000018607824</v>
      </c>
      <c r="G934" s="19">
        <f>IF(Taxi_journeydata_clean!K933="","",F934*(1+1/EXP(B934)))</f>
        <v>7.529532401449587</v>
      </c>
      <c r="H934" s="30">
        <f>IF(Taxi_journeydata_clean!K933="","",(G934-F934)/F934)</f>
        <v>0.36059494017307842</v>
      </c>
      <c r="I934" s="31">
        <f>IF(Taxi_journeydata_clean!K933="","",ROUND(ROUNDUP(H934,1),1))</f>
        <v>0.4</v>
      </c>
      <c r="J934" s="32">
        <f>IF(Taxi_journeydata_clean!K933="","",IF(I934&gt;200%,'Taxi_location&amp;demand'!F947,VLOOKUP(I934,'Taxi_location&amp;demand'!$E$5:$F$26,2,FALSE)))</f>
        <v>-4.6460000000000001E-2</v>
      </c>
      <c r="K934" s="32">
        <f>IF(Taxi_journeydata_clean!K933="","",1+J934)</f>
        <v>0.95354000000000005</v>
      </c>
      <c r="M934" s="19">
        <f>IF(Taxi_journeydata_clean!K933="","",F934*(1+R_/EXP(B934)))</f>
        <v>10.711675213821177</v>
      </c>
      <c r="N934" s="30">
        <f>IF(Taxi_journeydata_clean!K933="","",(M934-F934)/F934)</f>
        <v>0.93561171127926002</v>
      </c>
      <c r="O934" s="31">
        <f>IF(Taxi_journeydata_clean!K933="","",ROUND(ROUNDUP(N934,1),1))</f>
        <v>1</v>
      </c>
      <c r="P934" s="32">
        <f>IF(Taxi_journeydata_clean!K933="","",IF(O934&gt;200%,'Taxi_location&amp;demand'!F947,VLOOKUP(O934,'Taxi_location&amp;demand'!$E$5:$F$26,2,FALSE)))</f>
        <v>-0.28280000000000005</v>
      </c>
      <c r="Q934" s="32">
        <f>IF(Taxi_journeydata_clean!K933="","",1+P934)</f>
        <v>0.71719999999999995</v>
      </c>
      <c r="S934" t="str">
        <f>IF(Taxi_journeydata_clean!K933="","",VLOOKUP(Taxi_journeydata_clean!G933,'Taxi_location&amp;demand'!$A$5:$B$269,2,FALSE))</f>
        <v>A</v>
      </c>
      <c r="T934" t="str">
        <f>IF(Taxi_journeydata_clean!K933="","",VLOOKUP(Taxi_journeydata_clean!H933,'Taxi_location&amp;demand'!$A$5:$B$269,2,FALSE))</f>
        <v>A</v>
      </c>
      <c r="U934" t="str">
        <f>IF(Taxi_journeydata_clean!K933="","",IF(OR(S934="A",T934="A"),"Y","N"))</f>
        <v>Y</v>
      </c>
    </row>
    <row r="935" spans="2:21" x14ac:dyDescent="0.35">
      <c r="B935">
        <f>IF(Taxi_journeydata_clean!J934="","",Taxi_journeydata_clean!J934)</f>
        <v>0.8</v>
      </c>
      <c r="C935" s="18">
        <f>IF(Taxi_journeydata_clean!J934="","",Taxi_journeydata_clean!N934)</f>
        <v>6.2333333340939134</v>
      </c>
      <c r="D935" s="19">
        <f>IF(Taxi_journeydata_clean!K934="","",Taxi_journeydata_clean!K934)</f>
        <v>6</v>
      </c>
      <c r="F935" s="19">
        <f>IF(Taxi_journeydata_clean!K934="","",Constant+Dist_Mult*Fare_analysis!B935+Dur_Mult*Fare_analysis!C935)</f>
        <v>5.4463333336147475</v>
      </c>
      <c r="G935" s="19">
        <f>IF(Taxi_journeydata_clean!K934="","",F935*(1+1/EXP(B935)))</f>
        <v>7.8935286486449563</v>
      </c>
      <c r="H935" s="30">
        <f>IF(Taxi_journeydata_clean!K934="","",(G935-F935)/F935)</f>
        <v>0.44932896411722162</v>
      </c>
      <c r="I935" s="31">
        <f>IF(Taxi_journeydata_clean!K934="","",ROUND(ROUNDUP(H935,1),1))</f>
        <v>0.5</v>
      </c>
      <c r="J935" s="32">
        <f>IF(Taxi_journeydata_clean!K934="","",IF(I935&gt;200%,'Taxi_location&amp;demand'!F948,VLOOKUP(I935,'Taxi_location&amp;demand'!$E$5:$F$26,2,FALSE)))</f>
        <v>-6.7670000000000008E-2</v>
      </c>
      <c r="K935" s="32">
        <f>IF(Taxi_journeydata_clean!K934="","",1+J935)</f>
        <v>0.93232999999999999</v>
      </c>
      <c r="M935" s="19">
        <f>IF(Taxi_journeydata_clean!K934="","",F935*(1+R_/EXP(B935)))</f>
        <v>11.795908276155615</v>
      </c>
      <c r="N935" s="30">
        <f>IF(Taxi_journeydata_clean!K934="","",(M935-F935)/F935)</f>
        <v>1.1658439822901245</v>
      </c>
      <c r="O935" s="31">
        <f>IF(Taxi_journeydata_clean!K934="","",ROUND(ROUNDUP(N935,1),1))</f>
        <v>1.2</v>
      </c>
      <c r="P935" s="32">
        <f>IF(Taxi_journeydata_clean!K934="","",IF(O935&gt;200%,'Taxi_location&amp;demand'!F948,VLOOKUP(O935,'Taxi_location&amp;demand'!$E$5:$F$26,2,FALSE)))</f>
        <v>-0.42419999999999997</v>
      </c>
      <c r="Q935" s="32">
        <f>IF(Taxi_journeydata_clean!K934="","",1+P935)</f>
        <v>0.57580000000000009</v>
      </c>
      <c r="S935" t="str">
        <f>IF(Taxi_journeydata_clean!K934="","",VLOOKUP(Taxi_journeydata_clean!G934,'Taxi_location&amp;demand'!$A$5:$B$269,2,FALSE))</f>
        <v>A</v>
      </c>
      <c r="T935" t="str">
        <f>IF(Taxi_journeydata_clean!K934="","",VLOOKUP(Taxi_journeydata_clean!H934,'Taxi_location&amp;demand'!$A$5:$B$269,2,FALSE))</f>
        <v>A</v>
      </c>
      <c r="U935" t="str">
        <f>IF(Taxi_journeydata_clean!K934="","",IF(OR(S935="A",T935="A"),"Y","N"))</f>
        <v>Y</v>
      </c>
    </row>
    <row r="936" spans="2:21" x14ac:dyDescent="0.35">
      <c r="B936">
        <f>IF(Taxi_journeydata_clean!J935="","",Taxi_journeydata_clean!J935)</f>
        <v>1.0900000000000001</v>
      </c>
      <c r="C936" s="18">
        <f>IF(Taxi_journeydata_clean!J935="","",Taxi_journeydata_clean!N935)</f>
        <v>12.11666667019017</v>
      </c>
      <c r="D936" s="19">
        <f>IF(Taxi_journeydata_clean!K935="","",Taxi_journeydata_clean!K935)</f>
        <v>7.5</v>
      </c>
      <c r="F936" s="19">
        <f>IF(Taxi_journeydata_clean!K935="","",Constant+Dist_Mult*Fare_analysis!B936+Dur_Mult*Fare_analysis!C936)</f>
        <v>8.1451666679703632</v>
      </c>
      <c r="G936" s="19">
        <f>IF(Taxi_journeydata_clean!K935="","",F936*(1+1/EXP(B936)))</f>
        <v>10.883706045732316</v>
      </c>
      <c r="H936" s="30">
        <f>IF(Taxi_journeydata_clean!K935="","",(G936-F936)/F936)</f>
        <v>0.33621649370673345</v>
      </c>
      <c r="I936" s="31">
        <f>IF(Taxi_journeydata_clean!K935="","",ROUND(ROUNDUP(H936,1),1))</f>
        <v>0.4</v>
      </c>
      <c r="J936" s="32">
        <f>IF(Taxi_journeydata_clean!K935="","",IF(I936&gt;200%,'Taxi_location&amp;demand'!F949,VLOOKUP(I936,'Taxi_location&amp;demand'!$E$5:$F$26,2,FALSE)))</f>
        <v>-4.6460000000000001E-2</v>
      </c>
      <c r="K936" s="32">
        <f>IF(Taxi_journeydata_clean!K935="","",1+J936)</f>
        <v>0.95354000000000005</v>
      </c>
      <c r="M936" s="19">
        <f>IF(Taxi_journeydata_clean!K935="","",F936*(1+R_/EXP(B936)))</f>
        <v>15.250672675358294</v>
      </c>
      <c r="N936" s="30">
        <f>IF(Taxi_journeydata_clean!K935="","",(M936-F936)/F936)</f>
        <v>0.87235857742841028</v>
      </c>
      <c r="O936" s="31">
        <f>IF(Taxi_journeydata_clean!K935="","",ROUND(ROUNDUP(N936,1),1))</f>
        <v>0.9</v>
      </c>
      <c r="P936" s="32">
        <f>IF(Taxi_journeydata_clean!K935="","",IF(O936&gt;200%,'Taxi_location&amp;demand'!F949,VLOOKUP(O936,'Taxi_location&amp;demand'!$E$5:$F$26,2,FALSE)))</f>
        <v>-0.19190000000000002</v>
      </c>
      <c r="Q936" s="32">
        <f>IF(Taxi_journeydata_clean!K935="","",1+P936)</f>
        <v>0.80810000000000004</v>
      </c>
      <c r="S936" t="str">
        <f>IF(Taxi_journeydata_clean!K935="","",VLOOKUP(Taxi_journeydata_clean!G935,'Taxi_location&amp;demand'!$A$5:$B$269,2,FALSE))</f>
        <v>B</v>
      </c>
      <c r="T936" t="str">
        <f>IF(Taxi_journeydata_clean!K935="","",VLOOKUP(Taxi_journeydata_clean!H935,'Taxi_location&amp;demand'!$A$5:$B$269,2,FALSE))</f>
        <v>B</v>
      </c>
      <c r="U936" t="str">
        <f>IF(Taxi_journeydata_clean!K935="","",IF(OR(S936="A",T936="A"),"Y","N"))</f>
        <v>N</v>
      </c>
    </row>
    <row r="937" spans="2:21" x14ac:dyDescent="0.35">
      <c r="B937">
        <f>IF(Taxi_journeydata_clean!J936="","",Taxi_journeydata_clean!J936)</f>
        <v>9.4</v>
      </c>
      <c r="C937" s="18">
        <f>IF(Taxi_journeydata_clean!J936="","",Taxi_journeydata_clean!N936)</f>
        <v>47.616666670655832</v>
      </c>
      <c r="D937" s="19">
        <f>IF(Taxi_journeydata_clean!K936="","",Taxi_journeydata_clean!K936)</f>
        <v>37</v>
      </c>
      <c r="F937" s="19">
        <f>IF(Taxi_journeydata_clean!K936="","",Constant+Dist_Mult*Fare_analysis!B937+Dur_Mult*Fare_analysis!C937)</f>
        <v>36.238166668142654</v>
      </c>
      <c r="G937" s="19">
        <f>IF(Taxi_journeydata_clean!K936="","",F937*(1+1/EXP(B937)))</f>
        <v>36.241164436617758</v>
      </c>
      <c r="H937" s="30">
        <f>IF(Taxi_journeydata_clean!K936="","",(G937-F937)/F937)</f>
        <v>8.2724065556548907E-5</v>
      </c>
      <c r="I937" s="31">
        <f>IF(Taxi_journeydata_clean!K936="","",ROUND(ROUNDUP(H937,1),1))</f>
        <v>0.1</v>
      </c>
      <c r="J937" s="32">
        <f>IF(Taxi_journeydata_clean!K936="","",IF(I937&gt;200%,'Taxi_location&amp;demand'!F950,VLOOKUP(I937,'Taxi_location&amp;demand'!$E$5:$F$26,2,FALSE)))</f>
        <v>-9.0899999999999991E-3</v>
      </c>
      <c r="K937" s="32">
        <f>IF(Taxi_journeydata_clean!K936="","",1+J937)</f>
        <v>0.99090999999999996</v>
      </c>
      <c r="M937" s="19">
        <f>IF(Taxi_journeydata_clean!K936="","",F937*(1+R_/EXP(B937)))</f>
        <v>36.245944778649886</v>
      </c>
      <c r="N937" s="30">
        <f>IF(Taxi_journeydata_clean!K936="","",(M937-F937)/F937)</f>
        <v>2.146386316521274E-4</v>
      </c>
      <c r="O937" s="31">
        <f>IF(Taxi_journeydata_clean!K936="","",ROUND(ROUNDUP(N937,1),1))</f>
        <v>0.1</v>
      </c>
      <c r="P937" s="32">
        <f>IF(Taxi_journeydata_clean!K936="","",IF(O937&gt;200%,'Taxi_location&amp;demand'!F950,VLOOKUP(O937,'Taxi_location&amp;demand'!$E$5:$F$26,2,FALSE)))</f>
        <v>-9.0899999999999991E-3</v>
      </c>
      <c r="Q937" s="32">
        <f>IF(Taxi_journeydata_clean!K936="","",1+P937)</f>
        <v>0.99090999999999996</v>
      </c>
      <c r="S937" t="str">
        <f>IF(Taxi_journeydata_clean!K936="","",VLOOKUP(Taxi_journeydata_clean!G936,'Taxi_location&amp;demand'!$A$5:$B$269,2,FALSE))</f>
        <v>B</v>
      </c>
      <c r="T937" t="str">
        <f>IF(Taxi_journeydata_clean!K936="","",VLOOKUP(Taxi_journeydata_clean!H936,'Taxi_location&amp;demand'!$A$5:$B$269,2,FALSE))</f>
        <v>B</v>
      </c>
      <c r="U937" t="str">
        <f>IF(Taxi_journeydata_clean!K936="","",IF(OR(S937="A",T937="A"),"Y","N"))</f>
        <v>N</v>
      </c>
    </row>
    <row r="938" spans="2:21" x14ac:dyDescent="0.35">
      <c r="B938">
        <f>IF(Taxi_journeydata_clean!J937="","",Taxi_journeydata_clean!J937)</f>
        <v>1.67</v>
      </c>
      <c r="C938" s="18">
        <f>IF(Taxi_journeydata_clean!J937="","",Taxi_journeydata_clean!N937)</f>
        <v>9.8666666680946946</v>
      </c>
      <c r="D938" s="19">
        <f>IF(Taxi_journeydata_clean!K937="","",Taxi_journeydata_clean!K937)</f>
        <v>8.5</v>
      </c>
      <c r="F938" s="19">
        <f>IF(Taxi_journeydata_clean!K937="","",Constant+Dist_Mult*Fare_analysis!B938+Dur_Mult*Fare_analysis!C938)</f>
        <v>8.3566666671950358</v>
      </c>
      <c r="G938" s="19">
        <f>IF(Taxi_journeydata_clean!K937="","",F938*(1+1/EXP(B938)))</f>
        <v>9.9297846458156265</v>
      </c>
      <c r="H938" s="30">
        <f>IF(Taxi_journeydata_clean!K937="","",(G938-F938)/F938)</f>
        <v>0.18824706563874671</v>
      </c>
      <c r="I938" s="31">
        <f>IF(Taxi_journeydata_clean!K937="","",ROUND(ROUNDUP(H938,1),1))</f>
        <v>0.2</v>
      </c>
      <c r="J938" s="32">
        <f>IF(Taxi_journeydata_clean!K937="","",IF(I938&gt;200%,'Taxi_location&amp;demand'!F951,VLOOKUP(I938,'Taxi_location&amp;demand'!$E$5:$F$26,2,FALSE)))</f>
        <v>-2.1210000000000003E-2</v>
      </c>
      <c r="K938" s="32">
        <f>IF(Taxi_journeydata_clean!K937="","",1+J938)</f>
        <v>0.97879000000000005</v>
      </c>
      <c r="M938" s="19">
        <f>IF(Taxi_journeydata_clean!K937="","",F938*(1+R_/EXP(B938)))</f>
        <v>12.43833127212525</v>
      </c>
      <c r="N938" s="30">
        <f>IF(Taxi_journeydata_clean!K937="","",(M938-F938)/F938)</f>
        <v>0.48843214256148487</v>
      </c>
      <c r="O938" s="31">
        <f>IF(Taxi_journeydata_clean!K937="","",ROUND(ROUNDUP(N938,1),1))</f>
        <v>0.5</v>
      </c>
      <c r="P938" s="32">
        <f>IF(Taxi_journeydata_clean!K937="","",IF(O938&gt;200%,'Taxi_location&amp;demand'!F951,VLOOKUP(O938,'Taxi_location&amp;demand'!$E$5:$F$26,2,FALSE)))</f>
        <v>-6.7670000000000008E-2</v>
      </c>
      <c r="Q938" s="32">
        <f>IF(Taxi_journeydata_clean!K937="","",1+P938)</f>
        <v>0.93232999999999999</v>
      </c>
      <c r="S938" t="str">
        <f>IF(Taxi_journeydata_clean!K937="","",VLOOKUP(Taxi_journeydata_clean!G937,'Taxi_location&amp;demand'!$A$5:$B$269,2,FALSE))</f>
        <v>A</v>
      </c>
      <c r="T938" t="str">
        <f>IF(Taxi_journeydata_clean!K937="","",VLOOKUP(Taxi_journeydata_clean!H937,'Taxi_location&amp;demand'!$A$5:$B$269,2,FALSE))</f>
        <v>A</v>
      </c>
      <c r="U938" t="str">
        <f>IF(Taxi_journeydata_clean!K937="","",IF(OR(S938="A",T938="A"),"Y","N"))</f>
        <v>Y</v>
      </c>
    </row>
    <row r="939" spans="2:21" x14ac:dyDescent="0.35">
      <c r="B939">
        <f>IF(Taxi_journeydata_clean!J938="","",Taxi_journeydata_clean!J938)</f>
        <v>1.53</v>
      </c>
      <c r="C939" s="18">
        <f>IF(Taxi_journeydata_clean!J938="","",Taxi_journeydata_clean!N938)</f>
        <v>12.066666668979451</v>
      </c>
      <c r="D939" s="19">
        <f>IF(Taxi_journeydata_clean!K938="","",Taxi_journeydata_clean!K938)</f>
        <v>9</v>
      </c>
      <c r="F939" s="19">
        <f>IF(Taxi_journeydata_clean!K938="","",Constant+Dist_Mult*Fare_analysis!B939+Dur_Mult*Fare_analysis!C939)</f>
        <v>8.9186666675223965</v>
      </c>
      <c r="G939" s="19">
        <f>IF(Taxi_journeydata_clean!K938="","",F939*(1+1/EXP(B939)))</f>
        <v>10.849876105943387</v>
      </c>
      <c r="H939" s="30">
        <f>IF(Taxi_journeydata_clean!K938="","",(G939-F939)/F939)</f>
        <v>0.21653566731600707</v>
      </c>
      <c r="I939" s="31">
        <f>IF(Taxi_journeydata_clean!K938="","",ROUND(ROUNDUP(H939,1),1))</f>
        <v>0.3</v>
      </c>
      <c r="J939" s="32">
        <f>IF(Taxi_journeydata_clean!K938="","",IF(I939&gt;200%,'Taxi_location&amp;demand'!F952,VLOOKUP(I939,'Taxi_location&amp;demand'!$E$5:$F$26,2,FALSE)))</f>
        <v>-3.4340000000000002E-2</v>
      </c>
      <c r="K939" s="32">
        <f>IF(Taxi_journeydata_clean!K938="","",1+J939)</f>
        <v>0.96565999999999996</v>
      </c>
      <c r="M939" s="19">
        <f>IF(Taxi_journeydata_clean!K938="","",F939*(1+R_/EXP(B939)))</f>
        <v>13.929447369693271</v>
      </c>
      <c r="N939" s="30">
        <f>IF(Taxi_journeydata_clean!K938="","",(M939-F939)/F939)</f>
        <v>0.56183069610817382</v>
      </c>
      <c r="O939" s="31">
        <f>IF(Taxi_journeydata_clean!K938="","",ROUND(ROUNDUP(N939,1),1))</f>
        <v>0.6</v>
      </c>
      <c r="P939" s="32">
        <f>IF(Taxi_journeydata_clean!K938="","",IF(O939&gt;200%,'Taxi_location&amp;demand'!F952,VLOOKUP(O939,'Taxi_location&amp;demand'!$E$5:$F$26,2,FALSE)))</f>
        <v>-8.8880000000000001E-2</v>
      </c>
      <c r="Q939" s="32">
        <f>IF(Taxi_journeydata_clean!K938="","",1+P939)</f>
        <v>0.91112000000000004</v>
      </c>
      <c r="S939" t="str">
        <f>IF(Taxi_journeydata_clean!K938="","",VLOOKUP(Taxi_journeydata_clean!G938,'Taxi_location&amp;demand'!$A$5:$B$269,2,FALSE))</f>
        <v>A</v>
      </c>
      <c r="T939" t="str">
        <f>IF(Taxi_journeydata_clean!K938="","",VLOOKUP(Taxi_journeydata_clean!H938,'Taxi_location&amp;demand'!$A$5:$B$269,2,FALSE))</f>
        <v>A</v>
      </c>
      <c r="U939" t="str">
        <f>IF(Taxi_journeydata_clean!K938="","",IF(OR(S939="A",T939="A"),"Y","N"))</f>
        <v>Y</v>
      </c>
    </row>
    <row r="940" spans="2:21" x14ac:dyDescent="0.35">
      <c r="B940">
        <f>IF(Taxi_journeydata_clean!J939="","",Taxi_journeydata_clean!J939)</f>
        <v>0.7</v>
      </c>
      <c r="C940" s="18">
        <f>IF(Taxi_journeydata_clean!J939="","",Taxi_journeydata_clean!N939)</f>
        <v>4.183333336841315</v>
      </c>
      <c r="D940" s="19">
        <f>IF(Taxi_journeydata_clean!K939="","",Taxi_journeydata_clean!K939)</f>
        <v>5</v>
      </c>
      <c r="F940" s="19">
        <f>IF(Taxi_journeydata_clean!K939="","",Constant+Dist_Mult*Fare_analysis!B940+Dur_Mult*Fare_analysis!C940)</f>
        <v>4.507833334631286</v>
      </c>
      <c r="G940" s="19">
        <f>IF(Taxi_journeydata_clean!K939="","",F940*(1+1/EXP(B940)))</f>
        <v>6.7463571205502051</v>
      </c>
      <c r="H940" s="30">
        <f>IF(Taxi_journeydata_clean!K939="","",(G940-F940)/F940)</f>
        <v>0.49658530379140936</v>
      </c>
      <c r="I940" s="31">
        <f>IF(Taxi_journeydata_clean!K939="","",ROUND(ROUNDUP(H940,1),1))</f>
        <v>0.5</v>
      </c>
      <c r="J940" s="32">
        <f>IF(Taxi_journeydata_clean!K939="","",IF(I940&gt;200%,'Taxi_location&amp;demand'!F953,VLOOKUP(I940,'Taxi_location&amp;demand'!$E$5:$F$26,2,FALSE)))</f>
        <v>-6.7670000000000008E-2</v>
      </c>
      <c r="K940" s="32">
        <f>IF(Taxi_journeydata_clean!K939="","",1+J940)</f>
        <v>0.93232999999999999</v>
      </c>
      <c r="M940" s="19">
        <f>IF(Taxi_journeydata_clean!K939="","",F940*(1+R_/EXP(B940)))</f>
        <v>10.315982137489316</v>
      </c>
      <c r="N940" s="30">
        <f>IF(Taxi_journeydata_clean!K939="","",(M940-F940)/F940)</f>
        <v>1.2884568642405458</v>
      </c>
      <c r="O940" s="31">
        <f>IF(Taxi_journeydata_clean!K939="","",ROUND(ROUNDUP(N940,1),1))</f>
        <v>1.3</v>
      </c>
      <c r="P940" s="32">
        <f>IF(Taxi_journeydata_clean!K939="","",IF(O940&gt;200%,'Taxi_location&amp;demand'!F953,VLOOKUP(O940,'Taxi_location&amp;demand'!$E$5:$F$26,2,FALSE)))</f>
        <v>-0.47469999999999996</v>
      </c>
      <c r="Q940" s="32">
        <f>IF(Taxi_journeydata_clean!K939="","",1+P940)</f>
        <v>0.5253000000000001</v>
      </c>
      <c r="S940" t="str">
        <f>IF(Taxi_journeydata_clean!K939="","",VLOOKUP(Taxi_journeydata_clean!G939,'Taxi_location&amp;demand'!$A$5:$B$269,2,FALSE))</f>
        <v>A</v>
      </c>
      <c r="T940" t="str">
        <f>IF(Taxi_journeydata_clean!K939="","",VLOOKUP(Taxi_journeydata_clean!H939,'Taxi_location&amp;demand'!$A$5:$B$269,2,FALSE))</f>
        <v>A</v>
      </c>
      <c r="U940" t="str">
        <f>IF(Taxi_journeydata_clean!K939="","",IF(OR(S940="A",T940="A"),"Y","N"))</f>
        <v>Y</v>
      </c>
    </row>
    <row r="941" spans="2:21" x14ac:dyDescent="0.35">
      <c r="B941">
        <f>IF(Taxi_journeydata_clean!J940="","",Taxi_journeydata_clean!J940)</f>
        <v>1.39</v>
      </c>
      <c r="C941" s="18">
        <f>IF(Taxi_journeydata_clean!J940="","",Taxi_journeydata_clean!N940)</f>
        <v>13.249999996041879</v>
      </c>
      <c r="D941" s="19">
        <f>IF(Taxi_journeydata_clean!K940="","",Taxi_journeydata_clean!K940)</f>
        <v>9.5</v>
      </c>
      <c r="F941" s="19">
        <f>IF(Taxi_journeydata_clean!K940="","",Constant+Dist_Mult*Fare_analysis!B941+Dur_Mult*Fare_analysis!C941)</f>
        <v>9.1044999985354949</v>
      </c>
      <c r="G941" s="19">
        <f>IF(Taxi_journeydata_clean!K940="","",F941*(1+1/EXP(B941)))</f>
        <v>11.372206109189747</v>
      </c>
      <c r="H941" s="30">
        <f>IF(Taxi_journeydata_clean!K940="","",(G941-F941)/F941)</f>
        <v>0.24907530463166835</v>
      </c>
      <c r="I941" s="31">
        <f>IF(Taxi_journeydata_clean!K940="","",ROUND(ROUNDUP(H941,1),1))</f>
        <v>0.3</v>
      </c>
      <c r="J941" s="32">
        <f>IF(Taxi_journeydata_clean!K940="","",IF(I941&gt;200%,'Taxi_location&amp;demand'!F954,VLOOKUP(I941,'Taxi_location&amp;demand'!$E$5:$F$26,2,FALSE)))</f>
        <v>-3.4340000000000002E-2</v>
      </c>
      <c r="K941" s="32">
        <f>IF(Taxi_journeydata_clean!K940="","",1+J941)</f>
        <v>0.96565999999999996</v>
      </c>
      <c r="M941" s="19">
        <f>IF(Taxi_journeydata_clean!K940="","",F941*(1+R_/EXP(B941)))</f>
        <v>14.988366238725359</v>
      </c>
      <c r="N941" s="30">
        <f>IF(Taxi_journeydata_clean!K940="","",(M941-F941)/F941)</f>
        <v>0.64625912912694972</v>
      </c>
      <c r="O941" s="31">
        <f>IF(Taxi_journeydata_clean!K940="","",ROUND(ROUNDUP(N941,1),1))</f>
        <v>0.7</v>
      </c>
      <c r="P941" s="32">
        <f>IF(Taxi_journeydata_clean!K940="","",IF(O941&gt;200%,'Taxi_location&amp;demand'!F954,VLOOKUP(O941,'Taxi_location&amp;demand'!$E$5:$F$26,2,FALSE)))</f>
        <v>-0.1111</v>
      </c>
      <c r="Q941" s="32">
        <f>IF(Taxi_journeydata_clean!K940="","",1+P941)</f>
        <v>0.88890000000000002</v>
      </c>
      <c r="S941" t="str">
        <f>IF(Taxi_journeydata_clean!K940="","",VLOOKUP(Taxi_journeydata_clean!G940,'Taxi_location&amp;demand'!$A$5:$B$269,2,FALSE))</f>
        <v>A</v>
      </c>
      <c r="T941" t="str">
        <f>IF(Taxi_journeydata_clean!K940="","",VLOOKUP(Taxi_journeydata_clean!H940,'Taxi_location&amp;demand'!$A$5:$B$269,2,FALSE))</f>
        <v>A</v>
      </c>
      <c r="U941" t="str">
        <f>IF(Taxi_journeydata_clean!K940="","",IF(OR(S941="A",T941="A"),"Y","N"))</f>
        <v>Y</v>
      </c>
    </row>
    <row r="942" spans="2:21" x14ac:dyDescent="0.35">
      <c r="B942">
        <f>IF(Taxi_journeydata_clean!J941="","",Taxi_journeydata_clean!J941)</f>
        <v>0.42</v>
      </c>
      <c r="C942" s="18">
        <f>IF(Taxi_journeydata_clean!J941="","",Taxi_journeydata_clean!N941)</f>
        <v>3.699999995296821</v>
      </c>
      <c r="D942" s="19">
        <f>IF(Taxi_journeydata_clean!K941="","",Taxi_journeydata_clean!K941)</f>
        <v>4.5</v>
      </c>
      <c r="F942" s="19">
        <f>IF(Taxi_journeydata_clean!K941="","",Constant+Dist_Mult*Fare_analysis!B942+Dur_Mult*Fare_analysis!C942)</f>
        <v>3.8249999982598237</v>
      </c>
      <c r="G942" s="19">
        <f>IF(Taxi_journeydata_clean!K941="","",F942*(1+1/EXP(B942)))</f>
        <v>6.3382040829090389</v>
      </c>
      <c r="H942" s="30">
        <f>IF(Taxi_journeydata_clean!K941="","",(G942-F942)/F942)</f>
        <v>0.65704681981505686</v>
      </c>
      <c r="I942" s="31">
        <f>IF(Taxi_journeydata_clean!K941="","",ROUND(ROUNDUP(H942,1),1))</f>
        <v>0.7</v>
      </c>
      <c r="J942" s="32">
        <f>IF(Taxi_journeydata_clean!K941="","",IF(I942&gt;200%,'Taxi_location&amp;demand'!F955,VLOOKUP(I942,'Taxi_location&amp;demand'!$E$5:$F$26,2,FALSE)))</f>
        <v>-0.1111</v>
      </c>
      <c r="K942" s="32">
        <f>IF(Taxi_journeydata_clean!K941="","",1+J942)</f>
        <v>0.88890000000000002</v>
      </c>
      <c r="M942" s="19">
        <f>IF(Taxi_journeydata_clean!K941="","",F942*(1+R_/EXP(B942)))</f>
        <v>10.345843505670278</v>
      </c>
      <c r="N942" s="30">
        <f>IF(Taxi_journeydata_clean!K941="","",(M942-F942)/F942)</f>
        <v>1.7047956889874769</v>
      </c>
      <c r="O942" s="31">
        <f>IF(Taxi_journeydata_clean!K941="","",ROUND(ROUNDUP(N942,1),1))</f>
        <v>1.8</v>
      </c>
      <c r="P942" s="32">
        <f>IF(Taxi_journeydata_clean!K941="","",IF(O942&gt;200%,'Taxi_location&amp;demand'!F955,VLOOKUP(O942,'Taxi_location&amp;demand'!$E$5:$F$26,2,FALSE)))</f>
        <v>-0.75750000000000006</v>
      </c>
      <c r="Q942" s="32">
        <f>IF(Taxi_journeydata_clean!K941="","",1+P942)</f>
        <v>0.24249999999999994</v>
      </c>
      <c r="S942" t="str">
        <f>IF(Taxi_journeydata_clean!K941="","",VLOOKUP(Taxi_journeydata_clean!G941,'Taxi_location&amp;demand'!$A$5:$B$269,2,FALSE))</f>
        <v>A</v>
      </c>
      <c r="T942" t="str">
        <f>IF(Taxi_journeydata_clean!K941="","",VLOOKUP(Taxi_journeydata_clean!H941,'Taxi_location&amp;demand'!$A$5:$B$269,2,FALSE))</f>
        <v>A</v>
      </c>
      <c r="U942" t="str">
        <f>IF(Taxi_journeydata_clean!K941="","",IF(OR(S942="A",T942="A"),"Y","N"))</f>
        <v>Y</v>
      </c>
    </row>
    <row r="943" spans="2:21" x14ac:dyDescent="0.35">
      <c r="B943">
        <f>IF(Taxi_journeydata_clean!J942="","",Taxi_journeydata_clean!J942)</f>
        <v>1.72</v>
      </c>
      <c r="C943" s="18">
        <f>IF(Taxi_journeydata_clean!J942="","",Taxi_journeydata_clean!N942)</f>
        <v>14.183333338005468</v>
      </c>
      <c r="D943" s="19">
        <f>IF(Taxi_journeydata_clean!K942="","",Taxi_journeydata_clean!K942)</f>
        <v>10.5</v>
      </c>
      <c r="F943" s="19">
        <f>IF(Taxi_journeydata_clean!K942="","",Constant+Dist_Mult*Fare_analysis!B943+Dur_Mult*Fare_analysis!C943)</f>
        <v>10.043833335062024</v>
      </c>
      <c r="G943" s="19">
        <f>IF(Taxi_journeydata_clean!K942="","",F943*(1+1/EXP(B943)))</f>
        <v>11.842343880636626</v>
      </c>
      <c r="H943" s="30">
        <f>IF(Taxi_journeydata_clean!K942="","",(G943-F943)/F943)</f>
        <v>0.17906614791149322</v>
      </c>
      <c r="I943" s="31">
        <f>IF(Taxi_journeydata_clean!K942="","",ROUND(ROUNDUP(H943,1),1))</f>
        <v>0.2</v>
      </c>
      <c r="J943" s="32">
        <f>IF(Taxi_journeydata_clean!K942="","",IF(I943&gt;200%,'Taxi_location&amp;demand'!F956,VLOOKUP(I943,'Taxi_location&amp;demand'!$E$5:$F$26,2,FALSE)))</f>
        <v>-2.1210000000000003E-2</v>
      </c>
      <c r="K943" s="32">
        <f>IF(Taxi_journeydata_clean!K942="","",1+J943)</f>
        <v>0.97879000000000005</v>
      </c>
      <c r="M943" s="19">
        <f>IF(Taxi_journeydata_clean!K942="","",F943*(1+R_/EXP(B943)))</f>
        <v>14.710309044596892</v>
      </c>
      <c r="N943" s="30">
        <f>IF(Taxi_journeydata_clean!K942="","",(M943-F943)/F943)</f>
        <v>0.46461102587641168</v>
      </c>
      <c r="O943" s="31">
        <f>IF(Taxi_journeydata_clean!K942="","",ROUND(ROUNDUP(N943,1),1))</f>
        <v>0.5</v>
      </c>
      <c r="P943" s="32">
        <f>IF(Taxi_journeydata_clean!K942="","",IF(O943&gt;200%,'Taxi_location&amp;demand'!F956,VLOOKUP(O943,'Taxi_location&amp;demand'!$E$5:$F$26,2,FALSE)))</f>
        <v>-6.7670000000000008E-2</v>
      </c>
      <c r="Q943" s="32">
        <f>IF(Taxi_journeydata_clean!K942="","",1+P943)</f>
        <v>0.93232999999999999</v>
      </c>
      <c r="S943" t="str">
        <f>IF(Taxi_journeydata_clean!K942="","",VLOOKUP(Taxi_journeydata_clean!G942,'Taxi_location&amp;demand'!$A$5:$B$269,2,FALSE))</f>
        <v>Q</v>
      </c>
      <c r="T943" t="str">
        <f>IF(Taxi_journeydata_clean!K942="","",VLOOKUP(Taxi_journeydata_clean!H942,'Taxi_location&amp;demand'!$A$5:$B$269,2,FALSE))</f>
        <v>Q</v>
      </c>
      <c r="U943" t="str">
        <f>IF(Taxi_journeydata_clean!K942="","",IF(OR(S943="A",T943="A"),"Y","N"))</f>
        <v>N</v>
      </c>
    </row>
    <row r="944" spans="2:21" x14ac:dyDescent="0.35">
      <c r="B944">
        <f>IF(Taxi_journeydata_clean!J943="","",Taxi_journeydata_clean!J943)</f>
        <v>1.0900000000000001</v>
      </c>
      <c r="C944" s="18">
        <f>IF(Taxi_journeydata_clean!J943="","",Taxi_journeydata_clean!N943)</f>
        <v>6.6666666639503092</v>
      </c>
      <c r="D944" s="19">
        <f>IF(Taxi_journeydata_clean!K943="","",Taxi_journeydata_clean!K943)</f>
        <v>6</v>
      </c>
      <c r="F944" s="19">
        <f>IF(Taxi_journeydata_clean!K943="","",Constant+Dist_Mult*Fare_analysis!B944+Dur_Mult*Fare_analysis!C944)</f>
        <v>6.1286666656616138</v>
      </c>
      <c r="G944" s="19">
        <f>IF(Taxi_journeydata_clean!K943="","",F944*(1+1/EXP(B944)))</f>
        <v>8.1892254830876983</v>
      </c>
      <c r="H944" s="30">
        <f>IF(Taxi_journeydata_clean!K943="","",(G944-F944)/F944)</f>
        <v>0.33621649370673334</v>
      </c>
      <c r="I944" s="31">
        <f>IF(Taxi_journeydata_clean!K943="","",ROUND(ROUNDUP(H944,1),1))</f>
        <v>0.4</v>
      </c>
      <c r="J944" s="32">
        <f>IF(Taxi_journeydata_clean!K943="","",IF(I944&gt;200%,'Taxi_location&amp;demand'!F957,VLOOKUP(I944,'Taxi_location&amp;demand'!$E$5:$F$26,2,FALSE)))</f>
        <v>-4.6460000000000001E-2</v>
      </c>
      <c r="K944" s="32">
        <f>IF(Taxi_journeydata_clean!K943="","",1+J944)</f>
        <v>0.95354000000000005</v>
      </c>
      <c r="M944" s="19">
        <f>IF(Taxi_journeydata_clean!K943="","",F944*(1+R_/EXP(B944)))</f>
        <v>11.475061599651097</v>
      </c>
      <c r="N944" s="30">
        <f>IF(Taxi_journeydata_clean!K943="","",(M944-F944)/F944)</f>
        <v>0.87235857742841016</v>
      </c>
      <c r="O944" s="31">
        <f>IF(Taxi_journeydata_clean!K943="","",ROUND(ROUNDUP(N944,1),1))</f>
        <v>0.9</v>
      </c>
      <c r="P944" s="32">
        <f>IF(Taxi_journeydata_clean!K943="","",IF(O944&gt;200%,'Taxi_location&amp;demand'!F957,VLOOKUP(O944,'Taxi_location&amp;demand'!$E$5:$F$26,2,FALSE)))</f>
        <v>-0.19190000000000002</v>
      </c>
      <c r="Q944" s="32">
        <f>IF(Taxi_journeydata_clean!K943="","",1+P944)</f>
        <v>0.80810000000000004</v>
      </c>
      <c r="S944" t="str">
        <f>IF(Taxi_journeydata_clean!K943="","",VLOOKUP(Taxi_journeydata_clean!G943,'Taxi_location&amp;demand'!$A$5:$B$269,2,FALSE))</f>
        <v>B</v>
      </c>
      <c r="T944" t="str">
        <f>IF(Taxi_journeydata_clean!K943="","",VLOOKUP(Taxi_journeydata_clean!H943,'Taxi_location&amp;demand'!$A$5:$B$269,2,FALSE))</f>
        <v>B</v>
      </c>
      <c r="U944" t="str">
        <f>IF(Taxi_journeydata_clean!K943="","",IF(OR(S944="A",T944="A"),"Y","N"))</f>
        <v>N</v>
      </c>
    </row>
    <row r="945" spans="2:21" x14ac:dyDescent="0.35">
      <c r="B945">
        <f>IF(Taxi_journeydata_clean!J944="","",Taxi_journeydata_clean!J944)</f>
        <v>2.25</v>
      </c>
      <c r="C945" s="18">
        <f>IF(Taxi_journeydata_clean!J944="","",Taxi_journeydata_clean!N944)</f>
        <v>12.650000002468005</v>
      </c>
      <c r="D945" s="19">
        <f>IF(Taxi_journeydata_clean!K944="","",Taxi_journeydata_clean!K944)</f>
        <v>10</v>
      </c>
      <c r="F945" s="19">
        <f>IF(Taxi_journeydata_clean!K944="","",Constant+Dist_Mult*Fare_analysis!B945+Dur_Mult*Fare_analysis!C945)</f>
        <v>10.430500000913161</v>
      </c>
      <c r="G945" s="19">
        <f>IF(Taxi_journeydata_clean!K944="","",F945*(1+1/EXP(B945)))</f>
        <v>11.529866612801932</v>
      </c>
      <c r="H945" s="30">
        <f>IF(Taxi_journeydata_clean!K944="","",(G945-F945)/F945)</f>
        <v>0.10539922456186415</v>
      </c>
      <c r="I945" s="31">
        <f>IF(Taxi_journeydata_clean!K944="","",ROUND(ROUNDUP(H945,1),1))</f>
        <v>0.2</v>
      </c>
      <c r="J945" s="32">
        <f>IF(Taxi_journeydata_clean!K944="","",IF(I945&gt;200%,'Taxi_location&amp;demand'!F958,VLOOKUP(I945,'Taxi_location&amp;demand'!$E$5:$F$26,2,FALSE)))</f>
        <v>-2.1210000000000003E-2</v>
      </c>
      <c r="K945" s="32">
        <f>IF(Taxi_journeydata_clean!K944="","",1+J945)</f>
        <v>0.97879000000000005</v>
      </c>
      <c r="M945" s="19">
        <f>IF(Taxi_journeydata_clean!K944="","",F945*(1+R_/EXP(B945)))</f>
        <v>13.282953439607667</v>
      </c>
      <c r="N945" s="30">
        <f>IF(Taxi_journeydata_clean!K944="","",(M945-F945)/F945)</f>
        <v>0.27347235879821491</v>
      </c>
      <c r="O945" s="31">
        <f>IF(Taxi_journeydata_clean!K944="","",ROUND(ROUNDUP(N945,1),1))</f>
        <v>0.3</v>
      </c>
      <c r="P945" s="32">
        <f>IF(Taxi_journeydata_clean!K944="","",IF(O945&gt;200%,'Taxi_location&amp;demand'!F958,VLOOKUP(O945,'Taxi_location&amp;demand'!$E$5:$F$26,2,FALSE)))</f>
        <v>-3.4340000000000002E-2</v>
      </c>
      <c r="Q945" s="32">
        <f>IF(Taxi_journeydata_clean!K944="","",1+P945)</f>
        <v>0.96565999999999996</v>
      </c>
      <c r="S945" t="str">
        <f>IF(Taxi_journeydata_clean!K944="","",VLOOKUP(Taxi_journeydata_clean!G944,'Taxi_location&amp;demand'!$A$5:$B$269,2,FALSE))</f>
        <v>Q</v>
      </c>
      <c r="T945" t="str">
        <f>IF(Taxi_journeydata_clean!K944="","",VLOOKUP(Taxi_journeydata_clean!H944,'Taxi_location&amp;demand'!$A$5:$B$269,2,FALSE))</f>
        <v>Q</v>
      </c>
      <c r="U945" t="str">
        <f>IF(Taxi_journeydata_clean!K944="","",IF(OR(S945="A",T945="A"),"Y","N"))</f>
        <v>N</v>
      </c>
    </row>
    <row r="946" spans="2:21" x14ac:dyDescent="0.35">
      <c r="B946">
        <f>IF(Taxi_journeydata_clean!J945="","",Taxi_journeydata_clean!J945)</f>
        <v>1.54</v>
      </c>
      <c r="C946" s="18">
        <f>IF(Taxi_journeydata_clean!J945="","",Taxi_journeydata_clean!N945)</f>
        <v>16.349999997764826</v>
      </c>
      <c r="D946" s="19">
        <f>IF(Taxi_journeydata_clean!K945="","",Taxi_journeydata_clean!K945)</f>
        <v>11</v>
      </c>
      <c r="F946" s="19">
        <f>IF(Taxi_journeydata_clean!K945="","",Constant+Dist_Mult*Fare_analysis!B946+Dur_Mult*Fare_analysis!C946)</f>
        <v>10.521499999172985</v>
      </c>
      <c r="G946" s="19">
        <f>IF(Taxi_journeydata_clean!K945="","",F946*(1+1/EXP(B946)))</f>
        <v>12.777110757659635</v>
      </c>
      <c r="H946" s="30">
        <f>IF(Taxi_journeydata_clean!K945="","",(G946-F946)/F946)</f>
        <v>0.21438110142697778</v>
      </c>
      <c r="I946" s="31">
        <f>IF(Taxi_journeydata_clean!K945="","",ROUND(ROUNDUP(H946,1),1))</f>
        <v>0.3</v>
      </c>
      <c r="J946" s="32">
        <f>IF(Taxi_journeydata_clean!K945="","",IF(I946&gt;200%,'Taxi_location&amp;demand'!F959,VLOOKUP(I946,'Taxi_location&amp;demand'!$E$5:$F$26,2,FALSE)))</f>
        <v>-3.4340000000000002E-2</v>
      </c>
      <c r="K946" s="32">
        <f>IF(Taxi_journeydata_clean!K945="","",1+J946)</f>
        <v>0.96565999999999996</v>
      </c>
      <c r="M946" s="19">
        <f>IF(Taxi_journeydata_clean!K945="","",F946*(1+R_/EXP(B946)))</f>
        <v>16.37398323344873</v>
      </c>
      <c r="N946" s="30">
        <f>IF(Taxi_journeydata_clean!K945="","",(M946-F946)/F946)</f>
        <v>0.55624038727707681</v>
      </c>
      <c r="O946" s="31">
        <f>IF(Taxi_journeydata_clean!K945="","",ROUND(ROUNDUP(N946,1),1))</f>
        <v>0.6</v>
      </c>
      <c r="P946" s="32">
        <f>IF(Taxi_journeydata_clean!K945="","",IF(O946&gt;200%,'Taxi_location&amp;demand'!F959,VLOOKUP(O946,'Taxi_location&amp;demand'!$E$5:$F$26,2,FALSE)))</f>
        <v>-8.8880000000000001E-2</v>
      </c>
      <c r="Q946" s="32">
        <f>IF(Taxi_journeydata_clean!K945="","",1+P946)</f>
        <v>0.91112000000000004</v>
      </c>
      <c r="S946" t="str">
        <f>IF(Taxi_journeydata_clean!K945="","",VLOOKUP(Taxi_journeydata_clean!G945,'Taxi_location&amp;demand'!$A$5:$B$269,2,FALSE))</f>
        <v>B</v>
      </c>
      <c r="T946" t="str">
        <f>IF(Taxi_journeydata_clean!K945="","",VLOOKUP(Taxi_journeydata_clean!H945,'Taxi_location&amp;demand'!$A$5:$B$269,2,FALSE))</f>
        <v>B</v>
      </c>
      <c r="U946" t="str">
        <f>IF(Taxi_journeydata_clean!K945="","",IF(OR(S946="A",T946="A"),"Y","N"))</f>
        <v>N</v>
      </c>
    </row>
    <row r="947" spans="2:21" x14ac:dyDescent="0.35">
      <c r="B947">
        <f>IF(Taxi_journeydata_clean!J946="","",Taxi_journeydata_clean!J946)</f>
        <v>1.94</v>
      </c>
      <c r="C947" s="18">
        <f>IF(Taxi_journeydata_clean!J946="","",Taxi_journeydata_clean!N946)</f>
        <v>19.550000001909211</v>
      </c>
      <c r="D947" s="19">
        <f>IF(Taxi_journeydata_clean!K946="","",Taxi_journeydata_clean!K946)</f>
        <v>12.5</v>
      </c>
      <c r="F947" s="19">
        <f>IF(Taxi_journeydata_clean!K946="","",Constant+Dist_Mult*Fare_analysis!B947+Dur_Mult*Fare_analysis!C947)</f>
        <v>12.425500000706409</v>
      </c>
      <c r="G947" s="19">
        <f>IF(Taxi_journeydata_clean!K946="","",F947*(1+1/EXP(B947)))</f>
        <v>14.21109342877077</v>
      </c>
      <c r="H947" s="30">
        <f>IF(Taxi_journeydata_clean!K946="","",(G947-F947)/F947)</f>
        <v>0.14370394977770293</v>
      </c>
      <c r="I947" s="31">
        <f>IF(Taxi_journeydata_clean!K946="","",ROUND(ROUNDUP(H947,1),1))</f>
        <v>0.2</v>
      </c>
      <c r="J947" s="32">
        <f>IF(Taxi_journeydata_clean!K946="","",IF(I947&gt;200%,'Taxi_location&amp;demand'!F960,VLOOKUP(I947,'Taxi_location&amp;demand'!$E$5:$F$26,2,FALSE)))</f>
        <v>-2.1210000000000003E-2</v>
      </c>
      <c r="K947" s="32">
        <f>IF(Taxi_journeydata_clean!K946="","",1+J947)</f>
        <v>0.97879000000000005</v>
      </c>
      <c r="M947" s="19">
        <f>IF(Taxi_journeydata_clean!K946="","",F947*(1+R_/EXP(B947)))</f>
        <v>17.058460524440967</v>
      </c>
      <c r="N947" s="30">
        <f>IF(Taxi_journeydata_clean!K946="","",(M947-F947)/F947)</f>
        <v>0.37285908200645185</v>
      </c>
      <c r="O947" s="31">
        <f>IF(Taxi_journeydata_clean!K946="","",ROUND(ROUNDUP(N947,1),1))</f>
        <v>0.4</v>
      </c>
      <c r="P947" s="32">
        <f>IF(Taxi_journeydata_clean!K946="","",IF(O947&gt;200%,'Taxi_location&amp;demand'!F960,VLOOKUP(O947,'Taxi_location&amp;demand'!$E$5:$F$26,2,FALSE)))</f>
        <v>-4.6460000000000001E-2</v>
      </c>
      <c r="Q947" s="32">
        <f>IF(Taxi_journeydata_clean!K946="","",1+P947)</f>
        <v>0.95354000000000005</v>
      </c>
      <c r="S947" t="str">
        <f>IF(Taxi_journeydata_clean!K946="","",VLOOKUP(Taxi_journeydata_clean!G946,'Taxi_location&amp;demand'!$A$5:$B$269,2,FALSE))</f>
        <v>A</v>
      </c>
      <c r="T947" t="str">
        <f>IF(Taxi_journeydata_clean!K946="","",VLOOKUP(Taxi_journeydata_clean!H946,'Taxi_location&amp;demand'!$A$5:$B$269,2,FALSE))</f>
        <v>A</v>
      </c>
      <c r="U947" t="str">
        <f>IF(Taxi_journeydata_clean!K946="","",IF(OR(S947="A",T947="A"),"Y","N"))</f>
        <v>Y</v>
      </c>
    </row>
    <row r="948" spans="2:21" x14ac:dyDescent="0.35">
      <c r="B948">
        <f>IF(Taxi_journeydata_clean!J947="","",Taxi_journeydata_clean!J947)</f>
        <v>25.04</v>
      </c>
      <c r="C948" s="18">
        <f>IF(Taxi_journeydata_clean!J947="","",Taxi_journeydata_clean!N947)</f>
        <v>83.899999998975545</v>
      </c>
      <c r="D948" s="19">
        <f>IF(Taxi_journeydata_clean!K947="","",Taxi_journeydata_clean!K947)</f>
        <v>77.5</v>
      </c>
      <c r="F948" s="19">
        <f>IF(Taxi_journeydata_clean!K947="","",Constant+Dist_Mult*Fare_analysis!B948+Dur_Mult*Fare_analysis!C948)</f>
        <v>77.814999999620952</v>
      </c>
      <c r="G948" s="19">
        <f>IF(Taxi_journeydata_clean!K947="","",F948*(1+1/EXP(B948)))</f>
        <v>77.815000000659268</v>
      </c>
      <c r="H948" s="30">
        <f>IF(Taxi_journeydata_clean!K947="","",(G948-F948)/F948)</f>
        <v>1.3343392659144024E-11</v>
      </c>
      <c r="I948" s="31">
        <f>IF(Taxi_journeydata_clean!K947="","",ROUND(ROUNDUP(H948,1),1))</f>
        <v>0.1</v>
      </c>
      <c r="J948" s="32">
        <f>IF(Taxi_journeydata_clean!K947="","",IF(I948&gt;200%,'Taxi_location&amp;demand'!F961,VLOOKUP(I948,'Taxi_location&amp;demand'!$E$5:$F$26,2,FALSE)))</f>
        <v>-9.0899999999999991E-3</v>
      </c>
      <c r="K948" s="32">
        <f>IF(Taxi_journeydata_clean!K947="","",1+J948)</f>
        <v>0.99090999999999996</v>
      </c>
      <c r="M948" s="19">
        <f>IF(Taxi_journeydata_clean!K947="","",F948*(1+R_/EXP(B948)))</f>
        <v>77.815000002315003</v>
      </c>
      <c r="N948" s="30">
        <f>IF(Taxi_journeydata_clean!K947="","",(M948-F948)/F948)</f>
        <v>3.4621232466195122E-11</v>
      </c>
      <c r="O948" s="31">
        <f>IF(Taxi_journeydata_clean!K947="","",ROUND(ROUNDUP(N948,1),1))</f>
        <v>0.1</v>
      </c>
      <c r="P948" s="32">
        <f>IF(Taxi_journeydata_clean!K947="","",IF(O948&gt;200%,'Taxi_location&amp;demand'!F961,VLOOKUP(O948,'Taxi_location&amp;demand'!$E$5:$F$26,2,FALSE)))</f>
        <v>-9.0899999999999991E-3</v>
      </c>
      <c r="Q948" s="32">
        <f>IF(Taxi_journeydata_clean!K947="","",1+P948)</f>
        <v>0.99090999999999996</v>
      </c>
      <c r="S948" t="str">
        <f>IF(Taxi_journeydata_clean!K947="","",VLOOKUP(Taxi_journeydata_clean!G947,'Taxi_location&amp;demand'!$A$5:$B$269,2,FALSE))</f>
        <v>B</v>
      </c>
      <c r="T948" t="str">
        <f>IF(Taxi_journeydata_clean!K947="","",VLOOKUP(Taxi_journeydata_clean!H947,'Taxi_location&amp;demand'!$A$5:$B$269,2,FALSE))</f>
        <v>B</v>
      </c>
      <c r="U948" t="str">
        <f>IF(Taxi_journeydata_clean!K947="","",IF(OR(S948="A",T948="A"),"Y","N"))</f>
        <v>N</v>
      </c>
    </row>
    <row r="949" spans="2:21" x14ac:dyDescent="0.35">
      <c r="B949">
        <f>IF(Taxi_journeydata_clean!J948="","",Taxi_journeydata_clean!J948)</f>
        <v>3.64</v>
      </c>
      <c r="C949" s="18">
        <f>IF(Taxi_journeydata_clean!J948="","",Taxi_journeydata_clean!N948)</f>
        <v>14.883333334000781</v>
      </c>
      <c r="D949" s="19">
        <f>IF(Taxi_journeydata_clean!K948="","",Taxi_journeydata_clean!K948)</f>
        <v>14</v>
      </c>
      <c r="F949" s="19">
        <f>IF(Taxi_journeydata_clean!K948="","",Constant+Dist_Mult*Fare_analysis!B949+Dur_Mult*Fare_analysis!C949)</f>
        <v>13.75883333358029</v>
      </c>
      <c r="G949" s="19">
        <f>IF(Taxi_journeydata_clean!K948="","",F949*(1+1/EXP(B949)))</f>
        <v>14.120034958820012</v>
      </c>
      <c r="H949" s="30">
        <f>IF(Taxi_journeydata_clean!K948="","",(G949-F949)/F949)</f>
        <v>2.6252343965687937E-2</v>
      </c>
      <c r="I949" s="31">
        <f>IF(Taxi_journeydata_clean!K948="","",ROUND(ROUNDUP(H949,1),1))</f>
        <v>0.1</v>
      </c>
      <c r="J949" s="32">
        <f>IF(Taxi_journeydata_clean!K948="","",IF(I949&gt;200%,'Taxi_location&amp;demand'!F962,VLOOKUP(I949,'Taxi_location&amp;demand'!$E$5:$F$26,2,FALSE)))</f>
        <v>-9.0899999999999991E-3</v>
      </c>
      <c r="K949" s="32">
        <f>IF(Taxi_journeydata_clean!K948="","",1+J949)</f>
        <v>0.99090999999999996</v>
      </c>
      <c r="M949" s="19">
        <f>IF(Taxi_journeydata_clean!K948="","",F949*(1+R_/EXP(B949)))</f>
        <v>14.696019170256701</v>
      </c>
      <c r="N949" s="30">
        <f>IF(Taxi_journeydata_clean!K948="","",(M949-F949)/F949)</f>
        <v>6.8115211076006182E-2</v>
      </c>
      <c r="O949" s="31">
        <f>IF(Taxi_journeydata_clean!K948="","",ROUND(ROUNDUP(N949,1),1))</f>
        <v>0.1</v>
      </c>
      <c r="P949" s="32">
        <f>IF(Taxi_journeydata_clean!K948="","",IF(O949&gt;200%,'Taxi_location&amp;demand'!F962,VLOOKUP(O949,'Taxi_location&amp;demand'!$E$5:$F$26,2,FALSE)))</f>
        <v>-9.0899999999999991E-3</v>
      </c>
      <c r="Q949" s="32">
        <f>IF(Taxi_journeydata_clean!K948="","",1+P949)</f>
        <v>0.99090999999999996</v>
      </c>
      <c r="S949" t="str">
        <f>IF(Taxi_journeydata_clean!K948="","",VLOOKUP(Taxi_journeydata_clean!G948,'Taxi_location&amp;demand'!$A$5:$B$269,2,FALSE))</f>
        <v>A</v>
      </c>
      <c r="T949" t="str">
        <f>IF(Taxi_journeydata_clean!K948="","",VLOOKUP(Taxi_journeydata_clean!H948,'Taxi_location&amp;demand'!$A$5:$B$269,2,FALSE))</f>
        <v>A</v>
      </c>
      <c r="U949" t="str">
        <f>IF(Taxi_journeydata_clean!K948="","",IF(OR(S949="A",T949="A"),"Y","N"))</f>
        <v>Y</v>
      </c>
    </row>
    <row r="950" spans="2:21" x14ac:dyDescent="0.35">
      <c r="B950">
        <f>IF(Taxi_journeydata_clean!J949="","",Taxi_journeydata_clean!J949)</f>
        <v>1.91</v>
      </c>
      <c r="C950" s="18">
        <f>IF(Taxi_journeydata_clean!J949="","",Taxi_journeydata_clean!N949)</f>
        <v>14.166666667442769</v>
      </c>
      <c r="D950" s="19">
        <f>IF(Taxi_journeydata_clean!K949="","",Taxi_journeydata_clean!K949)</f>
        <v>10.5</v>
      </c>
      <c r="F950" s="19">
        <f>IF(Taxi_journeydata_clean!K949="","",Constant+Dist_Mult*Fare_analysis!B950+Dur_Mult*Fare_analysis!C950)</f>
        <v>10.379666666953824</v>
      </c>
      <c r="G950" s="19">
        <f>IF(Taxi_journeydata_clean!K949="","",F950*(1+1/EXP(B950)))</f>
        <v>11.916691719728382</v>
      </c>
      <c r="H950" s="30">
        <f>IF(Taxi_journeydata_clean!K949="","",(G950-F950)/F950)</f>
        <v>0.14808038659546249</v>
      </c>
      <c r="I950" s="31">
        <f>IF(Taxi_journeydata_clean!K949="","",ROUND(ROUNDUP(H950,1),1))</f>
        <v>0.2</v>
      </c>
      <c r="J950" s="32">
        <f>IF(Taxi_journeydata_clean!K949="","",IF(I950&gt;200%,'Taxi_location&amp;demand'!F963,VLOOKUP(I950,'Taxi_location&amp;demand'!$E$5:$F$26,2,FALSE)))</f>
        <v>-2.1210000000000003E-2</v>
      </c>
      <c r="K950" s="32">
        <f>IF(Taxi_journeydata_clean!K949="","",1+J950)</f>
        <v>0.97879000000000005</v>
      </c>
      <c r="M950" s="19">
        <f>IF(Taxi_journeydata_clean!K949="","",F950*(1+R_/EXP(B950)))</f>
        <v>14.367683357413373</v>
      </c>
      <c r="N950" s="30">
        <f>IF(Taxi_journeydata_clean!K949="","",(M950-F950)/F950)</f>
        <v>0.38421433157929469</v>
      </c>
      <c r="O950" s="31">
        <f>IF(Taxi_journeydata_clean!K949="","",ROUND(ROUNDUP(N950,1),1))</f>
        <v>0.4</v>
      </c>
      <c r="P950" s="32">
        <f>IF(Taxi_journeydata_clean!K949="","",IF(O950&gt;200%,'Taxi_location&amp;demand'!F963,VLOOKUP(O950,'Taxi_location&amp;demand'!$E$5:$F$26,2,FALSE)))</f>
        <v>-4.6460000000000001E-2</v>
      </c>
      <c r="Q950" s="32">
        <f>IF(Taxi_journeydata_clean!K949="","",1+P950)</f>
        <v>0.95354000000000005</v>
      </c>
      <c r="S950" t="str">
        <f>IF(Taxi_journeydata_clean!K949="","",VLOOKUP(Taxi_journeydata_clean!G949,'Taxi_location&amp;demand'!$A$5:$B$269,2,FALSE))</f>
        <v>Bx</v>
      </c>
      <c r="T950" t="str">
        <f>IF(Taxi_journeydata_clean!K949="","",VLOOKUP(Taxi_journeydata_clean!H949,'Taxi_location&amp;demand'!$A$5:$B$269,2,FALSE))</f>
        <v>A</v>
      </c>
      <c r="U950" t="str">
        <f>IF(Taxi_journeydata_clean!K949="","",IF(OR(S950="A",T950="A"),"Y","N"))</f>
        <v>Y</v>
      </c>
    </row>
    <row r="951" spans="2:21" x14ac:dyDescent="0.35">
      <c r="B951">
        <f>IF(Taxi_journeydata_clean!J950="","",Taxi_journeydata_clean!J950)</f>
        <v>0.68</v>
      </c>
      <c r="C951" s="18">
        <f>IF(Taxi_journeydata_clean!J950="","",Taxi_journeydata_clean!N950)</f>
        <v>5.2000000001862645</v>
      </c>
      <c r="D951" s="19">
        <f>IF(Taxi_journeydata_clean!K950="","",Taxi_journeydata_clean!K950)</f>
        <v>5.5</v>
      </c>
      <c r="F951" s="19">
        <f>IF(Taxi_journeydata_clean!K950="","",Constant+Dist_Mult*Fare_analysis!B951+Dur_Mult*Fare_analysis!C951)</f>
        <v>4.8480000000689181</v>
      </c>
      <c r="G951" s="19">
        <f>IF(Taxi_journeydata_clean!K950="","",F951*(1+1/EXP(B951)))</f>
        <v>7.304079179092211</v>
      </c>
      <c r="H951" s="30">
        <f>IF(Taxi_journeydata_clean!K950="","",(G951-F951)/F951)</f>
        <v>0.50661699236558955</v>
      </c>
      <c r="I951" s="31">
        <f>IF(Taxi_journeydata_clean!K950="","",ROUND(ROUNDUP(H951,1),1))</f>
        <v>0.6</v>
      </c>
      <c r="J951" s="32">
        <f>IF(Taxi_journeydata_clean!K950="","",IF(I951&gt;200%,'Taxi_location&amp;demand'!F964,VLOOKUP(I951,'Taxi_location&amp;demand'!$E$5:$F$26,2,FALSE)))</f>
        <v>-8.8880000000000001E-2</v>
      </c>
      <c r="K951" s="32">
        <f>IF(Taxi_journeydata_clean!K950="","",1+J951)</f>
        <v>0.91112000000000004</v>
      </c>
      <c r="M951" s="19">
        <f>IF(Taxi_journeydata_clean!K950="","",F951*(1+R_/EXP(B951)))</f>
        <v>11.220625313725233</v>
      </c>
      <c r="N951" s="30">
        <f>IF(Taxi_journeydata_clean!K950="","",(M951-F951)/F951)</f>
        <v>1.3144854194648767</v>
      </c>
      <c r="O951" s="31">
        <f>IF(Taxi_journeydata_clean!K950="","",ROUND(ROUNDUP(N951,1),1))</f>
        <v>1.4</v>
      </c>
      <c r="P951" s="32">
        <f>IF(Taxi_journeydata_clean!K950="","",IF(O951&gt;200%,'Taxi_location&amp;demand'!F964,VLOOKUP(O951,'Taxi_location&amp;demand'!$E$5:$F$26,2,FALSE)))</f>
        <v>-0.5454</v>
      </c>
      <c r="Q951" s="32">
        <f>IF(Taxi_journeydata_clean!K950="","",1+P951)</f>
        <v>0.4546</v>
      </c>
      <c r="S951" t="str">
        <f>IF(Taxi_journeydata_clean!K950="","",VLOOKUP(Taxi_journeydata_clean!G950,'Taxi_location&amp;demand'!$A$5:$B$269,2,FALSE))</f>
        <v>A</v>
      </c>
      <c r="T951" t="str">
        <f>IF(Taxi_journeydata_clean!K950="","",VLOOKUP(Taxi_journeydata_clean!H950,'Taxi_location&amp;demand'!$A$5:$B$269,2,FALSE))</f>
        <v>A</v>
      </c>
      <c r="U951" t="str">
        <f>IF(Taxi_journeydata_clean!K950="","",IF(OR(S951="A",T951="A"),"Y","N"))</f>
        <v>Y</v>
      </c>
    </row>
    <row r="952" spans="2:21" x14ac:dyDescent="0.35">
      <c r="B952">
        <f>IF(Taxi_journeydata_clean!J951="","",Taxi_journeydata_clean!J951)</f>
        <v>1.9</v>
      </c>
      <c r="C952" s="18">
        <f>IF(Taxi_journeydata_clean!J951="","",Taxi_journeydata_clean!N951)</f>
        <v>12.383333336329088</v>
      </c>
      <c r="D952" s="19">
        <f>IF(Taxi_journeydata_clean!K951="","",Taxi_journeydata_clean!K951)</f>
        <v>9.5</v>
      </c>
      <c r="F952" s="19">
        <f>IF(Taxi_journeydata_clean!K951="","",Constant+Dist_Mult*Fare_analysis!B952+Dur_Mult*Fare_analysis!C952)</f>
        <v>9.701833334441762</v>
      </c>
      <c r="G952" s="19">
        <f>IF(Taxi_journeydata_clean!K951="","",F952*(1+1/EXP(B952)))</f>
        <v>11.15292315020235</v>
      </c>
      <c r="H952" s="30">
        <f>IF(Taxi_journeydata_clean!K951="","",(G952-F952)/F952)</f>
        <v>0.14956861922263504</v>
      </c>
      <c r="I952" s="31">
        <f>IF(Taxi_journeydata_clean!K951="","",ROUND(ROUNDUP(H952,1),1))</f>
        <v>0.2</v>
      </c>
      <c r="J952" s="32">
        <f>IF(Taxi_journeydata_clean!K951="","",IF(I952&gt;200%,'Taxi_location&amp;demand'!F965,VLOOKUP(I952,'Taxi_location&amp;demand'!$E$5:$F$26,2,FALSE)))</f>
        <v>-2.1210000000000003E-2</v>
      </c>
      <c r="K952" s="32">
        <f>IF(Taxi_journeydata_clean!K951="","",1+J952)</f>
        <v>0.97879000000000005</v>
      </c>
      <c r="M952" s="19">
        <f>IF(Taxi_journeydata_clean!K951="","",F952*(1+R_/EXP(B952)))</f>
        <v>13.466879580215542</v>
      </c>
      <c r="N952" s="30">
        <f>IF(Taxi_journeydata_clean!K951="","",(M952-F952)/F952)</f>
        <v>0.38807574980779841</v>
      </c>
      <c r="O952" s="31">
        <f>IF(Taxi_journeydata_clean!K951="","",ROUND(ROUNDUP(N952,1),1))</f>
        <v>0.4</v>
      </c>
      <c r="P952" s="32">
        <f>IF(Taxi_journeydata_clean!K951="","",IF(O952&gt;200%,'Taxi_location&amp;demand'!F965,VLOOKUP(O952,'Taxi_location&amp;demand'!$E$5:$F$26,2,FALSE)))</f>
        <v>-4.6460000000000001E-2</v>
      </c>
      <c r="Q952" s="32">
        <f>IF(Taxi_journeydata_clean!K951="","",1+P952)</f>
        <v>0.95354000000000005</v>
      </c>
      <c r="S952" t="str">
        <f>IF(Taxi_journeydata_clean!K951="","",VLOOKUP(Taxi_journeydata_clean!G951,'Taxi_location&amp;demand'!$A$5:$B$269,2,FALSE))</f>
        <v>Bx</v>
      </c>
      <c r="T952" t="str">
        <f>IF(Taxi_journeydata_clean!K951="","",VLOOKUP(Taxi_journeydata_clean!H951,'Taxi_location&amp;demand'!$A$5:$B$269,2,FALSE))</f>
        <v>Bx</v>
      </c>
      <c r="U952" t="str">
        <f>IF(Taxi_journeydata_clean!K951="","",IF(OR(S952="A",T952="A"),"Y","N"))</f>
        <v>N</v>
      </c>
    </row>
    <row r="953" spans="2:21" x14ac:dyDescent="0.35">
      <c r="B953">
        <f>IF(Taxi_journeydata_clean!J952="","",Taxi_journeydata_clean!J952)</f>
        <v>1.53</v>
      </c>
      <c r="C953" s="18">
        <f>IF(Taxi_journeydata_clean!J952="","",Taxi_journeydata_clean!N952)</f>
        <v>6.7166666651610285</v>
      </c>
      <c r="D953" s="19">
        <f>IF(Taxi_journeydata_clean!K952="","",Taxi_journeydata_clean!K952)</f>
        <v>7</v>
      </c>
      <c r="F953" s="19">
        <f>IF(Taxi_journeydata_clean!K952="","",Constant+Dist_Mult*Fare_analysis!B953+Dur_Mult*Fare_analysis!C953)</f>
        <v>6.9391666661095801</v>
      </c>
      <c r="G953" s="19">
        <f>IF(Taxi_journeydata_clean!K952="","",F953*(1+1/EXP(B953)))</f>
        <v>8.4417437507726092</v>
      </c>
      <c r="H953" s="30">
        <f>IF(Taxi_journeydata_clean!K952="","",(G953-F953)/F953)</f>
        <v>0.21653566731600696</v>
      </c>
      <c r="I953" s="31">
        <f>IF(Taxi_journeydata_clean!K952="","",ROUND(ROUNDUP(H953,1),1))</f>
        <v>0.3</v>
      </c>
      <c r="J953" s="32">
        <f>IF(Taxi_journeydata_clean!K952="","",IF(I953&gt;200%,'Taxi_location&amp;demand'!F966,VLOOKUP(I953,'Taxi_location&amp;demand'!$E$5:$F$26,2,FALSE)))</f>
        <v>-3.4340000000000002E-2</v>
      </c>
      <c r="K953" s="32">
        <f>IF(Taxi_journeydata_clean!K952="","",1+J953)</f>
        <v>0.96565999999999996</v>
      </c>
      <c r="M953" s="19">
        <f>IF(Taxi_journeydata_clean!K952="","",F953*(1+R_/EXP(B953)))</f>
        <v>10.837803504540561</v>
      </c>
      <c r="N953" s="30">
        <f>IF(Taxi_journeydata_clean!K952="","",(M953-F953)/F953)</f>
        <v>0.56183069610817382</v>
      </c>
      <c r="O953" s="31">
        <f>IF(Taxi_journeydata_clean!K952="","",ROUND(ROUNDUP(N953,1),1))</f>
        <v>0.6</v>
      </c>
      <c r="P953" s="32">
        <f>IF(Taxi_journeydata_clean!K952="","",IF(O953&gt;200%,'Taxi_location&amp;demand'!F966,VLOOKUP(O953,'Taxi_location&amp;demand'!$E$5:$F$26,2,FALSE)))</f>
        <v>-8.8880000000000001E-2</v>
      </c>
      <c r="Q953" s="32">
        <f>IF(Taxi_journeydata_clean!K952="","",1+P953)</f>
        <v>0.91112000000000004</v>
      </c>
      <c r="S953" t="str">
        <f>IF(Taxi_journeydata_clean!K952="","",VLOOKUP(Taxi_journeydata_clean!G952,'Taxi_location&amp;demand'!$A$5:$B$269,2,FALSE))</f>
        <v>Q</v>
      </c>
      <c r="T953" t="str">
        <f>IF(Taxi_journeydata_clean!K952="","",VLOOKUP(Taxi_journeydata_clean!H952,'Taxi_location&amp;demand'!$A$5:$B$269,2,FALSE))</f>
        <v>Q</v>
      </c>
      <c r="U953" t="str">
        <f>IF(Taxi_journeydata_clean!K952="","",IF(OR(S953="A",T953="A"),"Y","N"))</f>
        <v>N</v>
      </c>
    </row>
    <row r="954" spans="2:21" x14ac:dyDescent="0.35">
      <c r="B954">
        <f>IF(Taxi_journeydata_clean!J953="","",Taxi_journeydata_clean!J953)</f>
        <v>3.29</v>
      </c>
      <c r="C954" s="18">
        <f>IF(Taxi_journeydata_clean!J953="","",Taxi_journeydata_clean!N953)</f>
        <v>15.666666661854833</v>
      </c>
      <c r="D954" s="19">
        <f>IF(Taxi_journeydata_clean!K953="","",Taxi_journeydata_clean!K953)</f>
        <v>13.5</v>
      </c>
      <c r="F954" s="19">
        <f>IF(Taxi_journeydata_clean!K953="","",Constant+Dist_Mult*Fare_analysis!B954+Dur_Mult*Fare_analysis!C954)</f>
        <v>13.418666664886288</v>
      </c>
      <c r="G954" s="19">
        <f>IF(Taxi_journeydata_clean!K953="","",F954*(1+1/EXP(B954)))</f>
        <v>13.918563651917983</v>
      </c>
      <c r="H954" s="30">
        <f>IF(Taxi_journeydata_clean!K953="","",(G954-F954)/F954)</f>
        <v>3.7253849396215802E-2</v>
      </c>
      <c r="I954" s="31">
        <f>IF(Taxi_journeydata_clean!K953="","",ROUND(ROUNDUP(H954,1),1))</f>
        <v>0.1</v>
      </c>
      <c r="J954" s="32">
        <f>IF(Taxi_journeydata_clean!K953="","",IF(I954&gt;200%,'Taxi_location&amp;demand'!F967,VLOOKUP(I954,'Taxi_location&amp;demand'!$E$5:$F$26,2,FALSE)))</f>
        <v>-9.0899999999999991E-3</v>
      </c>
      <c r="K954" s="32">
        <f>IF(Taxi_journeydata_clean!K953="","",1+J954)</f>
        <v>0.99090999999999996</v>
      </c>
      <c r="M954" s="19">
        <f>IF(Taxi_journeydata_clean!K953="","",F954*(1+R_/EXP(B954)))</f>
        <v>14.715716133399571</v>
      </c>
      <c r="N954" s="30">
        <f>IF(Taxi_journeydata_clean!K953="","",(M954-F954)/F954)</f>
        <v>9.6660085603540405E-2</v>
      </c>
      <c r="O954" s="31">
        <f>IF(Taxi_journeydata_clean!K953="","",ROUND(ROUNDUP(N954,1),1))</f>
        <v>0.1</v>
      </c>
      <c r="P954" s="32">
        <f>IF(Taxi_journeydata_clean!K953="","",IF(O954&gt;200%,'Taxi_location&amp;demand'!F967,VLOOKUP(O954,'Taxi_location&amp;demand'!$E$5:$F$26,2,FALSE)))</f>
        <v>-9.0899999999999991E-3</v>
      </c>
      <c r="Q954" s="32">
        <f>IF(Taxi_journeydata_clean!K953="","",1+P954)</f>
        <v>0.99090999999999996</v>
      </c>
      <c r="S954" t="str">
        <f>IF(Taxi_journeydata_clean!K953="","",VLOOKUP(Taxi_journeydata_clean!G953,'Taxi_location&amp;demand'!$A$5:$B$269,2,FALSE))</f>
        <v>A</v>
      </c>
      <c r="T954" t="str">
        <f>IF(Taxi_journeydata_clean!K953="","",VLOOKUP(Taxi_journeydata_clean!H953,'Taxi_location&amp;demand'!$A$5:$B$269,2,FALSE))</f>
        <v>A</v>
      </c>
      <c r="U954" t="str">
        <f>IF(Taxi_journeydata_clean!K953="","",IF(OR(S954="A",T954="A"),"Y","N"))</f>
        <v>Y</v>
      </c>
    </row>
    <row r="955" spans="2:21" x14ac:dyDescent="0.35">
      <c r="B955">
        <f>IF(Taxi_journeydata_clean!J954="","",Taxi_journeydata_clean!J954)</f>
        <v>1.3</v>
      </c>
      <c r="C955" s="18">
        <f>IF(Taxi_journeydata_clean!J954="","",Taxi_journeydata_clean!N954)</f>
        <v>10.950000003213063</v>
      </c>
      <c r="D955" s="19">
        <f>IF(Taxi_journeydata_clean!K954="","",Taxi_journeydata_clean!K954)</f>
        <v>8.5</v>
      </c>
      <c r="F955" s="19">
        <f>IF(Taxi_journeydata_clean!K954="","",Constant+Dist_Mult*Fare_analysis!B955+Dur_Mult*Fare_analysis!C955)</f>
        <v>8.0915000011888338</v>
      </c>
      <c r="G955" s="19">
        <f>IF(Taxi_journeydata_clean!K954="","",F955*(1+1/EXP(B955)))</f>
        <v>10.296691004847542</v>
      </c>
      <c r="H955" s="30">
        <f>IF(Taxi_journeydata_clean!K954="","",(G955-F955)/F955)</f>
        <v>0.27253179303401259</v>
      </c>
      <c r="I955" s="31">
        <f>IF(Taxi_journeydata_clean!K954="","",ROUND(ROUNDUP(H955,1),1))</f>
        <v>0.3</v>
      </c>
      <c r="J955" s="32">
        <f>IF(Taxi_journeydata_clean!K954="","",IF(I955&gt;200%,'Taxi_location&amp;demand'!F968,VLOOKUP(I955,'Taxi_location&amp;demand'!$E$5:$F$26,2,FALSE)))</f>
        <v>-3.4340000000000002E-2</v>
      </c>
      <c r="K955" s="32">
        <f>IF(Taxi_journeydata_clean!K954="","",1+J955)</f>
        <v>0.96565999999999996</v>
      </c>
      <c r="M955" s="19">
        <f>IF(Taxi_journeydata_clean!K954="","",F955*(1+R_/EXP(B955)))</f>
        <v>13.813162450585535</v>
      </c>
      <c r="N955" s="30">
        <f>IF(Taxi_journeydata_clean!K954="","",(M955-F955)/F955)</f>
        <v>0.70712011970043298</v>
      </c>
      <c r="O955" s="31">
        <f>IF(Taxi_journeydata_clean!K954="","",ROUND(ROUNDUP(N955,1),1))</f>
        <v>0.8</v>
      </c>
      <c r="P955" s="32">
        <f>IF(Taxi_journeydata_clean!K954="","",IF(O955&gt;200%,'Taxi_location&amp;demand'!F968,VLOOKUP(O955,'Taxi_location&amp;demand'!$E$5:$F$26,2,FALSE)))</f>
        <v>-0.1515</v>
      </c>
      <c r="Q955" s="32">
        <f>IF(Taxi_journeydata_clean!K954="","",1+P955)</f>
        <v>0.84850000000000003</v>
      </c>
      <c r="S955" t="str">
        <f>IF(Taxi_journeydata_clean!K954="","",VLOOKUP(Taxi_journeydata_clean!G954,'Taxi_location&amp;demand'!$A$5:$B$269,2,FALSE))</f>
        <v>Q</v>
      </c>
      <c r="T955" t="str">
        <f>IF(Taxi_journeydata_clean!K954="","",VLOOKUP(Taxi_journeydata_clean!H954,'Taxi_location&amp;demand'!$A$5:$B$269,2,FALSE))</f>
        <v>Q</v>
      </c>
      <c r="U955" t="str">
        <f>IF(Taxi_journeydata_clean!K954="","",IF(OR(S955="A",T955="A"),"Y","N"))</f>
        <v>N</v>
      </c>
    </row>
    <row r="956" spans="2:21" x14ac:dyDescent="0.35">
      <c r="B956">
        <f>IF(Taxi_journeydata_clean!J955="","",Taxi_journeydata_clean!J955)</f>
        <v>6.28</v>
      </c>
      <c r="C956" s="18">
        <f>IF(Taxi_journeydata_clean!J955="","",Taxi_journeydata_clean!N955)</f>
        <v>26.850000000558794</v>
      </c>
      <c r="D956" s="19">
        <f>IF(Taxi_journeydata_clean!K955="","",Taxi_journeydata_clean!K955)</f>
        <v>24.5</v>
      </c>
      <c r="F956" s="19">
        <f>IF(Taxi_journeydata_clean!K955="","",Constant+Dist_Mult*Fare_analysis!B956+Dur_Mult*Fare_analysis!C956)</f>
        <v>22.938500000206751</v>
      </c>
      <c r="G956" s="19">
        <f>IF(Taxi_journeydata_clean!K955="","",F956*(1+1/EXP(B956)))</f>
        <v>22.981472999737711</v>
      </c>
      <c r="H956" s="30">
        <f>IF(Taxi_journeydata_clean!K955="","",(G956-F956)/F956)</f>
        <v>1.8734005942224942E-3</v>
      </c>
      <c r="I956" s="31">
        <f>IF(Taxi_journeydata_clean!K955="","",ROUND(ROUNDUP(H956,1),1))</f>
        <v>0.1</v>
      </c>
      <c r="J956" s="32">
        <f>IF(Taxi_journeydata_clean!K955="","",IF(I956&gt;200%,'Taxi_location&amp;demand'!F969,VLOOKUP(I956,'Taxi_location&amp;demand'!$E$5:$F$26,2,FALSE)))</f>
        <v>-9.0899999999999991E-3</v>
      </c>
      <c r="K956" s="32">
        <f>IF(Taxi_journeydata_clean!K955="","",1+J956)</f>
        <v>0.99090999999999996</v>
      </c>
      <c r="M956" s="19">
        <f>IF(Taxi_journeydata_clean!K955="","",F956*(1+R_/EXP(B956)))</f>
        <v>23.049999184334695</v>
      </c>
      <c r="N956" s="30">
        <f>IF(Taxi_journeydata_clean!K955="","",(M956-F956)/F956)</f>
        <v>4.8607879384850085E-3</v>
      </c>
      <c r="O956" s="31">
        <f>IF(Taxi_journeydata_clean!K955="","",ROUND(ROUNDUP(N956,1),1))</f>
        <v>0.1</v>
      </c>
      <c r="P956" s="32">
        <f>IF(Taxi_journeydata_clean!K955="","",IF(O956&gt;200%,'Taxi_location&amp;demand'!F969,VLOOKUP(O956,'Taxi_location&amp;demand'!$E$5:$F$26,2,FALSE)))</f>
        <v>-9.0899999999999991E-3</v>
      </c>
      <c r="Q956" s="32">
        <f>IF(Taxi_journeydata_clean!K955="","",1+P956)</f>
        <v>0.99090999999999996</v>
      </c>
      <c r="S956" t="str">
        <f>IF(Taxi_journeydata_clean!K955="","",VLOOKUP(Taxi_journeydata_clean!G955,'Taxi_location&amp;demand'!$A$5:$B$269,2,FALSE))</f>
        <v>A</v>
      </c>
      <c r="T956" t="str">
        <f>IF(Taxi_journeydata_clean!K955="","",VLOOKUP(Taxi_journeydata_clean!H955,'Taxi_location&amp;demand'!$A$5:$B$269,2,FALSE))</f>
        <v>Bx</v>
      </c>
      <c r="U956" t="str">
        <f>IF(Taxi_journeydata_clean!K955="","",IF(OR(S956="A",T956="A"),"Y","N"))</f>
        <v>Y</v>
      </c>
    </row>
    <row r="957" spans="2:21" x14ac:dyDescent="0.35">
      <c r="B957">
        <f>IF(Taxi_journeydata_clean!J956="","",Taxi_journeydata_clean!J956)</f>
        <v>1.64</v>
      </c>
      <c r="C957" s="18">
        <f>IF(Taxi_journeydata_clean!J956="","",Taxi_journeydata_clean!N956)</f>
        <v>10.216666666092351</v>
      </c>
      <c r="D957" s="19">
        <f>IF(Taxi_journeydata_clean!K956="","",Taxi_journeydata_clean!K956)</f>
        <v>8.5</v>
      </c>
      <c r="F957" s="19">
        <f>IF(Taxi_journeydata_clean!K956="","",Constant+Dist_Mult*Fare_analysis!B957+Dur_Mult*Fare_analysis!C957)</f>
        <v>8.4321666664541706</v>
      </c>
      <c r="G957" s="19">
        <f>IF(Taxi_journeydata_clean!K956="","",F957*(1+1/EXP(B957)))</f>
        <v>10.067838713016799</v>
      </c>
      <c r="H957" s="30">
        <f>IF(Taxi_journeydata_clean!K956="","",(G957-F957)/F957)</f>
        <v>0.19398004229089189</v>
      </c>
      <c r="I957" s="31">
        <f>IF(Taxi_journeydata_clean!K956="","",ROUND(ROUNDUP(H957,1),1))</f>
        <v>0.2</v>
      </c>
      <c r="J957" s="32">
        <f>IF(Taxi_journeydata_clean!K956="","",IF(I957&gt;200%,'Taxi_location&amp;demand'!F970,VLOOKUP(I957,'Taxi_location&amp;demand'!$E$5:$F$26,2,FALSE)))</f>
        <v>-2.1210000000000003E-2</v>
      </c>
      <c r="K957" s="32">
        <f>IF(Taxi_journeydata_clean!K956="","",1+J957)</f>
        <v>0.97879000000000005</v>
      </c>
      <c r="M957" s="19">
        <f>IF(Taxi_journeydata_clean!K956="","",F957*(1+R_/EXP(B957)))</f>
        <v>12.676136151554466</v>
      </c>
      <c r="N957" s="30">
        <f>IF(Taxi_journeydata_clean!K956="","",(M957-F957)/F957)</f>
        <v>0.50330711583111265</v>
      </c>
      <c r="O957" s="31">
        <f>IF(Taxi_journeydata_clean!K956="","",ROUND(ROUNDUP(N957,1),1))</f>
        <v>0.6</v>
      </c>
      <c r="P957" s="32">
        <f>IF(Taxi_journeydata_clean!K956="","",IF(O957&gt;200%,'Taxi_location&amp;demand'!F970,VLOOKUP(O957,'Taxi_location&amp;demand'!$E$5:$F$26,2,FALSE)))</f>
        <v>-8.8880000000000001E-2</v>
      </c>
      <c r="Q957" s="32">
        <f>IF(Taxi_journeydata_clean!K956="","",1+P957)</f>
        <v>0.91112000000000004</v>
      </c>
      <c r="S957" t="str">
        <f>IF(Taxi_journeydata_clean!K956="","",VLOOKUP(Taxi_journeydata_clean!G956,'Taxi_location&amp;demand'!$A$5:$B$269,2,FALSE))</f>
        <v>Q</v>
      </c>
      <c r="T957" t="str">
        <f>IF(Taxi_journeydata_clean!K956="","",VLOOKUP(Taxi_journeydata_clean!H956,'Taxi_location&amp;demand'!$A$5:$B$269,2,FALSE))</f>
        <v>Q</v>
      </c>
      <c r="U957" t="str">
        <f>IF(Taxi_journeydata_clean!K956="","",IF(OR(S957="A",T957="A"),"Y","N"))</f>
        <v>N</v>
      </c>
    </row>
    <row r="958" spans="2:21" x14ac:dyDescent="0.35">
      <c r="B958">
        <f>IF(Taxi_journeydata_clean!J957="","",Taxi_journeydata_clean!J957)</f>
        <v>4.75</v>
      </c>
      <c r="C958" s="18">
        <f>IF(Taxi_journeydata_clean!J957="","",Taxi_journeydata_clean!N957)</f>
        <v>16.133333332836628</v>
      </c>
      <c r="D958" s="19">
        <f>IF(Taxi_journeydata_clean!K957="","",Taxi_journeydata_clean!K957)</f>
        <v>16</v>
      </c>
      <c r="F958" s="19">
        <f>IF(Taxi_journeydata_clean!K957="","",Constant+Dist_Mult*Fare_analysis!B958+Dur_Mult*Fare_analysis!C958)</f>
        <v>16.219333333149553</v>
      </c>
      <c r="G958" s="19">
        <f>IF(Taxi_journeydata_clean!K957="","",F958*(1+1/EXP(B958)))</f>
        <v>16.359658061545776</v>
      </c>
      <c r="H958" s="30">
        <f>IF(Taxi_journeydata_clean!K957="","",(G958-F958)/F958)</f>
        <v>8.6516952031205369E-3</v>
      </c>
      <c r="I958" s="31">
        <f>IF(Taxi_journeydata_clean!K957="","",ROUND(ROUNDUP(H958,1),1))</f>
        <v>0.1</v>
      </c>
      <c r="J958" s="32">
        <f>IF(Taxi_journeydata_clean!K957="","",IF(I958&gt;200%,'Taxi_location&amp;demand'!F971,VLOOKUP(I958,'Taxi_location&amp;demand'!$E$5:$F$26,2,FALSE)))</f>
        <v>-9.0899999999999991E-3</v>
      </c>
      <c r="K958" s="32">
        <f>IF(Taxi_journeydata_clean!K957="","",1+J958)</f>
        <v>0.99090999999999996</v>
      </c>
      <c r="M958" s="19">
        <f>IF(Taxi_journeydata_clean!K957="","",F958*(1+R_/EXP(B958)))</f>
        <v>16.583424574159679</v>
      </c>
      <c r="N958" s="30">
        <f>IF(Taxi_journeydata_clean!K957="","",(M958-F958)/F958)</f>
        <v>2.2447978195625672E-2</v>
      </c>
      <c r="O958" s="31">
        <f>IF(Taxi_journeydata_clean!K957="","",ROUND(ROUNDUP(N958,1),1))</f>
        <v>0.1</v>
      </c>
      <c r="P958" s="32">
        <f>IF(Taxi_journeydata_clean!K957="","",IF(O958&gt;200%,'Taxi_location&amp;demand'!F971,VLOOKUP(O958,'Taxi_location&amp;demand'!$E$5:$F$26,2,FALSE)))</f>
        <v>-9.0899999999999991E-3</v>
      </c>
      <c r="Q958" s="32">
        <f>IF(Taxi_journeydata_clean!K957="","",1+P958)</f>
        <v>0.99090999999999996</v>
      </c>
      <c r="S958" t="str">
        <f>IF(Taxi_journeydata_clean!K957="","",VLOOKUP(Taxi_journeydata_clean!G957,'Taxi_location&amp;demand'!$A$5:$B$269,2,FALSE))</f>
        <v>A</v>
      </c>
      <c r="T958" t="str">
        <f>IF(Taxi_journeydata_clean!K957="","",VLOOKUP(Taxi_journeydata_clean!H957,'Taxi_location&amp;demand'!$A$5:$B$269,2,FALSE))</f>
        <v>Bx</v>
      </c>
      <c r="U958" t="str">
        <f>IF(Taxi_journeydata_clean!K957="","",IF(OR(S958="A",T958="A"),"Y","N"))</f>
        <v>Y</v>
      </c>
    </row>
    <row r="959" spans="2:21" x14ac:dyDescent="0.35">
      <c r="B959">
        <f>IF(Taxi_journeydata_clean!J958="","",Taxi_journeydata_clean!J958)</f>
        <v>1.74</v>
      </c>
      <c r="C959" s="18">
        <f>IF(Taxi_journeydata_clean!J958="","",Taxi_journeydata_clean!N958)</f>
        <v>7.2833333385642618</v>
      </c>
      <c r="D959" s="19">
        <f>IF(Taxi_journeydata_clean!K958="","",Taxi_journeydata_clean!K958)</f>
        <v>7.5</v>
      </c>
      <c r="F959" s="19">
        <f>IF(Taxi_journeydata_clean!K958="","",Constant+Dist_Mult*Fare_analysis!B959+Dur_Mult*Fare_analysis!C959)</f>
        <v>7.5268333352687762</v>
      </c>
      <c r="G959" s="19">
        <f>IF(Taxi_journeydata_clean!K958="","",F959*(1+1/EXP(B959)))</f>
        <v>8.8479461376525173</v>
      </c>
      <c r="H959" s="30">
        <f>IF(Taxi_journeydata_clean!K958="","",(G959-F959)/F959)</f>
        <v>0.1755204006169967</v>
      </c>
      <c r="I959" s="31">
        <f>IF(Taxi_journeydata_clean!K958="","",ROUND(ROUNDUP(H959,1),1))</f>
        <v>0.2</v>
      </c>
      <c r="J959" s="32">
        <f>IF(Taxi_journeydata_clean!K958="","",IF(I959&gt;200%,'Taxi_location&amp;demand'!F972,VLOOKUP(I959,'Taxi_location&amp;demand'!$E$5:$F$26,2,FALSE)))</f>
        <v>-2.1210000000000003E-2</v>
      </c>
      <c r="K959" s="32">
        <f>IF(Taxi_journeydata_clean!K958="","",1+J959)</f>
        <v>0.97879000000000005</v>
      </c>
      <c r="M959" s="19">
        <f>IF(Taxi_journeydata_clean!K958="","",F959*(1+R_/EXP(B959)))</f>
        <v>10.954636868057987</v>
      </c>
      <c r="N959" s="30">
        <f>IF(Taxi_journeydata_clean!K958="","",(M959-F959)/F959)</f>
        <v>0.45541111116774946</v>
      </c>
      <c r="O959" s="31">
        <f>IF(Taxi_journeydata_clean!K958="","",ROUND(ROUNDUP(N959,1),1))</f>
        <v>0.5</v>
      </c>
      <c r="P959" s="32">
        <f>IF(Taxi_journeydata_clean!K958="","",IF(O959&gt;200%,'Taxi_location&amp;demand'!F972,VLOOKUP(O959,'Taxi_location&amp;demand'!$E$5:$F$26,2,FALSE)))</f>
        <v>-6.7670000000000008E-2</v>
      </c>
      <c r="Q959" s="32">
        <f>IF(Taxi_journeydata_clean!K958="","",1+P959)</f>
        <v>0.93232999999999999</v>
      </c>
      <c r="S959" t="str">
        <f>IF(Taxi_journeydata_clean!K958="","",VLOOKUP(Taxi_journeydata_clean!G958,'Taxi_location&amp;demand'!$A$5:$B$269,2,FALSE))</f>
        <v>Q</v>
      </c>
      <c r="T959" t="str">
        <f>IF(Taxi_journeydata_clean!K958="","",VLOOKUP(Taxi_journeydata_clean!H958,'Taxi_location&amp;demand'!$A$5:$B$269,2,FALSE))</f>
        <v>Q</v>
      </c>
      <c r="U959" t="str">
        <f>IF(Taxi_journeydata_clean!K958="","",IF(OR(S959="A",T959="A"),"Y","N"))</f>
        <v>N</v>
      </c>
    </row>
    <row r="960" spans="2:21" x14ac:dyDescent="0.35">
      <c r="B960">
        <f>IF(Taxi_journeydata_clean!J959="","",Taxi_journeydata_clean!J959)</f>
        <v>1.1100000000000001</v>
      </c>
      <c r="C960" s="18">
        <f>IF(Taxi_journeydata_clean!J959="","",Taxi_journeydata_clean!N959)</f>
        <v>5.9833333385176957</v>
      </c>
      <c r="D960" s="19">
        <f>IF(Taxi_journeydata_clean!K959="","",Taxi_journeydata_clean!K959)</f>
        <v>6.5</v>
      </c>
      <c r="F960" s="19">
        <f>IF(Taxi_journeydata_clean!K959="","",Constant+Dist_Mult*Fare_analysis!B960+Dur_Mult*Fare_analysis!C960)</f>
        <v>5.911833335251548</v>
      </c>
      <c r="G960" s="19">
        <f>IF(Taxi_journeydata_clean!K959="","",F960*(1+1/EXP(B960)))</f>
        <v>7.860130987266718</v>
      </c>
      <c r="H960" s="30">
        <f>IF(Taxi_journeydata_clean!K959="","",(G960-F960)/F960)</f>
        <v>0.32955896107518906</v>
      </c>
      <c r="I960" s="31">
        <f>IF(Taxi_journeydata_clean!K959="","",ROUND(ROUNDUP(H960,1),1))</f>
        <v>0.4</v>
      </c>
      <c r="J960" s="32">
        <f>IF(Taxi_journeydata_clean!K959="","",IF(I960&gt;200%,'Taxi_location&amp;demand'!F973,VLOOKUP(I960,'Taxi_location&amp;demand'!$E$5:$F$26,2,FALSE)))</f>
        <v>-4.6460000000000001E-2</v>
      </c>
      <c r="K960" s="32">
        <f>IF(Taxi_journeydata_clean!K959="","",1+J960)</f>
        <v>0.95354000000000005</v>
      </c>
      <c r="M960" s="19">
        <f>IF(Taxi_journeydata_clean!K959="","",F960*(1+R_/EXP(B960)))</f>
        <v>10.966951688848926</v>
      </c>
      <c r="N960" s="30">
        <f>IF(Taxi_journeydata_clean!K959="","",(M960-F960)/F960)</f>
        <v>0.8550847202430959</v>
      </c>
      <c r="O960" s="31">
        <f>IF(Taxi_journeydata_clean!K959="","",ROUND(ROUNDUP(N960,1),1))</f>
        <v>0.9</v>
      </c>
      <c r="P960" s="32">
        <f>IF(Taxi_journeydata_clean!K959="","",IF(O960&gt;200%,'Taxi_location&amp;demand'!F973,VLOOKUP(O960,'Taxi_location&amp;demand'!$E$5:$F$26,2,FALSE)))</f>
        <v>-0.19190000000000002</v>
      </c>
      <c r="Q960" s="32">
        <f>IF(Taxi_journeydata_clean!K959="","",1+P960)</f>
        <v>0.80810000000000004</v>
      </c>
      <c r="S960" t="str">
        <f>IF(Taxi_journeydata_clean!K959="","",VLOOKUP(Taxi_journeydata_clean!G959,'Taxi_location&amp;demand'!$A$5:$B$269,2,FALSE))</f>
        <v>A</v>
      </c>
      <c r="T960" t="str">
        <f>IF(Taxi_journeydata_clean!K959="","",VLOOKUP(Taxi_journeydata_clean!H959,'Taxi_location&amp;demand'!$A$5:$B$269,2,FALSE))</f>
        <v>A</v>
      </c>
      <c r="U960" t="str">
        <f>IF(Taxi_journeydata_clean!K959="","",IF(OR(S960="A",T960="A"),"Y","N"))</f>
        <v>Y</v>
      </c>
    </row>
    <row r="961" spans="2:21" x14ac:dyDescent="0.35">
      <c r="B961">
        <f>IF(Taxi_journeydata_clean!J960="","",Taxi_journeydata_clean!J960)</f>
        <v>0.87</v>
      </c>
      <c r="C961" s="18">
        <f>IF(Taxi_journeydata_clean!J960="","",Taxi_journeydata_clean!N960)</f>
        <v>6.4666666695848107</v>
      </c>
      <c r="D961" s="19">
        <f>IF(Taxi_journeydata_clean!K960="","",Taxi_journeydata_clean!K960)</f>
        <v>6</v>
      </c>
      <c r="F961" s="19">
        <f>IF(Taxi_journeydata_clean!K960="","",Constant+Dist_Mult*Fare_analysis!B961+Dur_Mult*Fare_analysis!C961)</f>
        <v>5.6586666677463802</v>
      </c>
      <c r="G961" s="19">
        <f>IF(Taxi_journeydata_clean!K960="","",F961*(1+1/EXP(B961)))</f>
        <v>8.0293738348747006</v>
      </c>
      <c r="H961" s="30">
        <f>IF(Taxi_journeydata_clean!K960="","",(G961-F961)/F961)</f>
        <v>0.41895154924763894</v>
      </c>
      <c r="I961" s="31">
        <f>IF(Taxi_journeydata_clean!K960="","",ROUND(ROUNDUP(H961,1),1))</f>
        <v>0.5</v>
      </c>
      <c r="J961" s="32">
        <f>IF(Taxi_journeydata_clean!K960="","",IF(I961&gt;200%,'Taxi_location&amp;demand'!F974,VLOOKUP(I961,'Taxi_location&amp;demand'!$E$5:$F$26,2,FALSE)))</f>
        <v>-6.7670000000000008E-2</v>
      </c>
      <c r="K961" s="32">
        <f>IF(Taxi_journeydata_clean!K960="","",1+J961)</f>
        <v>0.93232999999999999</v>
      </c>
      <c r="M961" s="19">
        <f>IF(Taxi_journeydata_clean!K960="","",F961*(1+R_/EXP(B961)))</f>
        <v>11.809782899478057</v>
      </c>
      <c r="N961" s="30">
        <f>IF(Taxi_journeydata_clean!K960="","",(M961-F961)/F961)</f>
        <v>1.0870257240618522</v>
      </c>
      <c r="O961" s="31">
        <f>IF(Taxi_journeydata_clean!K960="","",ROUND(ROUNDUP(N961,1),1))</f>
        <v>1.1000000000000001</v>
      </c>
      <c r="P961" s="32">
        <f>IF(Taxi_journeydata_clean!K960="","",IF(O961&gt;200%,'Taxi_location&amp;demand'!F974,VLOOKUP(O961,'Taxi_location&amp;demand'!$E$5:$F$26,2,FALSE)))</f>
        <v>-0.35349999999999998</v>
      </c>
      <c r="Q961" s="32">
        <f>IF(Taxi_journeydata_clean!K960="","",1+P961)</f>
        <v>0.64650000000000007</v>
      </c>
      <c r="S961" t="str">
        <f>IF(Taxi_journeydata_clean!K960="","",VLOOKUP(Taxi_journeydata_clean!G960,'Taxi_location&amp;demand'!$A$5:$B$269,2,FALSE))</f>
        <v>A</v>
      </c>
      <c r="T961" t="str">
        <f>IF(Taxi_journeydata_clean!K960="","",VLOOKUP(Taxi_journeydata_clean!H960,'Taxi_location&amp;demand'!$A$5:$B$269,2,FALSE))</f>
        <v>A</v>
      </c>
      <c r="U961" t="str">
        <f>IF(Taxi_journeydata_clean!K960="","",IF(OR(S961="A",T961="A"),"Y","N"))</f>
        <v>Y</v>
      </c>
    </row>
    <row r="962" spans="2:21" x14ac:dyDescent="0.35">
      <c r="B962">
        <f>IF(Taxi_journeydata_clean!J961="","",Taxi_journeydata_clean!J961)</f>
        <v>1.08</v>
      </c>
      <c r="C962" s="18">
        <f>IF(Taxi_journeydata_clean!J961="","",Taxi_journeydata_clean!N961)</f>
        <v>7.6666666672099382</v>
      </c>
      <c r="D962" s="19">
        <f>IF(Taxi_journeydata_clean!K961="","",Taxi_journeydata_clean!K961)</f>
        <v>7</v>
      </c>
      <c r="F962" s="19">
        <f>IF(Taxi_journeydata_clean!K961="","",Constant+Dist_Mult*Fare_analysis!B962+Dur_Mult*Fare_analysis!C962)</f>
        <v>6.4806666668676769</v>
      </c>
      <c r="G962" s="19">
        <f>IF(Taxi_journeydata_clean!K961="","",F962*(1+1/EXP(B962)))</f>
        <v>8.6814720701322425</v>
      </c>
      <c r="H962" s="30">
        <f>IF(Taxi_journeydata_clean!K961="","",(G962-F962)/F962)</f>
        <v>0.33959552564493933</v>
      </c>
      <c r="I962" s="31">
        <f>IF(Taxi_journeydata_clean!K961="","",ROUND(ROUNDUP(H962,1),1))</f>
        <v>0.4</v>
      </c>
      <c r="J962" s="32">
        <f>IF(Taxi_journeydata_clean!K961="","",IF(I962&gt;200%,'Taxi_location&amp;demand'!F975,VLOOKUP(I962,'Taxi_location&amp;demand'!$E$5:$F$26,2,FALSE)))</f>
        <v>-4.6460000000000001E-2</v>
      </c>
      <c r="K962" s="32">
        <f>IF(Taxi_journeydata_clean!K961="","",1+J962)</f>
        <v>0.95354000000000005</v>
      </c>
      <c r="M962" s="19">
        <f>IF(Taxi_journeydata_clean!K961="","",F962*(1+R_/EXP(B962)))</f>
        <v>12.190950090569279</v>
      </c>
      <c r="N962" s="30">
        <f>IF(Taxi_journeydata_clean!K961="","",(M962-F962)/F962)</f>
        <v>0.88112592688887259</v>
      </c>
      <c r="O962" s="31">
        <f>IF(Taxi_journeydata_clean!K961="","",ROUND(ROUNDUP(N962,1),1))</f>
        <v>0.9</v>
      </c>
      <c r="P962" s="32">
        <f>IF(Taxi_journeydata_clean!K961="","",IF(O962&gt;200%,'Taxi_location&amp;demand'!F975,VLOOKUP(O962,'Taxi_location&amp;demand'!$E$5:$F$26,2,FALSE)))</f>
        <v>-0.19190000000000002</v>
      </c>
      <c r="Q962" s="32">
        <f>IF(Taxi_journeydata_clean!K961="","",1+P962)</f>
        <v>0.80810000000000004</v>
      </c>
      <c r="S962" t="str">
        <f>IF(Taxi_journeydata_clean!K961="","",VLOOKUP(Taxi_journeydata_clean!G961,'Taxi_location&amp;demand'!$A$5:$B$269,2,FALSE))</f>
        <v>A</v>
      </c>
      <c r="T962" t="str">
        <f>IF(Taxi_journeydata_clean!K961="","",VLOOKUP(Taxi_journeydata_clean!H961,'Taxi_location&amp;demand'!$A$5:$B$269,2,FALSE))</f>
        <v>A</v>
      </c>
      <c r="U962" t="str">
        <f>IF(Taxi_journeydata_clean!K961="","",IF(OR(S962="A",T962="A"),"Y","N"))</f>
        <v>Y</v>
      </c>
    </row>
    <row r="963" spans="2:21" x14ac:dyDescent="0.35">
      <c r="B963">
        <f>IF(Taxi_journeydata_clean!J962="","",Taxi_journeydata_clean!J962)</f>
        <v>2.4900000000000002</v>
      </c>
      <c r="C963" s="18">
        <f>IF(Taxi_journeydata_clean!J962="","",Taxi_journeydata_clean!N962)</f>
        <v>12.11666667019017</v>
      </c>
      <c r="D963" s="19">
        <f>IF(Taxi_journeydata_clean!K962="","",Taxi_journeydata_clean!K962)</f>
        <v>10.5</v>
      </c>
      <c r="F963" s="19">
        <f>IF(Taxi_journeydata_clean!K962="","",Constant+Dist_Mult*Fare_analysis!B963+Dur_Mult*Fare_analysis!C963)</f>
        <v>10.665166667970365</v>
      </c>
      <c r="G963" s="19">
        <f>IF(Taxi_journeydata_clean!K962="","",F963*(1+1/EXP(B963)))</f>
        <v>11.549415279930434</v>
      </c>
      <c r="H963" s="30">
        <f>IF(Taxi_journeydata_clean!K962="","",(G963-F963)/F963)</f>
        <v>8.2909966575172772E-2</v>
      </c>
      <c r="I963" s="31">
        <f>IF(Taxi_journeydata_clean!K962="","",ROUND(ROUNDUP(H963,1),1))</f>
        <v>0.1</v>
      </c>
      <c r="J963" s="32">
        <f>IF(Taxi_journeydata_clean!K962="","",IF(I963&gt;200%,'Taxi_location&amp;demand'!F976,VLOOKUP(I963,'Taxi_location&amp;demand'!$E$5:$F$26,2,FALSE)))</f>
        <v>-9.0899999999999991E-3</v>
      </c>
      <c r="K963" s="32">
        <f>IF(Taxi_journeydata_clean!K962="","",1+J963)</f>
        <v>0.99090999999999996</v>
      </c>
      <c r="M963" s="19">
        <f>IF(Taxi_journeydata_clean!K962="","",F963*(1+R_/EXP(B963)))</f>
        <v>12.959467737849982</v>
      </c>
      <c r="N963" s="30">
        <f>IF(Taxi_journeydata_clean!K962="","",(M963-F963)/F963)</f>
        <v>0.21512097666226485</v>
      </c>
      <c r="O963" s="31">
        <f>IF(Taxi_journeydata_clean!K962="","",ROUND(ROUNDUP(N963,1),1))</f>
        <v>0.3</v>
      </c>
      <c r="P963" s="32">
        <f>IF(Taxi_journeydata_clean!K962="","",IF(O963&gt;200%,'Taxi_location&amp;demand'!F976,VLOOKUP(O963,'Taxi_location&amp;demand'!$E$5:$F$26,2,FALSE)))</f>
        <v>-3.4340000000000002E-2</v>
      </c>
      <c r="Q963" s="32">
        <f>IF(Taxi_journeydata_clean!K962="","",1+P963)</f>
        <v>0.96565999999999996</v>
      </c>
      <c r="S963" t="str">
        <f>IF(Taxi_journeydata_clean!K962="","",VLOOKUP(Taxi_journeydata_clean!G962,'Taxi_location&amp;demand'!$A$5:$B$269,2,FALSE))</f>
        <v>A</v>
      </c>
      <c r="T963" t="str">
        <f>IF(Taxi_journeydata_clean!K962="","",VLOOKUP(Taxi_journeydata_clean!H962,'Taxi_location&amp;demand'!$A$5:$B$269,2,FALSE))</f>
        <v>A</v>
      </c>
      <c r="U963" t="str">
        <f>IF(Taxi_journeydata_clean!K962="","",IF(OR(S963="A",T963="A"),"Y","N"))</f>
        <v>Y</v>
      </c>
    </row>
    <row r="964" spans="2:21" x14ac:dyDescent="0.35">
      <c r="B964">
        <f>IF(Taxi_journeydata_clean!J963="","",Taxi_journeydata_clean!J963)</f>
        <v>1.18</v>
      </c>
      <c r="C964" s="18">
        <f>IF(Taxi_journeydata_clean!J963="","",Taxi_journeydata_clean!N963)</f>
        <v>14.883333334000781</v>
      </c>
      <c r="D964" s="19">
        <f>IF(Taxi_journeydata_clean!K963="","",Taxi_journeydata_clean!K963)</f>
        <v>10</v>
      </c>
      <c r="F964" s="19">
        <f>IF(Taxi_journeydata_clean!K963="","",Constant+Dist_Mult*Fare_analysis!B964+Dur_Mult*Fare_analysis!C964)</f>
        <v>9.3308333335802889</v>
      </c>
      <c r="G964" s="19">
        <f>IF(Taxi_journeydata_clean!K963="","",F964*(1+1/EXP(B964)))</f>
        <v>12.198000030420229</v>
      </c>
      <c r="H964" s="30">
        <f>IF(Taxi_journeydata_clean!K963="","",(G964-F964)/F964)</f>
        <v>0.30727873860113125</v>
      </c>
      <c r="I964" s="31">
        <f>IF(Taxi_journeydata_clean!K963="","",ROUND(ROUNDUP(H964,1),1))</f>
        <v>0.4</v>
      </c>
      <c r="J964" s="32">
        <f>IF(Taxi_journeydata_clean!K963="","",IF(I964&gt;200%,'Taxi_location&amp;demand'!F977,VLOOKUP(I964,'Taxi_location&amp;demand'!$E$5:$F$26,2,FALSE)))</f>
        <v>-4.6460000000000001E-2</v>
      </c>
      <c r="K964" s="32">
        <f>IF(Taxi_journeydata_clean!K963="","",1+J964)</f>
        <v>0.95354000000000005</v>
      </c>
      <c r="M964" s="19">
        <f>IF(Taxi_journeydata_clean!K963="","",F964*(1+R_/EXP(B964)))</f>
        <v>16.770080091911804</v>
      </c>
      <c r="N964" s="30">
        <f>IF(Taxi_journeydata_clean!K963="","",(M964-F964)/F964)</f>
        <v>0.79727570865066966</v>
      </c>
      <c r="O964" s="31">
        <f>IF(Taxi_journeydata_clean!K963="","",ROUND(ROUNDUP(N964,1),1))</f>
        <v>0.8</v>
      </c>
      <c r="P964" s="32">
        <f>IF(Taxi_journeydata_clean!K963="","",IF(O964&gt;200%,'Taxi_location&amp;demand'!F977,VLOOKUP(O964,'Taxi_location&amp;demand'!$E$5:$F$26,2,FALSE)))</f>
        <v>-0.1515</v>
      </c>
      <c r="Q964" s="32">
        <f>IF(Taxi_journeydata_clean!K963="","",1+P964)</f>
        <v>0.84850000000000003</v>
      </c>
      <c r="S964" t="str">
        <f>IF(Taxi_journeydata_clean!K963="","",VLOOKUP(Taxi_journeydata_clean!G963,'Taxi_location&amp;demand'!$A$5:$B$269,2,FALSE))</f>
        <v>Q</v>
      </c>
      <c r="T964" t="str">
        <f>IF(Taxi_journeydata_clean!K963="","",VLOOKUP(Taxi_journeydata_clean!H963,'Taxi_location&amp;demand'!$A$5:$B$269,2,FALSE))</f>
        <v>Q</v>
      </c>
      <c r="U964" t="str">
        <f>IF(Taxi_journeydata_clean!K963="","",IF(OR(S964="A",T964="A"),"Y","N"))</f>
        <v>N</v>
      </c>
    </row>
    <row r="965" spans="2:21" x14ac:dyDescent="0.35">
      <c r="B965">
        <f>IF(Taxi_journeydata_clean!J964="","",Taxi_journeydata_clean!J964)</f>
        <v>1.4</v>
      </c>
      <c r="C965" s="18">
        <f>IF(Taxi_journeydata_clean!J964="","",Taxi_journeydata_clean!N964)</f>
        <v>9.916666669305414</v>
      </c>
      <c r="D965" s="19">
        <f>IF(Taxi_journeydata_clean!K964="","",Taxi_journeydata_clean!K964)</f>
        <v>8</v>
      </c>
      <c r="F965" s="19">
        <f>IF(Taxi_journeydata_clean!K964="","",Constant+Dist_Mult*Fare_analysis!B965+Dur_Mult*Fare_analysis!C965)</f>
        <v>7.8891666676430034</v>
      </c>
      <c r="G965" s="19">
        <f>IF(Taxi_journeydata_clean!K964="","",F965*(1+1/EXP(B965)))</f>
        <v>9.834611215913089</v>
      </c>
      <c r="H965" s="30">
        <f>IF(Taxi_journeydata_clean!K964="","",(G965-F965)/F965)</f>
        <v>0.24659696394160649</v>
      </c>
      <c r="I965" s="31">
        <f>IF(Taxi_journeydata_clean!K964="","",ROUND(ROUNDUP(H965,1),1))</f>
        <v>0.3</v>
      </c>
      <c r="J965" s="32">
        <f>IF(Taxi_journeydata_clean!K964="","",IF(I965&gt;200%,'Taxi_location&amp;demand'!F978,VLOOKUP(I965,'Taxi_location&amp;demand'!$E$5:$F$26,2,FALSE)))</f>
        <v>-3.4340000000000002E-2</v>
      </c>
      <c r="K965" s="32">
        <f>IF(Taxi_journeydata_clean!K964="","",1+J965)</f>
        <v>0.96565999999999996</v>
      </c>
      <c r="M965" s="19">
        <f>IF(Taxi_journeydata_clean!K964="","",F965*(1+R_/EXP(B965)))</f>
        <v>12.936882262687769</v>
      </c>
      <c r="N965" s="30">
        <f>IF(Taxi_journeydata_clean!K964="","",(M965-F965)/F965)</f>
        <v>0.63982874335101858</v>
      </c>
      <c r="O965" s="31">
        <f>IF(Taxi_journeydata_clean!K964="","",ROUND(ROUNDUP(N965,1),1))</f>
        <v>0.7</v>
      </c>
      <c r="P965" s="32">
        <f>IF(Taxi_journeydata_clean!K964="","",IF(O965&gt;200%,'Taxi_location&amp;demand'!F978,VLOOKUP(O965,'Taxi_location&amp;demand'!$E$5:$F$26,2,FALSE)))</f>
        <v>-0.1111</v>
      </c>
      <c r="Q965" s="32">
        <f>IF(Taxi_journeydata_clean!K964="","",1+P965)</f>
        <v>0.88890000000000002</v>
      </c>
      <c r="S965" t="str">
        <f>IF(Taxi_journeydata_clean!K964="","",VLOOKUP(Taxi_journeydata_clean!G964,'Taxi_location&amp;demand'!$A$5:$B$269,2,FALSE))</f>
        <v>A</v>
      </c>
      <c r="T965" t="str">
        <f>IF(Taxi_journeydata_clean!K964="","",VLOOKUP(Taxi_journeydata_clean!H964,'Taxi_location&amp;demand'!$A$5:$B$269,2,FALSE))</f>
        <v>A</v>
      </c>
      <c r="U965" t="str">
        <f>IF(Taxi_journeydata_clean!K964="","",IF(OR(S965="A",T965="A"),"Y","N"))</f>
        <v>Y</v>
      </c>
    </row>
    <row r="966" spans="2:21" x14ac:dyDescent="0.35">
      <c r="B966">
        <f>IF(Taxi_journeydata_clean!J965="","",Taxi_journeydata_clean!J965)</f>
        <v>0.88</v>
      </c>
      <c r="C966" s="18">
        <f>IF(Taxi_journeydata_clean!J965="","",Taxi_journeydata_clean!N965)</f>
        <v>3.9333333307877183</v>
      </c>
      <c r="D966" s="19">
        <f>IF(Taxi_journeydata_clean!K965="","",Taxi_journeydata_clean!K965)</f>
        <v>5</v>
      </c>
      <c r="F966" s="19">
        <f>IF(Taxi_journeydata_clean!K965="","",Constant+Dist_Mult*Fare_analysis!B966+Dur_Mult*Fare_analysis!C966)</f>
        <v>4.739333332391455</v>
      </c>
      <c r="G966" s="19">
        <f>IF(Taxi_journeydata_clean!K965="","",F966*(1+1/EXP(B966)))</f>
        <v>6.7051278114303541</v>
      </c>
      <c r="H966" s="30">
        <f>IF(Taxi_journeydata_clean!K965="","",(G966-F966)/F966)</f>
        <v>0.41478291168158127</v>
      </c>
      <c r="I966" s="31">
        <f>IF(Taxi_journeydata_clean!K965="","",ROUND(ROUNDUP(H966,1),1))</f>
        <v>0.5</v>
      </c>
      <c r="J966" s="32">
        <f>IF(Taxi_journeydata_clean!K965="","",IF(I966&gt;200%,'Taxi_location&amp;demand'!F979,VLOOKUP(I966,'Taxi_location&amp;demand'!$E$5:$F$26,2,FALSE)))</f>
        <v>-6.7670000000000008E-2</v>
      </c>
      <c r="K966" s="32">
        <f>IF(Taxi_journeydata_clean!K965="","",1+J966)</f>
        <v>0.93232999999999999</v>
      </c>
      <c r="M966" s="19">
        <f>IF(Taxi_journeydata_clean!K965="","",F966*(1+R_/EXP(B966)))</f>
        <v>9.839849539507723</v>
      </c>
      <c r="N966" s="30">
        <f>IF(Taxi_journeydata_clean!K965="","",(M966-F966)/F966)</f>
        <v>1.0762096373885062</v>
      </c>
      <c r="O966" s="31">
        <f>IF(Taxi_journeydata_clean!K965="","",ROUND(ROUNDUP(N966,1),1))</f>
        <v>1.1000000000000001</v>
      </c>
      <c r="P966" s="32">
        <f>IF(Taxi_journeydata_clean!K965="","",IF(O966&gt;200%,'Taxi_location&amp;demand'!F979,VLOOKUP(O966,'Taxi_location&amp;demand'!$E$5:$F$26,2,FALSE)))</f>
        <v>-0.35349999999999998</v>
      </c>
      <c r="Q966" s="32">
        <f>IF(Taxi_journeydata_clean!K965="","",1+P966)</f>
        <v>0.64650000000000007</v>
      </c>
      <c r="S966" t="str">
        <f>IF(Taxi_journeydata_clean!K965="","",VLOOKUP(Taxi_journeydata_clean!G965,'Taxi_location&amp;demand'!$A$5:$B$269,2,FALSE))</f>
        <v>A</v>
      </c>
      <c r="T966" t="str">
        <f>IF(Taxi_journeydata_clean!K965="","",VLOOKUP(Taxi_journeydata_clean!H965,'Taxi_location&amp;demand'!$A$5:$B$269,2,FALSE))</f>
        <v>A</v>
      </c>
      <c r="U966" t="str">
        <f>IF(Taxi_journeydata_clean!K965="","",IF(OR(S966="A",T966="A"),"Y","N"))</f>
        <v>Y</v>
      </c>
    </row>
    <row r="967" spans="2:21" x14ac:dyDescent="0.35">
      <c r="B967">
        <f>IF(Taxi_journeydata_clean!J966="","",Taxi_journeydata_clean!J966)</f>
        <v>2.11</v>
      </c>
      <c r="C967" s="18">
        <f>IF(Taxi_journeydata_clean!J966="","",Taxi_journeydata_clean!N966)</f>
        <v>10.199999995529652</v>
      </c>
      <c r="D967" s="19">
        <f>IF(Taxi_journeydata_clean!K966="","",Taxi_journeydata_clean!K966)</f>
        <v>9</v>
      </c>
      <c r="F967" s="19">
        <f>IF(Taxi_journeydata_clean!K966="","",Constant+Dist_Mult*Fare_analysis!B967+Dur_Mult*Fare_analysis!C967)</f>
        <v>9.2719999983459722</v>
      </c>
      <c r="G967" s="19">
        <f>IF(Taxi_journeydata_clean!K966="","",F967*(1+1/EXP(B967)))</f>
        <v>10.396118422915755</v>
      </c>
      <c r="H967" s="30">
        <f>IF(Taxi_journeydata_clean!K966="","",(G967-F967)/F967)</f>
        <v>0.12123796643338158</v>
      </c>
      <c r="I967" s="31">
        <f>IF(Taxi_journeydata_clean!K966="","",ROUND(ROUNDUP(H967,1),1))</f>
        <v>0.2</v>
      </c>
      <c r="J967" s="32">
        <f>IF(Taxi_journeydata_clean!K966="","",IF(I967&gt;200%,'Taxi_location&amp;demand'!F980,VLOOKUP(I967,'Taxi_location&amp;demand'!$E$5:$F$26,2,FALSE)))</f>
        <v>-2.1210000000000003E-2</v>
      </c>
      <c r="K967" s="32">
        <f>IF(Taxi_journeydata_clean!K966="","",1+J967)</f>
        <v>0.97879000000000005</v>
      </c>
      <c r="M967" s="19">
        <f>IF(Taxi_journeydata_clean!K966="","",F967*(1+R_/EXP(B967)))</f>
        <v>12.188675319379229</v>
      </c>
      <c r="N967" s="30">
        <f>IF(Taxi_journeydata_clean!K966="","",(M967-F967)/F967)</f>
        <v>0.31456808903726929</v>
      </c>
      <c r="O967" s="31">
        <f>IF(Taxi_journeydata_clean!K966="","",ROUND(ROUNDUP(N967,1),1))</f>
        <v>0.4</v>
      </c>
      <c r="P967" s="32">
        <f>IF(Taxi_journeydata_clean!K966="","",IF(O967&gt;200%,'Taxi_location&amp;demand'!F980,VLOOKUP(O967,'Taxi_location&amp;demand'!$E$5:$F$26,2,FALSE)))</f>
        <v>-4.6460000000000001E-2</v>
      </c>
      <c r="Q967" s="32">
        <f>IF(Taxi_journeydata_clean!K966="","",1+P967)</f>
        <v>0.95354000000000005</v>
      </c>
      <c r="S967" t="str">
        <f>IF(Taxi_journeydata_clean!K966="","",VLOOKUP(Taxi_journeydata_clean!G966,'Taxi_location&amp;demand'!$A$5:$B$269,2,FALSE))</f>
        <v>Q</v>
      </c>
      <c r="T967" t="str">
        <f>IF(Taxi_journeydata_clean!K966="","",VLOOKUP(Taxi_journeydata_clean!H966,'Taxi_location&amp;demand'!$A$5:$B$269,2,FALSE))</f>
        <v>Q</v>
      </c>
      <c r="U967" t="str">
        <f>IF(Taxi_journeydata_clean!K966="","",IF(OR(S967="A",T967="A"),"Y","N"))</f>
        <v>N</v>
      </c>
    </row>
    <row r="968" spans="2:21" x14ac:dyDescent="0.35">
      <c r="B968">
        <f>IF(Taxi_journeydata_clean!J967="","",Taxi_journeydata_clean!J967)</f>
        <v>4.08</v>
      </c>
      <c r="C968" s="18">
        <f>IF(Taxi_journeydata_clean!J967="","",Taxi_journeydata_clean!N967)</f>
        <v>23.45000000204891</v>
      </c>
      <c r="D968" s="19">
        <f>IF(Taxi_journeydata_clean!K967="","",Taxi_journeydata_clean!K967)</f>
        <v>18</v>
      </c>
      <c r="F968" s="19">
        <f>IF(Taxi_journeydata_clean!K967="","",Constant+Dist_Mult*Fare_analysis!B968+Dur_Mult*Fare_analysis!C968)</f>
        <v>17.720500000758097</v>
      </c>
      <c r="G968" s="19">
        <f>IF(Taxi_journeydata_clean!K967="","",F968*(1+1/EXP(B968)))</f>
        <v>18.020108745869678</v>
      </c>
      <c r="H968" s="30">
        <f>IF(Taxi_journeydata_clean!K967="","",(G968-F968)/F968)</f>
        <v>1.690746565270523E-2</v>
      </c>
      <c r="I968" s="31">
        <f>IF(Taxi_journeydata_clean!K967="","",ROUND(ROUNDUP(H968,1),1))</f>
        <v>0.1</v>
      </c>
      <c r="J968" s="32">
        <f>IF(Taxi_journeydata_clean!K967="","",IF(I968&gt;200%,'Taxi_location&amp;demand'!F981,VLOOKUP(I968,'Taxi_location&amp;demand'!$E$5:$F$26,2,FALSE)))</f>
        <v>-9.0899999999999991E-3</v>
      </c>
      <c r="K968" s="32">
        <f>IF(Taxi_journeydata_clean!K967="","",1+J968)</f>
        <v>0.99090999999999996</v>
      </c>
      <c r="M968" s="19">
        <f>IF(Taxi_journeydata_clean!K967="","",F968*(1+R_/EXP(B968)))</f>
        <v>18.497874887365025</v>
      </c>
      <c r="N968" s="30">
        <f>IF(Taxi_journeydata_clean!K967="","",(M968-F968)/F968)</f>
        <v>4.3868676762713894E-2</v>
      </c>
      <c r="O968" s="31">
        <f>IF(Taxi_journeydata_clean!K967="","",ROUND(ROUNDUP(N968,1),1))</f>
        <v>0.1</v>
      </c>
      <c r="P968" s="32">
        <f>IF(Taxi_journeydata_clean!K967="","",IF(O968&gt;200%,'Taxi_location&amp;demand'!F981,VLOOKUP(O968,'Taxi_location&amp;demand'!$E$5:$F$26,2,FALSE)))</f>
        <v>-9.0899999999999991E-3</v>
      </c>
      <c r="Q968" s="32">
        <f>IF(Taxi_journeydata_clean!K967="","",1+P968)</f>
        <v>0.99090999999999996</v>
      </c>
      <c r="S968" t="str">
        <f>IF(Taxi_journeydata_clean!K967="","",VLOOKUP(Taxi_journeydata_clean!G967,'Taxi_location&amp;demand'!$A$5:$B$269,2,FALSE))</f>
        <v>A</v>
      </c>
      <c r="T968" t="str">
        <f>IF(Taxi_journeydata_clean!K967="","",VLOOKUP(Taxi_journeydata_clean!H967,'Taxi_location&amp;demand'!$A$5:$B$269,2,FALSE))</f>
        <v>Bx</v>
      </c>
      <c r="U968" t="str">
        <f>IF(Taxi_journeydata_clean!K967="","",IF(OR(S968="A",T968="A"),"Y","N"))</f>
        <v>Y</v>
      </c>
    </row>
    <row r="969" spans="2:21" x14ac:dyDescent="0.35">
      <c r="B969">
        <f>IF(Taxi_journeydata_clean!J968="","",Taxi_journeydata_clean!J968)</f>
        <v>2.4500000000000002</v>
      </c>
      <c r="C969" s="18">
        <f>IF(Taxi_journeydata_clean!J968="","",Taxi_journeydata_clean!N968)</f>
        <v>11.133333337493241</v>
      </c>
      <c r="D969" s="19">
        <f>IF(Taxi_journeydata_clean!K968="","",Taxi_journeydata_clean!K968)</f>
        <v>10.5</v>
      </c>
      <c r="F969" s="19">
        <f>IF(Taxi_journeydata_clean!K968="","",Constant+Dist_Mult*Fare_analysis!B969+Dur_Mult*Fare_analysis!C969)</f>
        <v>10.2293333348725</v>
      </c>
      <c r="G969" s="19">
        <f>IF(Taxi_journeydata_clean!K968="","",F969*(1+1/EXP(B969)))</f>
        <v>11.112059195836215</v>
      </c>
      <c r="H969" s="30">
        <f>IF(Taxi_journeydata_clean!K968="","",(G969-F969)/F969)</f>
        <v>8.6293586499370606E-2</v>
      </c>
      <c r="I969" s="31">
        <f>IF(Taxi_journeydata_clean!K968="","",ROUND(ROUNDUP(H969,1),1))</f>
        <v>0.1</v>
      </c>
      <c r="J969" s="32">
        <f>IF(Taxi_journeydata_clean!K968="","",IF(I969&gt;200%,'Taxi_location&amp;demand'!F982,VLOOKUP(I969,'Taxi_location&amp;demand'!$E$5:$F$26,2,FALSE)))</f>
        <v>-9.0899999999999991E-3</v>
      </c>
      <c r="K969" s="32">
        <f>IF(Taxi_journeydata_clean!K968="","",1+J969)</f>
        <v>0.99090999999999996</v>
      </c>
      <c r="M969" s="19">
        <f>IF(Taxi_journeydata_clean!K968="","",F969*(1+R_/EXP(B969)))</f>
        <v>12.51968342400661</v>
      </c>
      <c r="N969" s="30">
        <f>IF(Taxi_journeydata_clean!K968="","",(M969-F969)/F969)</f>
        <v>0.22390023026487457</v>
      </c>
      <c r="O969" s="31">
        <f>IF(Taxi_journeydata_clean!K968="","",ROUND(ROUNDUP(N969,1),1))</f>
        <v>0.3</v>
      </c>
      <c r="P969" s="32">
        <f>IF(Taxi_journeydata_clean!K968="","",IF(O969&gt;200%,'Taxi_location&amp;demand'!F982,VLOOKUP(O969,'Taxi_location&amp;demand'!$E$5:$F$26,2,FALSE)))</f>
        <v>-3.4340000000000002E-2</v>
      </c>
      <c r="Q969" s="32">
        <f>IF(Taxi_journeydata_clean!K968="","",1+P969)</f>
        <v>0.96565999999999996</v>
      </c>
      <c r="S969" t="str">
        <f>IF(Taxi_journeydata_clean!K968="","",VLOOKUP(Taxi_journeydata_clean!G968,'Taxi_location&amp;demand'!$A$5:$B$269,2,FALSE))</f>
        <v>Q</v>
      </c>
      <c r="T969" t="str">
        <f>IF(Taxi_journeydata_clean!K968="","",VLOOKUP(Taxi_journeydata_clean!H968,'Taxi_location&amp;demand'!$A$5:$B$269,2,FALSE))</f>
        <v>Q</v>
      </c>
      <c r="U969" t="str">
        <f>IF(Taxi_journeydata_clean!K968="","",IF(OR(S969="A",T969="A"),"Y","N"))</f>
        <v>N</v>
      </c>
    </row>
    <row r="970" spans="2:21" x14ac:dyDescent="0.35">
      <c r="B970">
        <f>IF(Taxi_journeydata_clean!J969="","",Taxi_journeydata_clean!J969)</f>
        <v>0.93</v>
      </c>
      <c r="C970" s="18">
        <f>IF(Taxi_journeydata_clean!J969="","",Taxi_journeydata_clean!N969)</f>
        <v>5.4166666651144624</v>
      </c>
      <c r="D970" s="19">
        <f>IF(Taxi_journeydata_clean!K969="","",Taxi_journeydata_clean!K969)</f>
        <v>6</v>
      </c>
      <c r="F970" s="19">
        <f>IF(Taxi_journeydata_clean!K969="","",Constant+Dist_Mult*Fare_analysis!B970+Dur_Mult*Fare_analysis!C970)</f>
        <v>5.3781666660923513</v>
      </c>
      <c r="G970" s="19">
        <f>IF(Taxi_journeydata_clean!K969="","",F970*(1+1/EXP(B970)))</f>
        <v>7.500142279195952</v>
      </c>
      <c r="H970" s="30">
        <f>IF(Taxi_journeydata_clean!K969="","",(G970-F970)/F970)</f>
        <v>0.39455371037160103</v>
      </c>
      <c r="I970" s="31">
        <f>IF(Taxi_journeydata_clean!K969="","",ROUND(ROUNDUP(H970,1),1))</f>
        <v>0.4</v>
      </c>
      <c r="J970" s="32">
        <f>IF(Taxi_journeydata_clean!K969="","",IF(I970&gt;200%,'Taxi_location&amp;demand'!F983,VLOOKUP(I970,'Taxi_location&amp;demand'!$E$5:$F$26,2,FALSE)))</f>
        <v>-4.6460000000000001E-2</v>
      </c>
      <c r="K970" s="32">
        <f>IF(Taxi_journeydata_clean!K969="","",1+J970)</f>
        <v>0.95354000000000005</v>
      </c>
      <c r="M970" s="19">
        <f>IF(Taxi_journeydata_clean!K969="","",F970*(1+R_/EXP(B970)))</f>
        <v>10.883915675537107</v>
      </c>
      <c r="N970" s="30">
        <f>IF(Taxi_journeydata_clean!K969="","",(M970-F970)/F970)</f>
        <v>1.0237222740151901</v>
      </c>
      <c r="O970" s="31">
        <f>IF(Taxi_journeydata_clean!K969="","",ROUND(ROUNDUP(N970,1),1))</f>
        <v>1.1000000000000001</v>
      </c>
      <c r="P970" s="32">
        <f>IF(Taxi_journeydata_clean!K969="","",IF(O970&gt;200%,'Taxi_location&amp;demand'!F983,VLOOKUP(O970,'Taxi_location&amp;demand'!$E$5:$F$26,2,FALSE)))</f>
        <v>-0.35349999999999998</v>
      </c>
      <c r="Q970" s="32">
        <f>IF(Taxi_journeydata_clean!K969="","",1+P970)</f>
        <v>0.64650000000000007</v>
      </c>
      <c r="S970" t="str">
        <f>IF(Taxi_journeydata_clean!K969="","",VLOOKUP(Taxi_journeydata_clean!G969,'Taxi_location&amp;demand'!$A$5:$B$269,2,FALSE))</f>
        <v>Bx</v>
      </c>
      <c r="T970" t="str">
        <f>IF(Taxi_journeydata_clean!K969="","",VLOOKUP(Taxi_journeydata_clean!H969,'Taxi_location&amp;demand'!$A$5:$B$269,2,FALSE))</f>
        <v>Bx</v>
      </c>
      <c r="U970" t="str">
        <f>IF(Taxi_journeydata_clean!K969="","",IF(OR(S970="A",T970="A"),"Y","N"))</f>
        <v>N</v>
      </c>
    </row>
    <row r="971" spans="2:21" x14ac:dyDescent="0.35">
      <c r="B971">
        <f>IF(Taxi_journeydata_clean!J970="","",Taxi_journeydata_clean!J970)</f>
        <v>0.94</v>
      </c>
      <c r="C971" s="18">
        <f>IF(Taxi_journeydata_clean!J970="","",Taxi_journeydata_clean!N970)</f>
        <v>3.8666666694916785</v>
      </c>
      <c r="D971" s="19">
        <f>IF(Taxi_journeydata_clean!K970="","",Taxi_journeydata_clean!K970)</f>
        <v>5</v>
      </c>
      <c r="F971" s="19">
        <f>IF(Taxi_journeydata_clean!K970="","",Constant+Dist_Mult*Fare_analysis!B971+Dur_Mult*Fare_analysis!C971)</f>
        <v>4.8226666677119212</v>
      </c>
      <c r="G971" s="19">
        <f>IF(Taxi_journeydata_clean!K970="","",F971*(1+1/EXP(B971)))</f>
        <v>6.7065345087759214</v>
      </c>
      <c r="H971" s="30">
        <f>IF(Taxi_journeydata_clean!K970="","",(G971-F971)/F971)</f>
        <v>0.39062783535852114</v>
      </c>
      <c r="I971" s="31">
        <f>IF(Taxi_journeydata_clean!K970="","",ROUND(ROUNDUP(H971,1),1))</f>
        <v>0.4</v>
      </c>
      <c r="J971" s="32">
        <f>IF(Taxi_journeydata_clean!K970="","",IF(I971&gt;200%,'Taxi_location&amp;demand'!F984,VLOOKUP(I971,'Taxi_location&amp;demand'!$E$5:$F$26,2,FALSE)))</f>
        <v>-4.6460000000000001E-2</v>
      </c>
      <c r="K971" s="32">
        <f>IF(Taxi_journeydata_clean!K970="","",1+J971)</f>
        <v>0.95354000000000005</v>
      </c>
      <c r="M971" s="19">
        <f>IF(Taxi_journeydata_clean!K970="","",F971*(1+R_/EXP(B971)))</f>
        <v>9.7106132754925412</v>
      </c>
      <c r="N971" s="30">
        <f>IF(Taxi_journeydata_clean!K970="","",(M971-F971)/F971)</f>
        <v>1.0135360671940594</v>
      </c>
      <c r="O971" s="31">
        <f>IF(Taxi_journeydata_clean!K970="","",ROUND(ROUNDUP(N971,1),1))</f>
        <v>1.1000000000000001</v>
      </c>
      <c r="P971" s="32">
        <f>IF(Taxi_journeydata_clean!K970="","",IF(O971&gt;200%,'Taxi_location&amp;demand'!F984,VLOOKUP(O971,'Taxi_location&amp;demand'!$E$5:$F$26,2,FALSE)))</f>
        <v>-0.35349999999999998</v>
      </c>
      <c r="Q971" s="32">
        <f>IF(Taxi_journeydata_clean!K970="","",1+P971)</f>
        <v>0.64650000000000007</v>
      </c>
      <c r="S971" t="str">
        <f>IF(Taxi_journeydata_clean!K970="","",VLOOKUP(Taxi_journeydata_clean!G970,'Taxi_location&amp;demand'!$A$5:$B$269,2,FALSE))</f>
        <v>A</v>
      </c>
      <c r="T971" t="str">
        <f>IF(Taxi_journeydata_clean!K970="","",VLOOKUP(Taxi_journeydata_clean!H970,'Taxi_location&amp;demand'!$A$5:$B$269,2,FALSE))</f>
        <v>A</v>
      </c>
      <c r="U971" t="str">
        <f>IF(Taxi_journeydata_clean!K970="","",IF(OR(S971="A",T971="A"),"Y","N"))</f>
        <v>Y</v>
      </c>
    </row>
    <row r="972" spans="2:21" x14ac:dyDescent="0.35">
      <c r="B972">
        <f>IF(Taxi_journeydata_clean!J971="","",Taxi_journeydata_clean!J971)</f>
        <v>2.5</v>
      </c>
      <c r="C972" s="18">
        <f>IF(Taxi_journeydata_clean!J971="","",Taxi_journeydata_clean!N971)</f>
        <v>13.616666664602235</v>
      </c>
      <c r="D972" s="19">
        <f>IF(Taxi_journeydata_clean!K971="","",Taxi_journeydata_clean!K971)</f>
        <v>11.5</v>
      </c>
      <c r="F972" s="19">
        <f>IF(Taxi_journeydata_clean!K971="","",Constant+Dist_Mult*Fare_analysis!B972+Dur_Mult*Fare_analysis!C972)</f>
        <v>11.238166665902828</v>
      </c>
      <c r="G972" s="19">
        <f>IF(Taxi_journeydata_clean!K971="","",F972*(1+1/EXP(B972)))</f>
        <v>12.160651561208606</v>
      </c>
      <c r="H972" s="30">
        <f>IF(Taxi_journeydata_clean!K971="","",(G972-F972)/F972)</f>
        <v>8.2084998623898772E-2</v>
      </c>
      <c r="I972" s="31">
        <f>IF(Taxi_journeydata_clean!K971="","",ROUND(ROUNDUP(H972,1),1))</f>
        <v>0.1</v>
      </c>
      <c r="J972" s="32">
        <f>IF(Taxi_journeydata_clean!K971="","",IF(I972&gt;200%,'Taxi_location&amp;demand'!F985,VLOOKUP(I972,'Taxi_location&amp;demand'!$E$5:$F$26,2,FALSE)))</f>
        <v>-9.0899999999999991E-3</v>
      </c>
      <c r="K972" s="32">
        <f>IF(Taxi_journeydata_clean!K971="","",1+J972)</f>
        <v>0.99090999999999996</v>
      </c>
      <c r="M972" s="19">
        <f>IF(Taxi_journeydata_clean!K971="","",F972*(1+R_/EXP(B972)))</f>
        <v>13.631676877421725</v>
      </c>
      <c r="N972" s="30">
        <f>IF(Taxi_journeydata_clean!K971="","",(M972-F972)/F972)</f>
        <v>0.21298048718043397</v>
      </c>
      <c r="O972" s="31">
        <f>IF(Taxi_journeydata_clean!K971="","",ROUND(ROUNDUP(N972,1),1))</f>
        <v>0.3</v>
      </c>
      <c r="P972" s="32">
        <f>IF(Taxi_journeydata_clean!K971="","",IF(O972&gt;200%,'Taxi_location&amp;demand'!F985,VLOOKUP(O972,'Taxi_location&amp;demand'!$E$5:$F$26,2,FALSE)))</f>
        <v>-3.4340000000000002E-2</v>
      </c>
      <c r="Q972" s="32">
        <f>IF(Taxi_journeydata_clean!K971="","",1+P972)</f>
        <v>0.96565999999999996</v>
      </c>
      <c r="S972" t="str">
        <f>IF(Taxi_journeydata_clean!K971="","",VLOOKUP(Taxi_journeydata_clean!G971,'Taxi_location&amp;demand'!$A$5:$B$269,2,FALSE))</f>
        <v>Bx</v>
      </c>
      <c r="T972" t="str">
        <f>IF(Taxi_journeydata_clean!K971="","",VLOOKUP(Taxi_journeydata_clean!H971,'Taxi_location&amp;demand'!$A$5:$B$269,2,FALSE))</f>
        <v>Bx</v>
      </c>
      <c r="U972" t="str">
        <f>IF(Taxi_journeydata_clean!K971="","",IF(OR(S972="A",T972="A"),"Y","N"))</f>
        <v>N</v>
      </c>
    </row>
    <row r="973" spans="2:21" x14ac:dyDescent="0.35">
      <c r="B973">
        <f>IF(Taxi_journeydata_clean!J972="","",Taxi_journeydata_clean!J972)</f>
        <v>10.39</v>
      </c>
      <c r="C973" s="18">
        <f>IF(Taxi_journeydata_clean!J972="","",Taxi_journeydata_clean!N972)</f>
        <v>47.499999997671694</v>
      </c>
      <c r="D973" s="19">
        <f>IF(Taxi_journeydata_clean!K972="","",Taxi_journeydata_clean!K972)</f>
        <v>37.5</v>
      </c>
      <c r="F973" s="19">
        <f>IF(Taxi_journeydata_clean!K972="","",Constant+Dist_Mult*Fare_analysis!B973+Dur_Mult*Fare_analysis!C973)</f>
        <v>37.976999999138528</v>
      </c>
      <c r="G973" s="19">
        <f>IF(Taxi_journeydata_clean!K972="","",F973*(1+1/EXP(B973)))</f>
        <v>37.978167348869611</v>
      </c>
      <c r="H973" s="30">
        <f>IF(Taxi_journeydata_clean!K972="","",(G973-F973)/F973)</f>
        <v>3.0738334547496357E-5</v>
      </c>
      <c r="I973" s="31">
        <f>IF(Taxi_journeydata_clean!K972="","",ROUND(ROUNDUP(H973,1),1))</f>
        <v>0.1</v>
      </c>
      <c r="J973" s="32">
        <f>IF(Taxi_journeydata_clean!K972="","",IF(I973&gt;200%,'Taxi_location&amp;demand'!F986,VLOOKUP(I973,'Taxi_location&amp;demand'!$E$5:$F$26,2,FALSE)))</f>
        <v>-9.0899999999999991E-3</v>
      </c>
      <c r="K973" s="32">
        <f>IF(Taxi_journeydata_clean!K972="","",1+J973)</f>
        <v>0.99090999999999996</v>
      </c>
      <c r="M973" s="19">
        <f>IF(Taxi_journeydata_clean!K972="","",F973*(1+R_/EXP(B973)))</f>
        <v>37.980028843855635</v>
      </c>
      <c r="N973" s="30">
        <f>IF(Taxi_journeydata_clean!K972="","",(M973-F973)/F973)</f>
        <v>7.9754712514840839E-5</v>
      </c>
      <c r="O973" s="31">
        <f>IF(Taxi_journeydata_clean!K972="","",ROUND(ROUNDUP(N973,1),1))</f>
        <v>0.1</v>
      </c>
      <c r="P973" s="32">
        <f>IF(Taxi_journeydata_clean!K972="","",IF(O973&gt;200%,'Taxi_location&amp;demand'!F986,VLOOKUP(O973,'Taxi_location&amp;demand'!$E$5:$F$26,2,FALSE)))</f>
        <v>-9.0899999999999991E-3</v>
      </c>
      <c r="Q973" s="32">
        <f>IF(Taxi_journeydata_clean!K972="","",1+P973)</f>
        <v>0.99090999999999996</v>
      </c>
      <c r="S973" t="str">
        <f>IF(Taxi_journeydata_clean!K972="","",VLOOKUP(Taxi_journeydata_clean!G972,'Taxi_location&amp;demand'!$A$5:$B$269,2,FALSE))</f>
        <v>Q</v>
      </c>
      <c r="T973" t="str">
        <f>IF(Taxi_journeydata_clean!K972="","",VLOOKUP(Taxi_journeydata_clean!H972,'Taxi_location&amp;demand'!$A$5:$B$269,2,FALSE))</f>
        <v>B</v>
      </c>
      <c r="U973" t="str">
        <f>IF(Taxi_journeydata_clean!K972="","",IF(OR(S973="A",T973="A"),"Y","N"))</f>
        <v>N</v>
      </c>
    </row>
    <row r="974" spans="2:21" x14ac:dyDescent="0.35">
      <c r="B974">
        <f>IF(Taxi_journeydata_clean!J973="","",Taxi_journeydata_clean!J973)</f>
        <v>0.98</v>
      </c>
      <c r="C974" s="18">
        <f>IF(Taxi_journeydata_clean!J973="","",Taxi_journeydata_clean!N973)</f>
        <v>10.833333330228925</v>
      </c>
      <c r="D974" s="19">
        <f>IF(Taxi_journeydata_clean!K973="","",Taxi_journeydata_clean!K973)</f>
        <v>8</v>
      </c>
      <c r="F974" s="19">
        <f>IF(Taxi_journeydata_clean!K973="","",Constant+Dist_Mult*Fare_analysis!B974+Dur_Mult*Fare_analysis!C974)</f>
        <v>7.4723333321847019</v>
      </c>
      <c r="G974" s="19">
        <f>IF(Taxi_journeydata_clean!K973="","",F974*(1+1/EXP(B974)))</f>
        <v>10.276782966070881</v>
      </c>
      <c r="H974" s="30">
        <f>IF(Taxi_journeydata_clean!K973="","",(G974-F974)/F974)</f>
        <v>0.37531109885139935</v>
      </c>
      <c r="I974" s="31">
        <f>IF(Taxi_journeydata_clean!K973="","",ROUND(ROUNDUP(H974,1),1))</f>
        <v>0.4</v>
      </c>
      <c r="J974" s="32">
        <f>IF(Taxi_journeydata_clean!K973="","",IF(I974&gt;200%,'Taxi_location&amp;demand'!F987,VLOOKUP(I974,'Taxi_location&amp;demand'!$E$5:$F$26,2,FALSE)))</f>
        <v>-4.6460000000000001E-2</v>
      </c>
      <c r="K974" s="32">
        <f>IF(Taxi_journeydata_clean!K973="","",1+J974)</f>
        <v>0.95354000000000005</v>
      </c>
      <c r="M974" s="19">
        <f>IF(Taxi_journeydata_clean!K973="","",F974*(1+R_/EXP(B974)))</f>
        <v>14.748852298028581</v>
      </c>
      <c r="N974" s="30">
        <f>IF(Taxi_journeydata_clean!K973="","",(M974-F974)/F974)</f>
        <v>0.97379474956003165</v>
      </c>
      <c r="O974" s="31">
        <f>IF(Taxi_journeydata_clean!K973="","",ROUND(ROUNDUP(N974,1),1))</f>
        <v>1</v>
      </c>
      <c r="P974" s="32">
        <f>IF(Taxi_journeydata_clean!K973="","",IF(O974&gt;200%,'Taxi_location&amp;demand'!F987,VLOOKUP(O974,'Taxi_location&amp;demand'!$E$5:$F$26,2,FALSE)))</f>
        <v>-0.28280000000000005</v>
      </c>
      <c r="Q974" s="32">
        <f>IF(Taxi_journeydata_clean!K973="","",1+P974)</f>
        <v>0.71719999999999995</v>
      </c>
      <c r="S974" t="str">
        <f>IF(Taxi_journeydata_clean!K973="","",VLOOKUP(Taxi_journeydata_clean!G973,'Taxi_location&amp;demand'!$A$5:$B$269,2,FALSE))</f>
        <v>Q</v>
      </c>
      <c r="T974" t="str">
        <f>IF(Taxi_journeydata_clean!K973="","",VLOOKUP(Taxi_journeydata_clean!H973,'Taxi_location&amp;demand'!$A$5:$B$269,2,FALSE))</f>
        <v>Q</v>
      </c>
      <c r="U974" t="str">
        <f>IF(Taxi_journeydata_clean!K973="","",IF(OR(S974="A",T974="A"),"Y","N"))</f>
        <v>N</v>
      </c>
    </row>
    <row r="975" spans="2:21" x14ac:dyDescent="0.35">
      <c r="B975">
        <f>IF(Taxi_journeydata_clean!J974="","",Taxi_journeydata_clean!J974)</f>
        <v>1.71</v>
      </c>
      <c r="C975" s="18">
        <f>IF(Taxi_journeydata_clean!J974="","",Taxi_journeydata_clean!N974)</f>
        <v>20.000000002328306</v>
      </c>
      <c r="D975" s="19">
        <f>IF(Taxi_journeydata_clean!K974="","",Taxi_journeydata_clean!K974)</f>
        <v>13</v>
      </c>
      <c r="F975" s="19">
        <f>IF(Taxi_journeydata_clean!K974="","",Constant+Dist_Mult*Fare_analysis!B975+Dur_Mult*Fare_analysis!C975)</f>
        <v>12.178000000861473</v>
      </c>
      <c r="G975" s="19">
        <f>IF(Taxi_journeydata_clean!K974="","",F975*(1+1/EXP(B975)))</f>
        <v>14.380583623508596</v>
      </c>
      <c r="H975" s="30">
        <f>IF(Taxi_journeydata_clean!K974="","",(G975-F975)/F975)</f>
        <v>0.18086579261712193</v>
      </c>
      <c r="I975" s="31">
        <f>IF(Taxi_journeydata_clean!K974="","",ROUND(ROUNDUP(H975,1),1))</f>
        <v>0.2</v>
      </c>
      <c r="J975" s="32">
        <f>IF(Taxi_journeydata_clean!K974="","",IF(I975&gt;200%,'Taxi_location&amp;demand'!F988,VLOOKUP(I975,'Taxi_location&amp;demand'!$E$5:$F$26,2,FALSE)))</f>
        <v>-2.1210000000000003E-2</v>
      </c>
      <c r="K975" s="32">
        <f>IF(Taxi_journeydata_clean!K974="","",1+J975)</f>
        <v>0.97879000000000005</v>
      </c>
      <c r="M975" s="19">
        <f>IF(Taxi_journeydata_clean!K974="","",F975*(1+R_/EXP(B975)))</f>
        <v>17.892897252141324</v>
      </c>
      <c r="N975" s="30">
        <f>IF(Taxi_journeydata_clean!K974="","",(M975-F975)/F975)</f>
        <v>0.46928044431561655</v>
      </c>
      <c r="O975" s="31">
        <f>IF(Taxi_journeydata_clean!K974="","",ROUND(ROUNDUP(N975,1),1))</f>
        <v>0.5</v>
      </c>
      <c r="P975" s="32">
        <f>IF(Taxi_journeydata_clean!K974="","",IF(O975&gt;200%,'Taxi_location&amp;demand'!F988,VLOOKUP(O975,'Taxi_location&amp;demand'!$E$5:$F$26,2,FALSE)))</f>
        <v>-6.7670000000000008E-2</v>
      </c>
      <c r="Q975" s="32">
        <f>IF(Taxi_journeydata_clean!K974="","",1+P975)</f>
        <v>0.93232999999999999</v>
      </c>
      <c r="S975" t="str">
        <f>IF(Taxi_journeydata_clean!K974="","",VLOOKUP(Taxi_journeydata_clean!G974,'Taxi_location&amp;demand'!$A$5:$B$269,2,FALSE))</f>
        <v>Q</v>
      </c>
      <c r="T975" t="str">
        <f>IF(Taxi_journeydata_clean!K974="","",VLOOKUP(Taxi_journeydata_clean!H974,'Taxi_location&amp;demand'!$A$5:$B$269,2,FALSE))</f>
        <v>Q</v>
      </c>
      <c r="U975" t="str">
        <f>IF(Taxi_journeydata_clean!K974="","",IF(OR(S975="A",T975="A"),"Y","N"))</f>
        <v>N</v>
      </c>
    </row>
    <row r="976" spans="2:21" x14ac:dyDescent="0.35">
      <c r="B976">
        <f>IF(Taxi_journeydata_clean!J975="","",Taxi_journeydata_clean!J975)</f>
        <v>3.07</v>
      </c>
      <c r="C976" s="18">
        <f>IF(Taxi_journeydata_clean!J975="","",Taxi_journeydata_clean!N975)</f>
        <v>20.800000000745058</v>
      </c>
      <c r="D976" s="19">
        <f>IF(Taxi_journeydata_clean!K975="","",Taxi_journeydata_clean!K975)</f>
        <v>14</v>
      </c>
      <c r="F976" s="19">
        <f>IF(Taxi_journeydata_clean!K975="","",Constant+Dist_Mult*Fare_analysis!B976+Dur_Mult*Fare_analysis!C976)</f>
        <v>14.922000000275672</v>
      </c>
      <c r="G976" s="19">
        <f>IF(Taxi_journeydata_clean!K975="","",F976*(1+1/EXP(B976)))</f>
        <v>15.61469647307106</v>
      </c>
      <c r="H976" s="30">
        <f>IF(Taxi_journeydata_clean!K975="","",(G976-F976)/F976)</f>
        <v>4.6421154857431403E-2</v>
      </c>
      <c r="I976" s="31">
        <f>IF(Taxi_journeydata_clean!K975="","",ROUND(ROUNDUP(H976,1),1))</f>
        <v>0.1</v>
      </c>
      <c r="J976" s="32">
        <f>IF(Taxi_journeydata_clean!K975="","",IF(I976&gt;200%,'Taxi_location&amp;demand'!F989,VLOOKUP(I976,'Taxi_location&amp;demand'!$E$5:$F$26,2,FALSE)))</f>
        <v>-9.0899999999999991E-3</v>
      </c>
      <c r="K976" s="32">
        <f>IF(Taxi_journeydata_clean!K975="","",1+J976)</f>
        <v>0.99090999999999996</v>
      </c>
      <c r="M976" s="19">
        <f>IF(Taxi_journeydata_clean!K975="","",F976*(1+R_/EXP(B976)))</f>
        <v>16.719293473107339</v>
      </c>
      <c r="N976" s="30">
        <f>IF(Taxi_journeydata_clean!K975="","",(M976-F976)/F976)</f>
        <v>0.12044588344715611</v>
      </c>
      <c r="O976" s="31">
        <f>IF(Taxi_journeydata_clean!K975="","",ROUND(ROUNDUP(N976,1),1))</f>
        <v>0.2</v>
      </c>
      <c r="P976" s="32">
        <f>IF(Taxi_journeydata_clean!K975="","",IF(O976&gt;200%,'Taxi_location&amp;demand'!F989,VLOOKUP(O976,'Taxi_location&amp;demand'!$E$5:$F$26,2,FALSE)))</f>
        <v>-2.1210000000000003E-2</v>
      </c>
      <c r="Q976" s="32">
        <f>IF(Taxi_journeydata_clean!K975="","",1+P976)</f>
        <v>0.97879000000000005</v>
      </c>
      <c r="S976" t="str">
        <f>IF(Taxi_journeydata_clean!K975="","",VLOOKUP(Taxi_journeydata_clean!G975,'Taxi_location&amp;demand'!$A$5:$B$269,2,FALSE))</f>
        <v>B</v>
      </c>
      <c r="T976" t="str">
        <f>IF(Taxi_journeydata_clean!K975="","",VLOOKUP(Taxi_journeydata_clean!H975,'Taxi_location&amp;demand'!$A$5:$B$269,2,FALSE))</f>
        <v>B</v>
      </c>
      <c r="U976" t="str">
        <f>IF(Taxi_journeydata_clean!K975="","",IF(OR(S976="A",T976="A"),"Y","N"))</f>
        <v>N</v>
      </c>
    </row>
    <row r="977" spans="2:21" x14ac:dyDescent="0.35">
      <c r="B977">
        <f>IF(Taxi_journeydata_clean!J976="","",Taxi_journeydata_clean!J976)</f>
        <v>2.0099999999999998</v>
      </c>
      <c r="C977" s="18">
        <f>IF(Taxi_journeydata_clean!J976="","",Taxi_journeydata_clean!N976)</f>
        <v>8.9666666672565043</v>
      </c>
      <c r="D977" s="19">
        <f>IF(Taxi_journeydata_clean!K976="","",Taxi_journeydata_clean!K976)</f>
        <v>8</v>
      </c>
      <c r="F977" s="19">
        <f>IF(Taxi_journeydata_clean!K976="","",Constant+Dist_Mult*Fare_analysis!B977+Dur_Mult*Fare_analysis!C977)</f>
        <v>8.6356666668849051</v>
      </c>
      <c r="G977" s="19">
        <f>IF(Taxi_journeydata_clean!K976="","",F977*(1+1/EXP(B977)))</f>
        <v>9.792748198462391</v>
      </c>
      <c r="H977" s="30">
        <f>IF(Taxi_journeydata_clean!K976="","",(G977-F977)/F977)</f>
        <v>0.13398867466880507</v>
      </c>
      <c r="I977" s="31">
        <f>IF(Taxi_journeydata_clean!K976="","",ROUND(ROUNDUP(H977,1),1))</f>
        <v>0.2</v>
      </c>
      <c r="J977" s="32">
        <f>IF(Taxi_journeydata_clean!K976="","",IF(I977&gt;200%,'Taxi_location&amp;demand'!F990,VLOOKUP(I977,'Taxi_location&amp;demand'!$E$5:$F$26,2,FALSE)))</f>
        <v>-2.1210000000000003E-2</v>
      </c>
      <c r="K977" s="32">
        <f>IF(Taxi_journeydata_clean!K976="","",1+J977)</f>
        <v>0.97879000000000005</v>
      </c>
      <c r="M977" s="19">
        <f>IF(Taxi_journeydata_clean!K976="","",F977*(1+R_/EXP(B977)))</f>
        <v>11.63786916958564</v>
      </c>
      <c r="N977" s="30">
        <f>IF(Taxi_journeydata_clean!K976="","",(M977-F977)/F977)</f>
        <v>0.34765150375862092</v>
      </c>
      <c r="O977" s="31">
        <f>IF(Taxi_journeydata_clean!K976="","",ROUND(ROUNDUP(N977,1),1))</f>
        <v>0.4</v>
      </c>
      <c r="P977" s="32">
        <f>IF(Taxi_journeydata_clean!K976="","",IF(O977&gt;200%,'Taxi_location&amp;demand'!F990,VLOOKUP(O977,'Taxi_location&amp;demand'!$E$5:$F$26,2,FALSE)))</f>
        <v>-4.6460000000000001E-2</v>
      </c>
      <c r="Q977" s="32">
        <f>IF(Taxi_journeydata_clean!K976="","",1+P977)</f>
        <v>0.95354000000000005</v>
      </c>
      <c r="S977" t="str">
        <f>IF(Taxi_journeydata_clean!K976="","",VLOOKUP(Taxi_journeydata_clean!G976,'Taxi_location&amp;demand'!$A$5:$B$269,2,FALSE))</f>
        <v>Bx</v>
      </c>
      <c r="T977" t="str">
        <f>IF(Taxi_journeydata_clean!K976="","",VLOOKUP(Taxi_journeydata_clean!H976,'Taxi_location&amp;demand'!$A$5:$B$269,2,FALSE))</f>
        <v>Bx</v>
      </c>
      <c r="U977" t="str">
        <f>IF(Taxi_journeydata_clean!K976="","",IF(OR(S977="A",T977="A"),"Y","N"))</f>
        <v>N</v>
      </c>
    </row>
    <row r="978" spans="2:21" x14ac:dyDescent="0.35">
      <c r="B978">
        <f>IF(Taxi_journeydata_clean!J977="","",Taxi_journeydata_clean!J977)</f>
        <v>4.0999999999999996</v>
      </c>
      <c r="C978" s="18">
        <f>IF(Taxi_journeydata_clean!J977="","",Taxi_journeydata_clean!N977)</f>
        <v>19.449999999487773</v>
      </c>
      <c r="D978" s="19">
        <f>IF(Taxi_journeydata_clean!K977="","",Taxi_journeydata_clean!K977)</f>
        <v>16.5</v>
      </c>
      <c r="F978" s="19">
        <f>IF(Taxi_journeydata_clean!K977="","",Constant+Dist_Mult*Fare_analysis!B978+Dur_Mult*Fare_analysis!C978)</f>
        <v>16.276499999810476</v>
      </c>
      <c r="G978" s="19">
        <f>IF(Taxi_journeydata_clean!K977="","",F978*(1+1/EXP(B978)))</f>
        <v>16.546245150984102</v>
      </c>
      <c r="H978" s="30">
        <f>IF(Taxi_journeydata_clean!K977="","",(G978-F978)/F978)</f>
        <v>1.65726754017613E-2</v>
      </c>
      <c r="I978" s="31">
        <f>IF(Taxi_journeydata_clean!K977="","",ROUND(ROUNDUP(H978,1),1))</f>
        <v>0.1</v>
      </c>
      <c r="J978" s="32">
        <f>IF(Taxi_journeydata_clean!K977="","",IF(I978&gt;200%,'Taxi_location&amp;demand'!F991,VLOOKUP(I978,'Taxi_location&amp;demand'!$E$5:$F$26,2,FALSE)))</f>
        <v>-9.0899999999999991E-3</v>
      </c>
      <c r="K978" s="32">
        <f>IF(Taxi_journeydata_clean!K977="","",1+J978)</f>
        <v>0.99090999999999996</v>
      </c>
      <c r="M978" s="19">
        <f>IF(Taxi_journeydata_clean!K977="","",F978*(1+R_/EXP(B978)))</f>
        <v>16.976389805190728</v>
      </c>
      <c r="N978" s="30">
        <f>IF(Taxi_journeydata_clean!K977="","",(M978-F978)/F978)</f>
        <v>4.3000018762535043E-2</v>
      </c>
      <c r="O978" s="31">
        <f>IF(Taxi_journeydata_clean!K977="","",ROUND(ROUNDUP(N978,1),1))</f>
        <v>0.1</v>
      </c>
      <c r="P978" s="32">
        <f>IF(Taxi_journeydata_clean!K977="","",IF(O978&gt;200%,'Taxi_location&amp;demand'!F991,VLOOKUP(O978,'Taxi_location&amp;demand'!$E$5:$F$26,2,FALSE)))</f>
        <v>-9.0899999999999991E-3</v>
      </c>
      <c r="Q978" s="32">
        <f>IF(Taxi_journeydata_clean!K977="","",1+P978)</f>
        <v>0.99090999999999996</v>
      </c>
      <c r="S978" t="str">
        <f>IF(Taxi_journeydata_clean!K977="","",VLOOKUP(Taxi_journeydata_clean!G977,'Taxi_location&amp;demand'!$A$5:$B$269,2,FALSE))</f>
        <v>A</v>
      </c>
      <c r="T978" t="str">
        <f>IF(Taxi_journeydata_clean!K977="","",VLOOKUP(Taxi_journeydata_clean!H977,'Taxi_location&amp;demand'!$A$5:$B$269,2,FALSE))</f>
        <v>Bx</v>
      </c>
      <c r="U978" t="str">
        <f>IF(Taxi_journeydata_clean!K977="","",IF(OR(S978="A",T978="A"),"Y","N"))</f>
        <v>Y</v>
      </c>
    </row>
    <row r="979" spans="2:21" x14ac:dyDescent="0.35">
      <c r="B979">
        <f>IF(Taxi_journeydata_clean!J978="","",Taxi_journeydata_clean!J978)</f>
        <v>0.47</v>
      </c>
      <c r="C979" s="18">
        <f>IF(Taxi_journeydata_clean!J978="","",Taxi_journeydata_clean!N978)</f>
        <v>2.5666666694451123</v>
      </c>
      <c r="D979" s="19">
        <f>IF(Taxi_journeydata_clean!K978="","",Taxi_journeydata_clean!K978)</f>
        <v>4</v>
      </c>
      <c r="F979" s="19">
        <f>IF(Taxi_journeydata_clean!K978="","",Constant+Dist_Mult*Fare_analysis!B979+Dur_Mult*Fare_analysis!C979)</f>
        <v>3.4956666676946915</v>
      </c>
      <c r="G979" s="19">
        <f>IF(Taxi_journeydata_clean!K978="","",F979*(1+1/EXP(B979)))</f>
        <v>5.6804662641641039</v>
      </c>
      <c r="H979" s="30">
        <f>IF(Taxi_journeydata_clean!K978="","",(G979-F979)/F979)</f>
        <v>0.62500226828270089</v>
      </c>
      <c r="I979" s="31">
        <f>IF(Taxi_journeydata_clean!K978="","",ROUND(ROUNDUP(H979,1),1))</f>
        <v>0.7</v>
      </c>
      <c r="J979" s="32">
        <f>IF(Taxi_journeydata_clean!K978="","",IF(I979&gt;200%,'Taxi_location&amp;demand'!F992,VLOOKUP(I979,'Taxi_location&amp;demand'!$E$5:$F$26,2,FALSE)))</f>
        <v>-0.1111</v>
      </c>
      <c r="K979" s="32">
        <f>IF(Taxi_journeydata_clean!K978="","",1+J979)</f>
        <v>0.88890000000000002</v>
      </c>
      <c r="M979" s="19">
        <f>IF(Taxi_journeydata_clean!K978="","",F979*(1+R_/EXP(B979)))</f>
        <v>9.1644208889099001</v>
      </c>
      <c r="N979" s="30">
        <f>IF(Taxi_journeydata_clean!K978="","",(M979-F979)/F979)</f>
        <v>1.6216518221268552</v>
      </c>
      <c r="O979" s="31">
        <f>IF(Taxi_journeydata_clean!K978="","",ROUND(ROUNDUP(N979,1),1))</f>
        <v>1.7</v>
      </c>
      <c r="P979" s="32">
        <f>IF(Taxi_journeydata_clean!K978="","",IF(O979&gt;200%,'Taxi_location&amp;demand'!F992,VLOOKUP(O979,'Taxi_location&amp;demand'!$E$5:$F$26,2,FALSE)))</f>
        <v>-0.72719999999999996</v>
      </c>
      <c r="Q979" s="32">
        <f>IF(Taxi_journeydata_clean!K978="","",1+P979)</f>
        <v>0.27280000000000004</v>
      </c>
      <c r="S979" t="str">
        <f>IF(Taxi_journeydata_clean!K978="","",VLOOKUP(Taxi_journeydata_clean!G978,'Taxi_location&amp;demand'!$A$5:$B$269,2,FALSE))</f>
        <v>A</v>
      </c>
      <c r="T979" t="str">
        <f>IF(Taxi_journeydata_clean!K978="","",VLOOKUP(Taxi_journeydata_clean!H978,'Taxi_location&amp;demand'!$A$5:$B$269,2,FALSE))</f>
        <v>A</v>
      </c>
      <c r="U979" t="str">
        <f>IF(Taxi_journeydata_clean!K978="","",IF(OR(S979="A",T979="A"),"Y","N"))</f>
        <v>Y</v>
      </c>
    </row>
    <row r="980" spans="2:21" x14ac:dyDescent="0.35">
      <c r="B980">
        <f>IF(Taxi_journeydata_clean!J979="","",Taxi_journeydata_clean!J979)</f>
        <v>9.3000000000000007</v>
      </c>
      <c r="C980" s="18">
        <f>IF(Taxi_journeydata_clean!J979="","",Taxi_journeydata_clean!N979)</f>
        <v>20.299999999115244</v>
      </c>
      <c r="D980" s="19">
        <f>IF(Taxi_journeydata_clean!K979="","",Taxi_journeydata_clean!K979)</f>
        <v>27.5</v>
      </c>
      <c r="F980" s="19">
        <f>IF(Taxi_journeydata_clean!K979="","",Constant+Dist_Mult*Fare_analysis!B980+Dur_Mult*Fare_analysis!C980)</f>
        <v>25.950999999672639</v>
      </c>
      <c r="G980" s="19">
        <f>IF(Taxi_journeydata_clean!K979="","",F980*(1+1/EXP(B980)))</f>
        <v>25.953372549903701</v>
      </c>
      <c r="H980" s="30">
        <f>IF(Taxi_journeydata_clean!K979="","",(G980-F980)/F980)</f>
        <v>9.1424231478239528E-5</v>
      </c>
      <c r="I980" s="31">
        <f>IF(Taxi_journeydata_clean!K979="","",ROUND(ROUNDUP(H980,1),1))</f>
        <v>0.1</v>
      </c>
      <c r="J980" s="32">
        <f>IF(Taxi_journeydata_clean!K979="","",IF(I980&gt;200%,'Taxi_location&amp;demand'!F993,VLOOKUP(I980,'Taxi_location&amp;demand'!$E$5:$F$26,2,FALSE)))</f>
        <v>-9.0899999999999991E-3</v>
      </c>
      <c r="K980" s="32">
        <f>IF(Taxi_journeydata_clean!K979="","",1+J980)</f>
        <v>0.99090999999999996</v>
      </c>
      <c r="M980" s="19">
        <f>IF(Taxi_journeydata_clean!K979="","",F980*(1+R_/EXP(B980)))</f>
        <v>25.957155897979789</v>
      </c>
      <c r="N980" s="30">
        <f>IF(Taxi_journeydata_clean!K979="","",(M980-F980)/F980)</f>
        <v>2.3721237359742968E-4</v>
      </c>
      <c r="O980" s="31">
        <f>IF(Taxi_journeydata_clean!K979="","",ROUND(ROUNDUP(N980,1),1))</f>
        <v>0.1</v>
      </c>
      <c r="P980" s="32">
        <f>IF(Taxi_journeydata_clean!K979="","",IF(O980&gt;200%,'Taxi_location&amp;demand'!F993,VLOOKUP(O980,'Taxi_location&amp;demand'!$E$5:$F$26,2,FALSE)))</f>
        <v>-9.0899999999999991E-3</v>
      </c>
      <c r="Q980" s="32">
        <f>IF(Taxi_journeydata_clean!K979="","",1+P980)</f>
        <v>0.99090999999999996</v>
      </c>
      <c r="S980" t="str">
        <f>IF(Taxi_journeydata_clean!K979="","",VLOOKUP(Taxi_journeydata_clean!G979,'Taxi_location&amp;demand'!$A$5:$B$269,2,FALSE))</f>
        <v>A</v>
      </c>
      <c r="T980" t="str">
        <f>IF(Taxi_journeydata_clean!K979="","",VLOOKUP(Taxi_journeydata_clean!H979,'Taxi_location&amp;demand'!$A$5:$B$269,2,FALSE))</f>
        <v>U</v>
      </c>
      <c r="U980" t="str">
        <f>IF(Taxi_journeydata_clean!K979="","",IF(OR(S980="A",T980="A"),"Y","N"))</f>
        <v>Y</v>
      </c>
    </row>
    <row r="981" spans="2:21" x14ac:dyDescent="0.35">
      <c r="B981">
        <f>IF(Taxi_journeydata_clean!J980="","",Taxi_journeydata_clean!J980)</f>
        <v>2.6</v>
      </c>
      <c r="C981" s="18">
        <f>IF(Taxi_journeydata_clean!J980="","",Taxi_journeydata_clean!N980)</f>
        <v>20.000000002328306</v>
      </c>
      <c r="D981" s="19">
        <f>IF(Taxi_journeydata_clean!K980="","",Taxi_journeydata_clean!K980)</f>
        <v>14.5</v>
      </c>
      <c r="F981" s="19">
        <f>IF(Taxi_journeydata_clean!K980="","",Constant+Dist_Mult*Fare_analysis!B981+Dur_Mult*Fare_analysis!C981)</f>
        <v>13.780000000861474</v>
      </c>
      <c r="G981" s="19">
        <f>IF(Taxi_journeydata_clean!K980="","",F981*(1+1/EXP(B981)))</f>
        <v>14.803489908718978</v>
      </c>
      <c r="H981" s="30">
        <f>IF(Taxi_journeydata_clean!K980="","",(G981-F981)/F981)</f>
        <v>7.4273578214333794E-2</v>
      </c>
      <c r="I981" s="31">
        <f>IF(Taxi_journeydata_clean!K980="","",ROUND(ROUNDUP(H981,1),1))</f>
        <v>0.1</v>
      </c>
      <c r="J981" s="32">
        <f>IF(Taxi_journeydata_clean!K980="","",IF(I981&gt;200%,'Taxi_location&amp;demand'!F994,VLOOKUP(I981,'Taxi_location&amp;demand'!$E$5:$F$26,2,FALSE)))</f>
        <v>-9.0899999999999991E-3</v>
      </c>
      <c r="K981" s="32">
        <f>IF(Taxi_journeydata_clean!K980="","",1+J981)</f>
        <v>0.99090999999999996</v>
      </c>
      <c r="M981" s="19">
        <f>IF(Taxi_journeydata_clean!K980="","",F981*(1+R_/EXP(B981)))</f>
        <v>16.435581201496149</v>
      </c>
      <c r="N981" s="30">
        <f>IF(Taxi_journeydata_clean!K980="","",(M981-F981)/F981)</f>
        <v>0.19271271411238447</v>
      </c>
      <c r="O981" s="31">
        <f>IF(Taxi_journeydata_clean!K980="","",ROUND(ROUNDUP(N981,1),1))</f>
        <v>0.2</v>
      </c>
      <c r="P981" s="32">
        <f>IF(Taxi_journeydata_clean!K980="","",IF(O981&gt;200%,'Taxi_location&amp;demand'!F994,VLOOKUP(O981,'Taxi_location&amp;demand'!$E$5:$F$26,2,FALSE)))</f>
        <v>-2.1210000000000003E-2</v>
      </c>
      <c r="Q981" s="32">
        <f>IF(Taxi_journeydata_clean!K980="","",1+P981)</f>
        <v>0.97879000000000005</v>
      </c>
      <c r="S981" t="str">
        <f>IF(Taxi_journeydata_clean!K980="","",VLOOKUP(Taxi_journeydata_clean!G980,'Taxi_location&amp;demand'!$A$5:$B$269,2,FALSE))</f>
        <v>B</v>
      </c>
      <c r="T981" t="str">
        <f>IF(Taxi_journeydata_clean!K980="","",VLOOKUP(Taxi_journeydata_clean!H980,'Taxi_location&amp;demand'!$A$5:$B$269,2,FALSE))</f>
        <v>B</v>
      </c>
      <c r="U981" t="str">
        <f>IF(Taxi_journeydata_clean!K980="","",IF(OR(S981="A",T981="A"),"Y","N"))</f>
        <v>N</v>
      </c>
    </row>
    <row r="982" spans="2:21" x14ac:dyDescent="0.35">
      <c r="B982">
        <f>IF(Taxi_journeydata_clean!J981="","",Taxi_journeydata_clean!J981)</f>
        <v>0.89</v>
      </c>
      <c r="C982" s="18">
        <f>IF(Taxi_journeydata_clean!J981="","",Taxi_journeydata_clean!N981)</f>
        <v>6.9500000006519258</v>
      </c>
      <c r="D982" s="19">
        <f>IF(Taxi_journeydata_clean!K981="","",Taxi_journeydata_clean!K981)</f>
        <v>5.5</v>
      </c>
      <c r="F982" s="19">
        <f>IF(Taxi_journeydata_clean!K981="","",Constant+Dist_Mult*Fare_analysis!B982+Dur_Mult*Fare_analysis!C982)</f>
        <v>5.8735000002412132</v>
      </c>
      <c r="G982" s="19">
        <f>IF(Taxi_journeydata_clean!K981="","",F982*(1+1/EXP(B982)))</f>
        <v>8.2854865641311708</v>
      </c>
      <c r="H982" s="30">
        <f>IF(Taxi_journeydata_clean!K981="","",(G982-F982)/F982)</f>
        <v>0.41065575275234562</v>
      </c>
      <c r="I982" s="31">
        <f>IF(Taxi_journeydata_clean!K981="","",ROUND(ROUNDUP(H982,1),1))</f>
        <v>0.5</v>
      </c>
      <c r="J982" s="32">
        <f>IF(Taxi_journeydata_clean!K981="","",IF(I982&gt;200%,'Taxi_location&amp;demand'!F995,VLOOKUP(I982,'Taxi_location&amp;demand'!$E$5:$F$26,2,FALSE)))</f>
        <v>-6.7670000000000008E-2</v>
      </c>
      <c r="K982" s="32">
        <f>IF(Taxi_journeydata_clean!K981="","",1+J982)</f>
        <v>0.93232999999999999</v>
      </c>
      <c r="M982" s="19">
        <f>IF(Taxi_journeydata_clean!K981="","",F982*(1+R_/EXP(B982)))</f>
        <v>12.131721137621849</v>
      </c>
      <c r="N982" s="30">
        <f>IF(Taxi_journeydata_clean!K981="","",(M982-F982)/F982)</f>
        <v>1.0655011725757424</v>
      </c>
      <c r="O982" s="31">
        <f>IF(Taxi_journeydata_clean!K981="","",ROUND(ROUNDUP(N982,1),1))</f>
        <v>1.1000000000000001</v>
      </c>
      <c r="P982" s="32">
        <f>IF(Taxi_journeydata_clean!K981="","",IF(O982&gt;200%,'Taxi_location&amp;demand'!F995,VLOOKUP(O982,'Taxi_location&amp;demand'!$E$5:$F$26,2,FALSE)))</f>
        <v>-0.35349999999999998</v>
      </c>
      <c r="Q982" s="32">
        <f>IF(Taxi_journeydata_clean!K981="","",1+P982)</f>
        <v>0.64650000000000007</v>
      </c>
      <c r="S982" t="str">
        <f>IF(Taxi_journeydata_clean!K981="","",VLOOKUP(Taxi_journeydata_clean!G981,'Taxi_location&amp;demand'!$A$5:$B$269,2,FALSE))</f>
        <v>Q</v>
      </c>
      <c r="T982" t="str">
        <f>IF(Taxi_journeydata_clean!K981="","",VLOOKUP(Taxi_journeydata_clean!H981,'Taxi_location&amp;demand'!$A$5:$B$269,2,FALSE))</f>
        <v>Q</v>
      </c>
      <c r="U982" t="str">
        <f>IF(Taxi_journeydata_clean!K981="","",IF(OR(S982="A",T982="A"),"Y","N"))</f>
        <v>N</v>
      </c>
    </row>
    <row r="983" spans="2:21" x14ac:dyDescent="0.35">
      <c r="B983" s="8"/>
    </row>
  </sheetData>
  <autoFilter ref="B12:U982" xr:uid="{8A33B8FF-397A-4657-B14A-8E1E41EE2AE9}"/>
  <mergeCells count="7">
    <mergeCell ref="B11:D11"/>
    <mergeCell ref="S11:T11"/>
    <mergeCell ref="F4:G4"/>
    <mergeCell ref="J1:U1"/>
    <mergeCell ref="G9:K9"/>
    <mergeCell ref="M9:Q9"/>
    <mergeCell ref="S9:U9"/>
  </mergeCells>
  <conditionalFormatting sqref="B10:D10">
    <cfRule type="cellIs" dxfId="7" priority="15" operator="equal">
      <formula>"Okay"</formula>
    </cfRule>
    <cfRule type="cellIs" dxfId="6" priority="16" operator="equal">
      <formula>"Check"</formula>
    </cfRule>
  </conditionalFormatting>
  <conditionalFormatting sqref="B12:D12">
    <cfRule type="cellIs" dxfId="5" priority="17" operator="equal">
      <formula>"Okay"</formula>
    </cfRule>
    <cfRule type="cellIs" dxfId="4" priority="18" operator="equal">
      <formula>"Check"</formula>
    </cfRule>
  </conditionalFormatting>
  <conditionalFormatting sqref="T7">
    <cfRule type="cellIs" dxfId="3" priority="9" operator="equal">
      <formula>"Okay"</formula>
    </cfRule>
    <cfRule type="cellIs" dxfId="2" priority="10" operator="equal">
      <formula>"Check"</formula>
    </cfRule>
  </conditionalFormatting>
  <conditionalFormatting sqref="V8">
    <cfRule type="cellIs" dxfId="1" priority="7" operator="equal">
      <formula>"Okay"</formula>
    </cfRule>
    <cfRule type="cellIs" dxfId="0" priority="8" operator="equal">
      <formula>"Check"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24395a5-9866-4f6b-88f5-95467eafe09f" xsi:nil="true"/>
    <lcf76f155ced4ddcb4097134ff3c332f xmlns="a7e82283-17b9-4d2e-a750-27f21909422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D9F350256FC04C9EF19E11D9C59124" ma:contentTypeVersion="16" ma:contentTypeDescription="Create a new document." ma:contentTypeScope="" ma:versionID="a1edf7eaa26769fbd3bb08dbe289970f">
  <xsd:schema xmlns:xsd="http://www.w3.org/2001/XMLSchema" xmlns:xs="http://www.w3.org/2001/XMLSchema" xmlns:p="http://schemas.microsoft.com/office/2006/metadata/properties" xmlns:ns2="a7e82283-17b9-4d2e-a750-27f219094220" xmlns:ns3="724395a5-9866-4f6b-88f5-95467eafe09f" targetNamespace="http://schemas.microsoft.com/office/2006/metadata/properties" ma:root="true" ma:fieldsID="b644364b1be0d0cf03ba45fdfaec10b1" ns2:_="" ns3:_="">
    <xsd:import namespace="a7e82283-17b9-4d2e-a750-27f219094220"/>
    <xsd:import namespace="724395a5-9866-4f6b-88f5-95467eafe0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82283-17b9-4d2e-a750-27f2190942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2764dbc-7309-45b3-8ffb-b5aa3fc55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4395a5-9866-4f6b-88f5-95467eafe09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6c3e70e-9e06-41d9-9fa0-227894058239}" ma:internalName="TaxCatchAll" ma:showField="CatchAllData" ma:web="724395a5-9866-4f6b-88f5-95467eafe0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E1E50E-2F9C-4E6B-A57C-2E4C42CC85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93A317-0693-4293-B344-DD2F28F599AB}">
  <ds:schemaRefs>
    <ds:schemaRef ds:uri="http://schemas.microsoft.com/office/2006/metadata/properties"/>
    <ds:schemaRef ds:uri="http://schemas.microsoft.com/office/infopath/2007/PartnerControls"/>
    <ds:schemaRef ds:uri="80348ba6-adcc-40fb-8576-6b95a36a3021"/>
    <ds:schemaRef ds:uri="051538e9-c694-450b-9056-83c8e7b681d1"/>
  </ds:schemaRefs>
</ds:datastoreItem>
</file>

<file path=customXml/itemProps3.xml><?xml version="1.0" encoding="utf-8"?>
<ds:datastoreItem xmlns:ds="http://schemas.openxmlformats.org/officeDocument/2006/customXml" ds:itemID="{14E4D884-BEC7-4EFE-A079-C957B02B87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Parameters</vt:lpstr>
      <vt:lpstr>DataDictionary</vt:lpstr>
      <vt:lpstr>Taxi_journeydata</vt:lpstr>
      <vt:lpstr>Taxi_location&amp;demand</vt:lpstr>
      <vt:lpstr>Taxi_journeydata_clean</vt:lpstr>
      <vt:lpstr>Goodness_of_fit_test</vt:lpstr>
      <vt:lpstr>Charts</vt:lpstr>
      <vt:lpstr>Fare_analysis</vt:lpstr>
      <vt:lpstr>Constant</vt:lpstr>
      <vt:lpstr>Dist_Mult</vt:lpstr>
      <vt:lpstr>Dur_Mult</vt:lpstr>
      <vt:lpstr>Max_Distance</vt:lpstr>
      <vt:lpstr>Max_Duration</vt:lpstr>
      <vt:lpstr>Max_Fare</vt:lpstr>
      <vt:lpstr>Max_J_Date</vt:lpstr>
      <vt:lpstr>Max_Passengers</vt:lpstr>
      <vt:lpstr>Min_Distance</vt:lpstr>
      <vt:lpstr>Min_Duration</vt:lpstr>
      <vt:lpstr>Min_Fare</vt:lpstr>
      <vt:lpstr>Min_J_Date</vt:lpstr>
      <vt:lpstr>Min_Passengers</vt:lpstr>
      <vt:lpstr>R_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AL81637</dc:creator>
  <cp:keywords/>
  <dc:description/>
  <cp:lastModifiedBy>James Nunn</cp:lastModifiedBy>
  <cp:revision/>
  <dcterms:created xsi:type="dcterms:W3CDTF">2023-06-24T21:57:42Z</dcterms:created>
  <dcterms:modified xsi:type="dcterms:W3CDTF">2024-12-06T19:37:36Z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59a91ea-2073-4935-a795-8d5add99d027_Enabled">
    <vt:lpwstr>true</vt:lpwstr>
  </property>
  <property fmtid="{D5CDD505-2E9C-101B-9397-08002B2CF9AE}" pid="3" name="MSIP_Label_959a91ea-2073-4935-a795-8d5add99d027_SetDate">
    <vt:lpwstr>2023-06-24T21:57:47Z</vt:lpwstr>
  </property>
  <property fmtid="{D5CDD505-2E9C-101B-9397-08002B2CF9AE}" pid="4" name="MSIP_Label_959a91ea-2073-4935-a795-8d5add99d027_Method">
    <vt:lpwstr>Privileged</vt:lpwstr>
  </property>
  <property fmtid="{D5CDD505-2E9C-101B-9397-08002B2CF9AE}" pid="5" name="MSIP_Label_959a91ea-2073-4935-a795-8d5add99d027_Name">
    <vt:lpwstr>Non-Confidential</vt:lpwstr>
  </property>
  <property fmtid="{D5CDD505-2E9C-101B-9397-08002B2CF9AE}" pid="6" name="MSIP_Label_959a91ea-2073-4935-a795-8d5add99d027_SiteId">
    <vt:lpwstr>d246baab-cc00-4ed2-bc4e-f8a46cbc590d</vt:lpwstr>
  </property>
  <property fmtid="{D5CDD505-2E9C-101B-9397-08002B2CF9AE}" pid="7" name="MSIP_Label_959a91ea-2073-4935-a795-8d5add99d027_ActionId">
    <vt:lpwstr>93f9812d-03f2-4b6a-96f6-9d35ad3679cf</vt:lpwstr>
  </property>
  <property fmtid="{D5CDD505-2E9C-101B-9397-08002B2CF9AE}" pid="8" name="MSIP_Label_959a91ea-2073-4935-a795-8d5add99d027_ContentBits">
    <vt:lpwstr>0</vt:lpwstr>
  </property>
  <property fmtid="{D5CDD505-2E9C-101B-9397-08002B2CF9AE}" pid="9" name="MSIP_Label_d347b247-e90e-43a3-9d7b-004f14ae6873_Enabled">
    <vt:lpwstr>true</vt:lpwstr>
  </property>
  <property fmtid="{D5CDD505-2E9C-101B-9397-08002B2CF9AE}" pid="10" name="MSIP_Label_d347b247-e90e-43a3-9d7b-004f14ae6873_SetDate">
    <vt:lpwstr>2023-07-14T08:20:13Z</vt:lpwstr>
  </property>
  <property fmtid="{D5CDD505-2E9C-101B-9397-08002B2CF9AE}" pid="11" name="MSIP_Label_d347b247-e90e-43a3-9d7b-004f14ae6873_Method">
    <vt:lpwstr>Standard</vt:lpwstr>
  </property>
  <property fmtid="{D5CDD505-2E9C-101B-9397-08002B2CF9AE}" pid="12" name="MSIP_Label_d347b247-e90e-43a3-9d7b-004f14ae6873_Name">
    <vt:lpwstr>d347b247-e90e-43a3-9d7b-004f14ae6873</vt:lpwstr>
  </property>
  <property fmtid="{D5CDD505-2E9C-101B-9397-08002B2CF9AE}" pid="13" name="MSIP_Label_d347b247-e90e-43a3-9d7b-004f14ae6873_SiteId">
    <vt:lpwstr>76e3921f-489b-4b7e-9547-9ea297add9b5</vt:lpwstr>
  </property>
  <property fmtid="{D5CDD505-2E9C-101B-9397-08002B2CF9AE}" pid="14" name="MSIP_Label_d347b247-e90e-43a3-9d7b-004f14ae6873_ActionId">
    <vt:lpwstr>eb24f4e6-0c87-4726-9253-76b8f9923048</vt:lpwstr>
  </property>
  <property fmtid="{D5CDD505-2E9C-101B-9397-08002B2CF9AE}" pid="15" name="MSIP_Label_d347b247-e90e-43a3-9d7b-004f14ae6873_ContentBits">
    <vt:lpwstr>0</vt:lpwstr>
  </property>
  <property fmtid="{D5CDD505-2E9C-101B-9397-08002B2CF9AE}" pid="16" name="ContentTypeId">
    <vt:lpwstr>0x010100BED9F350256FC04C9EF19E11D9C59124</vt:lpwstr>
  </property>
  <property fmtid="{D5CDD505-2E9C-101B-9397-08002B2CF9AE}" pid="17" name="MediaServiceImageTags">
    <vt:lpwstr/>
  </property>
</Properties>
</file>